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Marcio Ramires\Desktop\2023\"/>
    </mc:Choice>
  </mc:AlternateContent>
  <bookViews>
    <workbookView xWindow="0" yWindow="0" windowWidth="19050" windowHeight="6645" tabRatio="932" activeTab="3"/>
  </bookViews>
  <sheets>
    <sheet name="Texto" sheetId="1" r:id="rId1"/>
    <sheet name="Protocolos" sheetId="2" r:id="rId2"/>
    <sheet name="Canais_atendimento" sheetId="3" r:id="rId3"/>
    <sheet name="Assuntos" sheetId="4" r:id="rId4"/>
    <sheet name="10_Assuntos_+_demadados_2023" sheetId="5" r:id="rId5"/>
    <sheet name="Assuntos-variação_10_mais_2023" sheetId="6" r:id="rId6"/>
    <sheet name="ASSUNTOS_10+_últimos_3_meses" sheetId="7" r:id="rId7"/>
    <sheet name="10_ASSUNTOS_+_demandados_JUL_23" sheetId="8" r:id="rId8"/>
    <sheet name="UNIDADES" sheetId="9" r:id="rId9"/>
    <sheet name="10_UNIDADES_+_demandadas_2023" sheetId="10" r:id="rId10"/>
    <sheet name="Unidades_-variação_10_mais_2023" sheetId="11" r:id="rId11"/>
    <sheet name="UNIDADES_-_10+_últimos_3_meses" sheetId="12" r:id="rId12"/>
    <sheet name="10_Unidades+_demandados__JUL_23" sheetId="13" r:id="rId13"/>
    <sheet name="Subprefeituras_2023" sheetId="14" r:id="rId14"/>
    <sheet name="10_SUB's_+_demandadas_2023" sheetId="15" r:id="rId15"/>
    <sheet name="Subs_-Variação_10_mais_2023" sheetId="16" r:id="rId16"/>
    <sheet name="Ranking_subprefeituras_JUL_23" sheetId="17" r:id="rId17"/>
    <sheet name="Denúncia_Protocolos_2023" sheetId="18" r:id="rId18"/>
    <sheet name="Denúncia_Unidades_2023" sheetId="23" r:id="rId19"/>
    <sheet name="e-SIC_2023" sheetId="19" r:id="rId20"/>
    <sheet name="Alteração_de_Processo" sheetId="21" r:id="rId21"/>
    <sheet name="Alteração_de_Processo_Dados" sheetId="22" r:id="rId22"/>
    <sheet name="P" sheetId="20" state="hidden" r:id="rId23"/>
  </sheets>
  <externalReferences>
    <externalReference r:id="rId24"/>
  </externalReferences>
  <definedNames>
    <definedName name="_xlchart.0" hidden="1">Alteração_de_Processo_Dados!$A$17:$A$24</definedName>
    <definedName name="_xlchart.1" hidden="1">Alteração_de_Processo_Dados!$B$17:$B$24</definedName>
  </definedNames>
  <calcPr calcId="162913"/>
</workbook>
</file>

<file path=xl/calcChain.xml><?xml version="1.0" encoding="utf-8"?>
<calcChain xmlns="http://schemas.openxmlformats.org/spreadsheetml/2006/main">
  <c r="N114" i="19" l="1"/>
  <c r="N113" i="19"/>
  <c r="N112" i="19"/>
  <c r="N111" i="19"/>
  <c r="N110" i="19"/>
  <c r="N109" i="19"/>
  <c r="N108" i="19"/>
  <c r="N107" i="19"/>
  <c r="N106" i="19"/>
  <c r="N105" i="19"/>
  <c r="N128" i="19"/>
  <c r="N178" i="19"/>
  <c r="N146" i="19"/>
  <c r="N162" i="19"/>
  <c r="N138" i="19"/>
  <c r="N179" i="19"/>
  <c r="N166" i="19"/>
  <c r="N141" i="19"/>
  <c r="N152" i="19"/>
  <c r="N151" i="19"/>
  <c r="N156" i="19"/>
  <c r="N143" i="19"/>
  <c r="N174" i="19"/>
  <c r="N161" i="19"/>
  <c r="N177" i="19"/>
  <c r="N155" i="19"/>
  <c r="N169" i="19"/>
  <c r="N159" i="19"/>
  <c r="N160" i="19"/>
  <c r="N173" i="19"/>
  <c r="N154" i="19"/>
  <c r="N168" i="19"/>
  <c r="N150" i="19"/>
  <c r="N182" i="19"/>
  <c r="N172" i="19"/>
  <c r="N181" i="19"/>
  <c r="N180" i="19"/>
  <c r="N153" i="19"/>
  <c r="N171" i="19"/>
  <c r="N167" i="19"/>
  <c r="N176" i="19"/>
  <c r="N140" i="19"/>
  <c r="N158" i="19"/>
  <c r="N175" i="19"/>
  <c r="N194" i="19"/>
  <c r="N191" i="19"/>
  <c r="N165" i="19"/>
  <c r="N131" i="19"/>
  <c r="N183" i="19"/>
  <c r="N134" i="19"/>
  <c r="N188" i="19"/>
  <c r="N127" i="19"/>
  <c r="N185" i="19"/>
  <c r="N123" i="19"/>
  <c r="N122" i="19"/>
  <c r="N133" i="19"/>
  <c r="N117" i="19"/>
  <c r="N192" i="19"/>
  <c r="N170" i="19"/>
  <c r="N190" i="19"/>
  <c r="N139" i="19"/>
  <c r="N119" i="19"/>
  <c r="N142" i="19"/>
  <c r="N149" i="19"/>
  <c r="N124" i="19"/>
  <c r="N126" i="19"/>
  <c r="N132" i="19"/>
  <c r="N135" i="19"/>
  <c r="N164" i="19"/>
  <c r="N121" i="19"/>
  <c r="N186" i="19"/>
  <c r="N145" i="19"/>
  <c r="N130" i="19"/>
  <c r="N125" i="19"/>
  <c r="N163" i="19"/>
  <c r="N120" i="19"/>
  <c r="N148" i="19"/>
  <c r="N136" i="19"/>
  <c r="N147" i="19"/>
  <c r="N157" i="19"/>
  <c r="N187" i="19"/>
  <c r="N193" i="19"/>
  <c r="N129" i="19"/>
  <c r="N137" i="19"/>
  <c r="N118" i="19"/>
  <c r="N144" i="19"/>
  <c r="N184" i="19"/>
  <c r="N189" i="19"/>
  <c r="C12" i="19" l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33" i="19"/>
  <c r="Y27" i="19"/>
  <c r="C8" i="22" l="1"/>
  <c r="B24" i="22"/>
  <c r="G25" i="18" l="1"/>
  <c r="F25" i="18"/>
  <c r="C25" i="18"/>
  <c r="P7" i="18"/>
  <c r="P6" i="18"/>
  <c r="G15" i="18"/>
  <c r="G10" i="18"/>
  <c r="G9" i="18"/>
  <c r="F49" i="16" l="1"/>
  <c r="G49" i="16" s="1"/>
  <c r="B49" i="16"/>
  <c r="C49" i="16"/>
  <c r="N33" i="16"/>
  <c r="O33" i="16"/>
  <c r="J33" i="16"/>
  <c r="K33" i="16" s="1"/>
  <c r="F33" i="16"/>
  <c r="G33" i="16" s="1"/>
  <c r="B33" i="16"/>
  <c r="C33" i="16"/>
  <c r="N17" i="16"/>
  <c r="O17" i="16"/>
  <c r="J17" i="16"/>
  <c r="K17" i="16"/>
  <c r="F17" i="16"/>
  <c r="G17" i="16"/>
  <c r="B17" i="16"/>
  <c r="C17" i="16"/>
  <c r="P8" i="15"/>
  <c r="P9" i="15"/>
  <c r="P10" i="15"/>
  <c r="P11" i="15"/>
  <c r="P12" i="15"/>
  <c r="P13" i="15"/>
  <c r="P14" i="15"/>
  <c r="P15" i="15"/>
  <c r="P16" i="15"/>
  <c r="P17" i="15"/>
  <c r="P1" i="15"/>
  <c r="P7" i="15" s="1"/>
  <c r="G17" i="15"/>
  <c r="G37" i="14"/>
  <c r="L25" i="13"/>
  <c r="F49" i="11"/>
  <c r="G49" i="11"/>
  <c r="B49" i="11"/>
  <c r="C49" i="11" s="1"/>
  <c r="N33" i="11"/>
  <c r="O33" i="11"/>
  <c r="J33" i="11"/>
  <c r="K33" i="11"/>
  <c r="F33" i="11"/>
  <c r="G33" i="11"/>
  <c r="B33" i="11"/>
  <c r="C33" i="11"/>
  <c r="N17" i="11"/>
  <c r="O17" i="11"/>
  <c r="K17" i="11"/>
  <c r="J17" i="11"/>
  <c r="G17" i="11"/>
  <c r="F17" i="11"/>
  <c r="C17" i="11"/>
  <c r="B17" i="11"/>
  <c r="G17" i="10"/>
  <c r="G72" i="9"/>
  <c r="L26" i="8"/>
  <c r="B17" i="7"/>
  <c r="C17" i="7"/>
  <c r="D17" i="7"/>
  <c r="F49" i="6"/>
  <c r="B49" i="6"/>
  <c r="N33" i="6"/>
  <c r="J33" i="6"/>
  <c r="F33" i="6"/>
  <c r="B33" i="6"/>
  <c r="N17" i="6"/>
  <c r="J17" i="6"/>
  <c r="F17" i="6"/>
  <c r="B17" i="6"/>
  <c r="P8" i="5"/>
  <c r="P9" i="5"/>
  <c r="P10" i="5"/>
  <c r="P11" i="5"/>
  <c r="P12" i="5"/>
  <c r="P13" i="5"/>
  <c r="P14" i="5"/>
  <c r="P15" i="5"/>
  <c r="P16" i="5"/>
  <c r="P1" i="5"/>
  <c r="P7" i="5"/>
  <c r="G17" i="5"/>
  <c r="P17" i="5" s="1"/>
  <c r="G187" i="4"/>
  <c r="Q6" i="3"/>
  <c r="Q5" i="3"/>
  <c r="Q9" i="3"/>
  <c r="Q10" i="3"/>
  <c r="Q11" i="3"/>
  <c r="Q7" i="3"/>
  <c r="Q8" i="3"/>
  <c r="G11" i="3"/>
  <c r="C11" i="2"/>
  <c r="J24" i="2"/>
  <c r="F32" i="18" l="1"/>
  <c r="F31" i="18"/>
  <c r="H100" i="19" l="1"/>
  <c r="C11" i="19" l="1"/>
  <c r="B14" i="22" l="1"/>
  <c r="C7" i="22"/>
  <c r="G24" i="18"/>
  <c r="C24" i="18"/>
  <c r="F24" i="18"/>
  <c r="H15" i="18"/>
  <c r="H10" i="18"/>
  <c r="H9" i="18"/>
  <c r="F48" i="16"/>
  <c r="B48" i="16"/>
  <c r="N32" i="16"/>
  <c r="J32" i="16"/>
  <c r="F32" i="16"/>
  <c r="B32" i="16"/>
  <c r="N16" i="16"/>
  <c r="J16" i="16"/>
  <c r="F16" i="16"/>
  <c r="B16" i="16"/>
  <c r="H17" i="15"/>
  <c r="H37" i="14"/>
  <c r="F48" i="11"/>
  <c r="B48" i="11"/>
  <c r="N32" i="11"/>
  <c r="J32" i="11"/>
  <c r="F32" i="11"/>
  <c r="B32" i="11"/>
  <c r="N16" i="11"/>
  <c r="J16" i="11"/>
  <c r="J15" i="11"/>
  <c r="F16" i="11"/>
  <c r="B16" i="11"/>
  <c r="P8" i="10"/>
  <c r="P9" i="10"/>
  <c r="P10" i="10"/>
  <c r="P11" i="10"/>
  <c r="P12" i="10"/>
  <c r="P13" i="10"/>
  <c r="P14" i="10"/>
  <c r="P15" i="10"/>
  <c r="P16" i="10"/>
  <c r="P4" i="10"/>
  <c r="P7" i="10" s="1"/>
  <c r="H17" i="10"/>
  <c r="P17" i="10" s="1"/>
  <c r="I17" i="10"/>
  <c r="J17" i="10"/>
  <c r="H72" i="9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H17" i="5"/>
  <c r="B16" i="6" s="1"/>
  <c r="C17" i="6" s="1"/>
  <c r="H187" i="4"/>
  <c r="H11" i="3"/>
  <c r="K24" i="2" l="1"/>
  <c r="C10" i="2"/>
  <c r="C6" i="22" l="1"/>
  <c r="C5" i="22"/>
  <c r="C4" i="22"/>
  <c r="F47" i="11" l="1"/>
  <c r="G48" i="11" s="1"/>
  <c r="F46" i="11"/>
  <c r="B47" i="11"/>
  <c r="B46" i="11"/>
  <c r="C47" i="11" l="1"/>
  <c r="C48" i="11"/>
  <c r="G47" i="11"/>
  <c r="N115" i="19"/>
  <c r="O109" i="19" s="1"/>
  <c r="C10" i="19"/>
  <c r="I100" i="19"/>
  <c r="O112" i="19" l="1"/>
  <c r="O108" i="19"/>
  <c r="O105" i="19"/>
  <c r="O111" i="19"/>
  <c r="O107" i="19"/>
  <c r="O110" i="19"/>
  <c r="O106" i="19"/>
  <c r="O114" i="19"/>
  <c r="O113" i="19"/>
  <c r="G23" i="18"/>
  <c r="F23" i="18"/>
  <c r="C23" i="18"/>
  <c r="I15" i="18"/>
  <c r="I10" i="18"/>
  <c r="I9" i="18"/>
  <c r="F47" i="16" l="1"/>
  <c r="B47" i="16"/>
  <c r="C48" i="16" s="1"/>
  <c r="C47" i="16"/>
  <c r="F46" i="16"/>
  <c r="B46" i="16"/>
  <c r="N31" i="16"/>
  <c r="O32" i="16" s="1"/>
  <c r="O31" i="16"/>
  <c r="J31" i="16"/>
  <c r="K32" i="16" s="1"/>
  <c r="F31" i="16"/>
  <c r="G32" i="16" s="1"/>
  <c r="B31" i="16"/>
  <c r="N15" i="16"/>
  <c r="J15" i="16"/>
  <c r="K16" i="16" s="1"/>
  <c r="F15" i="16"/>
  <c r="G16" i="16" s="1"/>
  <c r="B15" i="16"/>
  <c r="K31" i="16"/>
  <c r="N30" i="16"/>
  <c r="J30" i="16"/>
  <c r="F30" i="16"/>
  <c r="G31" i="16" s="1"/>
  <c r="B30" i="16"/>
  <c r="N14" i="16"/>
  <c r="J14" i="16"/>
  <c r="K15" i="16" s="1"/>
  <c r="F14" i="16"/>
  <c r="G15" i="16" s="1"/>
  <c r="B14" i="16"/>
  <c r="I17" i="15"/>
  <c r="I37" i="14"/>
  <c r="N5" i="14"/>
  <c r="O5" i="14"/>
  <c r="N6" i="14"/>
  <c r="O6" i="14"/>
  <c r="N7" i="14"/>
  <c r="O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N18" i="14"/>
  <c r="O18" i="14"/>
  <c r="N19" i="14"/>
  <c r="O19" i="14"/>
  <c r="N20" i="14"/>
  <c r="O20" i="14"/>
  <c r="N21" i="14"/>
  <c r="O21" i="14"/>
  <c r="N22" i="14"/>
  <c r="O22" i="14"/>
  <c r="N23" i="14"/>
  <c r="O23" i="14"/>
  <c r="N24" i="14"/>
  <c r="O24" i="14"/>
  <c r="N25" i="14"/>
  <c r="O25" i="14"/>
  <c r="N26" i="14"/>
  <c r="O26" i="14"/>
  <c r="N27" i="14"/>
  <c r="O27" i="14"/>
  <c r="N28" i="14"/>
  <c r="O28" i="14"/>
  <c r="N29" i="14"/>
  <c r="O29" i="14"/>
  <c r="N30" i="14"/>
  <c r="O30" i="14"/>
  <c r="N31" i="14"/>
  <c r="O31" i="14"/>
  <c r="N32" i="14"/>
  <c r="O32" i="14"/>
  <c r="N33" i="14"/>
  <c r="O33" i="14"/>
  <c r="N34" i="14"/>
  <c r="O34" i="14"/>
  <c r="N35" i="14"/>
  <c r="O35" i="14"/>
  <c r="N36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G31" i="11" s="1"/>
  <c r="B30" i="11"/>
  <c r="N14" i="11"/>
  <c r="J14" i="11"/>
  <c r="F14" i="11"/>
  <c r="G15" i="11" s="1"/>
  <c r="B14" i="11"/>
  <c r="I72" i="9"/>
  <c r="B25" i="8"/>
  <c r="O15" i="16" l="1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K31" i="6" s="1"/>
  <c r="F30" i="6"/>
  <c r="B30" i="6"/>
  <c r="N14" i="6"/>
  <c r="J14" i="6"/>
  <c r="F14" i="6"/>
  <c r="O31" i="6" l="1"/>
  <c r="O32" i="6"/>
  <c r="K15" i="6"/>
  <c r="K16" i="6"/>
  <c r="O15" i="6"/>
  <c r="O16" i="6"/>
  <c r="G47" i="6"/>
  <c r="G31" i="6"/>
  <c r="C47" i="6"/>
  <c r="G15" i="6"/>
  <c r="C31" i="6"/>
  <c r="I17" i="5"/>
  <c r="B15" i="6" s="1"/>
  <c r="I187" i="4"/>
  <c r="C16" i="6" l="1"/>
  <c r="I11" i="3"/>
  <c r="C9" i="2"/>
  <c r="L24" i="2"/>
  <c r="F45" i="16" l="1"/>
  <c r="B45" i="16"/>
  <c r="F44" i="16"/>
  <c r="B44" i="16"/>
  <c r="C45" i="16" s="1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C28" i="16" s="1"/>
  <c r="N27" i="16"/>
  <c r="J27" i="16"/>
  <c r="K28" i="16" s="1"/>
  <c r="F27" i="16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J11" i="16"/>
  <c r="F11" i="16"/>
  <c r="G11" i="16" s="1"/>
  <c r="B11" i="16"/>
  <c r="C11" i="16" s="1"/>
  <c r="M9" i="16"/>
  <c r="I9" i="16"/>
  <c r="E9" i="16"/>
  <c r="A9" i="16"/>
  <c r="F45" i="11"/>
  <c r="B45" i="11"/>
  <c r="F44" i="11"/>
  <c r="G45" i="11" s="1"/>
  <c r="B44" i="11"/>
  <c r="C45" i="11" s="1"/>
  <c r="F43" i="1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J27" i="11"/>
  <c r="K27" i="11" s="1"/>
  <c r="F27" i="11"/>
  <c r="B27" i="11"/>
  <c r="M25" i="11"/>
  <c r="I25" i="11"/>
  <c r="E25" i="11"/>
  <c r="A25" i="11"/>
  <c r="N13" i="11"/>
  <c r="J13" i="11"/>
  <c r="K14" i="11" s="1"/>
  <c r="F13" i="11"/>
  <c r="G14" i="11" s="1"/>
  <c r="B13" i="11"/>
  <c r="N12" i="11"/>
  <c r="J12" i="11"/>
  <c r="F12" i="11"/>
  <c r="B12" i="11"/>
  <c r="N11" i="11"/>
  <c r="O11" i="11" s="1"/>
  <c r="J11" i="11"/>
  <c r="K11" i="11" s="1"/>
  <c r="F11" i="11"/>
  <c r="G12" i="11" s="1"/>
  <c r="B11" i="11"/>
  <c r="M9" i="11"/>
  <c r="I9" i="11"/>
  <c r="E9" i="11"/>
  <c r="A9" i="11"/>
  <c r="F45" i="6"/>
  <c r="G46" i="6" s="1"/>
  <c r="B45" i="6"/>
  <c r="F44" i="6"/>
  <c r="B44" i="6"/>
  <c r="F43" i="6"/>
  <c r="B43" i="6"/>
  <c r="C44" i="6" s="1"/>
  <c r="E41" i="6"/>
  <c r="A41" i="6"/>
  <c r="N29" i="6"/>
  <c r="J29" i="6"/>
  <c r="K30" i="6" s="1"/>
  <c r="F29" i="6"/>
  <c r="B29" i="6"/>
  <c r="N28" i="6"/>
  <c r="J28" i="6"/>
  <c r="F28" i="6"/>
  <c r="B28" i="6"/>
  <c r="C28" i="6" s="1"/>
  <c r="N27" i="6"/>
  <c r="O27" i="6" s="1"/>
  <c r="J27" i="6"/>
  <c r="F27" i="6"/>
  <c r="B27" i="6"/>
  <c r="M25" i="6"/>
  <c r="I25" i="6"/>
  <c r="E25" i="6"/>
  <c r="A25" i="6"/>
  <c r="N13" i="6"/>
  <c r="O14" i="6" s="1"/>
  <c r="J13" i="6"/>
  <c r="K14" i="6" s="1"/>
  <c r="F13" i="6"/>
  <c r="N12" i="6"/>
  <c r="J12" i="6"/>
  <c r="F12" i="6"/>
  <c r="B12" i="6"/>
  <c r="N11" i="6"/>
  <c r="O12" i="6" s="1"/>
  <c r="J11" i="6"/>
  <c r="F11" i="6"/>
  <c r="M9" i="6"/>
  <c r="I9" i="6"/>
  <c r="E9" i="6"/>
  <c r="A9" i="6"/>
  <c r="B13" i="20"/>
  <c r="M100" i="19"/>
  <c r="B6" i="19" s="1"/>
  <c r="L100" i="19"/>
  <c r="K100" i="19"/>
  <c r="J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AD47" i="19"/>
  <c r="X47" i="19"/>
  <c r="W47" i="19"/>
  <c r="V47" i="19"/>
  <c r="U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AF39" i="19" s="1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W27" i="19"/>
  <c r="V27" i="19"/>
  <c r="AF27" i="19" s="1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C9" i="19"/>
  <c r="C8" i="19"/>
  <c r="G63" i="18"/>
  <c r="F63" i="18"/>
  <c r="E63" i="18"/>
  <c r="D63" i="18"/>
  <c r="C63" i="18"/>
  <c r="B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G48" i="18"/>
  <c r="F48" i="18"/>
  <c r="E48" i="18"/>
  <c r="D48" i="18"/>
  <c r="C48" i="18"/>
  <c r="B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B30" i="18"/>
  <c r="B29" i="18"/>
  <c r="B28" i="18"/>
  <c r="B27" i="18"/>
  <c r="B26" i="18"/>
  <c r="B25" i="18"/>
  <c r="B24" i="18"/>
  <c r="B23" i="18"/>
  <c r="F22" i="18"/>
  <c r="G22" i="18" s="1"/>
  <c r="F21" i="18"/>
  <c r="F20" i="18"/>
  <c r="G20" i="18" s="1"/>
  <c r="F19" i="18"/>
  <c r="L15" i="18"/>
  <c r="K15" i="18"/>
  <c r="O13" i="18"/>
  <c r="N13" i="18"/>
  <c r="M10" i="18"/>
  <c r="M15" i="18" s="1"/>
  <c r="L10" i="18"/>
  <c r="K10" i="18"/>
  <c r="J10" i="18"/>
  <c r="O10" i="18" s="1"/>
  <c r="P9" i="18"/>
  <c r="M9" i="18"/>
  <c r="B19" i="18" s="1"/>
  <c r="L9" i="18"/>
  <c r="O9" i="18" s="1"/>
  <c r="K9" i="18"/>
  <c r="B21" i="18" s="1"/>
  <c r="J9" i="18"/>
  <c r="B22" i="18" s="1"/>
  <c r="C22" i="18" s="1"/>
  <c r="O8" i="18"/>
  <c r="N8" i="18"/>
  <c r="O7" i="18"/>
  <c r="N7" i="18"/>
  <c r="O6" i="18"/>
  <c r="N6" i="18"/>
  <c r="B37" i="17"/>
  <c r="C46" i="16"/>
  <c r="G44" i="16"/>
  <c r="G28" i="16"/>
  <c r="G27" i="16"/>
  <c r="O11" i="16"/>
  <c r="K11" i="16"/>
  <c r="M17" i="15"/>
  <c r="L17" i="15"/>
  <c r="K17" i="15"/>
  <c r="J17" i="15"/>
  <c r="P18" i="15" s="1"/>
  <c r="O16" i="15"/>
  <c r="N16" i="15"/>
  <c r="O15" i="15"/>
  <c r="N15" i="15"/>
  <c r="O14" i="15"/>
  <c r="N14" i="15"/>
  <c r="O13" i="15"/>
  <c r="N13" i="15"/>
  <c r="O12" i="15"/>
  <c r="N12" i="15"/>
  <c r="O11" i="15"/>
  <c r="N11" i="15"/>
  <c r="O10" i="15"/>
  <c r="N10" i="15"/>
  <c r="O9" i="15"/>
  <c r="N9" i="15"/>
  <c r="O8" i="15"/>
  <c r="N8" i="15"/>
  <c r="O7" i="15"/>
  <c r="N7" i="15"/>
  <c r="M37" i="14"/>
  <c r="L37" i="14"/>
  <c r="K37" i="14"/>
  <c r="J37" i="14"/>
  <c r="O37" i="14" s="1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B17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G46" i="11"/>
  <c r="C46" i="11"/>
  <c r="G43" i="11"/>
  <c r="O29" i="11"/>
  <c r="O27" i="11"/>
  <c r="G27" i="11"/>
  <c r="C27" i="11"/>
  <c r="O14" i="11"/>
  <c r="O12" i="11"/>
  <c r="P18" i="10"/>
  <c r="M17" i="10"/>
  <c r="L17" i="10"/>
  <c r="K17" i="10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O8" i="10"/>
  <c r="N8" i="10"/>
  <c r="O7" i="10"/>
  <c r="N7" i="10"/>
  <c r="M72" i="9"/>
  <c r="L72" i="9"/>
  <c r="K72" i="9"/>
  <c r="J72" i="9"/>
  <c r="O72" i="9" s="1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B17" i="8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44" i="6"/>
  <c r="G43" i="6"/>
  <c r="G30" i="6"/>
  <c r="C30" i="6"/>
  <c r="O29" i="6"/>
  <c r="G29" i="6"/>
  <c r="C29" i="6"/>
  <c r="G28" i="6"/>
  <c r="K27" i="6"/>
  <c r="G27" i="6"/>
  <c r="C27" i="6"/>
  <c r="G14" i="6"/>
  <c r="G13" i="6"/>
  <c r="G12" i="6"/>
  <c r="G11" i="6"/>
  <c r="M17" i="5"/>
  <c r="B11" i="6" s="1"/>
  <c r="C11" i="6" s="1"/>
  <c r="L17" i="5"/>
  <c r="K17" i="5"/>
  <c r="B13" i="6" s="1"/>
  <c r="J17" i="5"/>
  <c r="B14" i="6" s="1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M187" i="4"/>
  <c r="L187" i="4"/>
  <c r="K187" i="4"/>
  <c r="J187" i="4"/>
  <c r="O186" i="4"/>
  <c r="N186" i="4"/>
  <c r="O185" i="4"/>
  <c r="N185" i="4"/>
  <c r="O184" i="4"/>
  <c r="N184" i="4"/>
  <c r="O183" i="4"/>
  <c r="N183" i="4"/>
  <c r="O182" i="4"/>
  <c r="N182" i="4"/>
  <c r="O181" i="4"/>
  <c r="N181" i="4"/>
  <c r="O180" i="4"/>
  <c r="N180" i="4"/>
  <c r="O179" i="4"/>
  <c r="N179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69" i="4"/>
  <c r="N169" i="4"/>
  <c r="O168" i="4"/>
  <c r="N168" i="4"/>
  <c r="O167" i="4"/>
  <c r="N167" i="4"/>
  <c r="O166" i="4"/>
  <c r="N166" i="4"/>
  <c r="O165" i="4"/>
  <c r="N165" i="4"/>
  <c r="O164" i="4"/>
  <c r="N164" i="4"/>
  <c r="O163" i="4"/>
  <c r="N163" i="4"/>
  <c r="O162" i="4"/>
  <c r="N162" i="4"/>
  <c r="O161" i="4"/>
  <c r="N161" i="4"/>
  <c r="O160" i="4"/>
  <c r="N160" i="4"/>
  <c r="O159" i="4"/>
  <c r="N159" i="4"/>
  <c r="O158" i="4"/>
  <c r="N158" i="4"/>
  <c r="O157" i="4"/>
  <c r="N157" i="4"/>
  <c r="O156" i="4"/>
  <c r="N156" i="4"/>
  <c r="O155" i="4"/>
  <c r="N155" i="4"/>
  <c r="O154" i="4"/>
  <c r="N154" i="4"/>
  <c r="O153" i="4"/>
  <c r="N153" i="4"/>
  <c r="O152" i="4"/>
  <c r="N152" i="4"/>
  <c r="O151" i="4"/>
  <c r="N151" i="4"/>
  <c r="O150" i="4"/>
  <c r="N150" i="4"/>
  <c r="O149" i="4"/>
  <c r="N149" i="4"/>
  <c r="O148" i="4"/>
  <c r="N148" i="4"/>
  <c r="O147" i="4"/>
  <c r="N147" i="4"/>
  <c r="O146" i="4"/>
  <c r="N146" i="4"/>
  <c r="O145" i="4"/>
  <c r="N145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8" i="4"/>
  <c r="N138" i="4"/>
  <c r="O137" i="4"/>
  <c r="N137" i="4"/>
  <c r="O136" i="4"/>
  <c r="N136" i="4"/>
  <c r="O135" i="4"/>
  <c r="N135" i="4"/>
  <c r="O134" i="4"/>
  <c r="N134" i="4"/>
  <c r="O133" i="4"/>
  <c r="N133" i="4"/>
  <c r="O132" i="4"/>
  <c r="N132" i="4"/>
  <c r="O131" i="4"/>
  <c r="N131" i="4"/>
  <c r="O130" i="4"/>
  <c r="N130" i="4"/>
  <c r="O129" i="4"/>
  <c r="N129" i="4"/>
  <c r="O128" i="4"/>
  <c r="N128" i="4"/>
  <c r="O127" i="4"/>
  <c r="N127" i="4"/>
  <c r="O126" i="4"/>
  <c r="N126" i="4"/>
  <c r="O125" i="4"/>
  <c r="N125" i="4"/>
  <c r="O124" i="4"/>
  <c r="N124" i="4"/>
  <c r="O123" i="4"/>
  <c r="N123" i="4"/>
  <c r="O122" i="4"/>
  <c r="N122" i="4"/>
  <c r="O121" i="4"/>
  <c r="N121" i="4"/>
  <c r="O120" i="4"/>
  <c r="N120" i="4"/>
  <c r="O119" i="4"/>
  <c r="N119" i="4"/>
  <c r="O118" i="4"/>
  <c r="N118" i="4"/>
  <c r="O117" i="4"/>
  <c r="N117" i="4"/>
  <c r="O116" i="4"/>
  <c r="N116" i="4"/>
  <c r="O115" i="4"/>
  <c r="N115" i="4"/>
  <c r="O114" i="4"/>
  <c r="N114" i="4"/>
  <c r="O113" i="4"/>
  <c r="N113" i="4"/>
  <c r="O112" i="4"/>
  <c r="N112" i="4"/>
  <c r="O111" i="4"/>
  <c r="N111" i="4"/>
  <c r="O110" i="4"/>
  <c r="N110" i="4"/>
  <c r="O109" i="4"/>
  <c r="N109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3" i="4"/>
  <c r="N93" i="4"/>
  <c r="O92" i="4"/>
  <c r="N92" i="4"/>
  <c r="O91" i="4"/>
  <c r="N91" i="4"/>
  <c r="O90" i="4"/>
  <c r="N90" i="4"/>
  <c r="O89" i="4"/>
  <c r="N89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2" i="4"/>
  <c r="N72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8" i="4"/>
  <c r="N8" i="4"/>
  <c r="O7" i="4"/>
  <c r="N7" i="4"/>
  <c r="O6" i="4"/>
  <c r="N6" i="4"/>
  <c r="O5" i="4"/>
  <c r="N5" i="4"/>
  <c r="M11" i="3"/>
  <c r="L11" i="3"/>
  <c r="K11" i="3"/>
  <c r="J11" i="3"/>
  <c r="O10" i="3"/>
  <c r="N10" i="3"/>
  <c r="O9" i="3"/>
  <c r="N9" i="3"/>
  <c r="O8" i="3"/>
  <c r="N8" i="3"/>
  <c r="O7" i="3"/>
  <c r="N7" i="3"/>
  <c r="O6" i="3"/>
  <c r="N6" i="3"/>
  <c r="O5" i="3"/>
  <c r="N5" i="3"/>
  <c r="P24" i="2"/>
  <c r="O24" i="2"/>
  <c r="N24" i="2"/>
  <c r="M24" i="2"/>
  <c r="S24" i="2" s="1"/>
  <c r="S23" i="2"/>
  <c r="Q23" i="2"/>
  <c r="S22" i="2"/>
  <c r="Q22" i="2"/>
  <c r="S21" i="2"/>
  <c r="Q21" i="2"/>
  <c r="S20" i="2"/>
  <c r="Q20" i="2"/>
  <c r="S19" i="2"/>
  <c r="Q19" i="2"/>
  <c r="B18" i="2"/>
  <c r="B17" i="2"/>
  <c r="C8" i="2"/>
  <c r="C7" i="2"/>
  <c r="C6" i="2"/>
  <c r="C5" i="2"/>
  <c r="C12" i="6" l="1"/>
  <c r="C14" i="6"/>
  <c r="C13" i="6"/>
  <c r="K12" i="6"/>
  <c r="B32" i="18"/>
  <c r="B31" i="18"/>
  <c r="G12" i="16"/>
  <c r="G13" i="16"/>
  <c r="N17" i="15"/>
  <c r="O17" i="10"/>
  <c r="K12" i="11"/>
  <c r="K28" i="11"/>
  <c r="K29" i="11"/>
  <c r="O13" i="11"/>
  <c r="O28" i="11"/>
  <c r="O187" i="4"/>
  <c r="G65" i="18"/>
  <c r="C65" i="18"/>
  <c r="B65" i="18"/>
  <c r="F65" i="18"/>
  <c r="N9" i="18"/>
  <c r="C13" i="16"/>
  <c r="C14" i="16"/>
  <c r="G14" i="16"/>
  <c r="O28" i="16"/>
  <c r="K27" i="16"/>
  <c r="K29" i="16"/>
  <c r="K12" i="16"/>
  <c r="C29" i="16"/>
  <c r="C30" i="16"/>
  <c r="N18" i="15"/>
  <c r="O27" i="16"/>
  <c r="C44" i="16"/>
  <c r="O12" i="16"/>
  <c r="O13" i="16"/>
  <c r="G29" i="16"/>
  <c r="G30" i="16"/>
  <c r="G45" i="16"/>
  <c r="F17" i="12"/>
  <c r="K13" i="11"/>
  <c r="K30" i="11"/>
  <c r="G28" i="11"/>
  <c r="O11" i="6"/>
  <c r="O13" i="6"/>
  <c r="N11" i="3"/>
  <c r="P9" i="3" s="1"/>
  <c r="AG47" i="19"/>
  <c r="AG39" i="19"/>
  <c r="AG33" i="19"/>
  <c r="AG27" i="19"/>
  <c r="D65" i="18"/>
  <c r="H48" i="18"/>
  <c r="N10" i="18"/>
  <c r="N15" i="18" s="1"/>
  <c r="Q8" i="18" s="1"/>
  <c r="O14" i="16"/>
  <c r="O29" i="16"/>
  <c r="G46" i="16"/>
  <c r="K14" i="16"/>
  <c r="E17" i="12"/>
  <c r="F17" i="7"/>
  <c r="K28" i="6"/>
  <c r="N17" i="5"/>
  <c r="C43" i="6"/>
  <c r="O28" i="6"/>
  <c r="O30" i="6"/>
  <c r="O17" i="5"/>
  <c r="P18" i="5"/>
  <c r="Q24" i="2"/>
  <c r="R21" i="2" s="1"/>
  <c r="K13" i="6"/>
  <c r="N72" i="9"/>
  <c r="P69" i="9" s="1"/>
  <c r="N37" i="14"/>
  <c r="P5" i="14" s="1"/>
  <c r="C12" i="11"/>
  <c r="C11" i="11"/>
  <c r="K11" i="6"/>
  <c r="N17" i="10"/>
  <c r="K13" i="16"/>
  <c r="G21" i="18"/>
  <c r="C46" i="6"/>
  <c r="C45" i="6"/>
  <c r="C28" i="11"/>
  <c r="C29" i="11"/>
  <c r="E65" i="18"/>
  <c r="AF47" i="19"/>
  <c r="C14" i="11"/>
  <c r="C13" i="11"/>
  <c r="H63" i="18"/>
  <c r="K29" i="6"/>
  <c r="C19" i="18"/>
  <c r="AF33" i="19"/>
  <c r="C7" i="19"/>
  <c r="C6" i="19"/>
  <c r="B19" i="19"/>
  <c r="O17" i="15"/>
  <c r="G45" i="6"/>
  <c r="G11" i="11"/>
  <c r="G13" i="11"/>
  <c r="G29" i="11"/>
  <c r="J15" i="18"/>
  <c r="O15" i="18" s="1"/>
  <c r="O11" i="3"/>
  <c r="C44" i="11"/>
  <c r="N187" i="4"/>
  <c r="P89" i="4" s="1"/>
  <c r="E17" i="7"/>
  <c r="G44" i="11"/>
  <c r="G19" i="18"/>
  <c r="N100" i="19"/>
  <c r="B20" i="18"/>
  <c r="C20" i="18" s="1"/>
  <c r="P80" i="19" l="1"/>
  <c r="P25" i="19"/>
  <c r="P5" i="9"/>
  <c r="R19" i="2"/>
  <c r="H65" i="18"/>
  <c r="Q6" i="18"/>
  <c r="Q7" i="18"/>
  <c r="P83" i="4"/>
  <c r="P8" i="3"/>
  <c r="P6" i="3"/>
  <c r="P5" i="3"/>
  <c r="P11" i="3"/>
  <c r="P10" i="3"/>
  <c r="P7" i="3"/>
  <c r="P60" i="19"/>
  <c r="P53" i="19"/>
  <c r="P81" i="19"/>
  <c r="P35" i="19"/>
  <c r="P37" i="19"/>
  <c r="P64" i="19"/>
  <c r="P23" i="19"/>
  <c r="P69" i="19"/>
  <c r="Q13" i="18"/>
  <c r="P33" i="4"/>
  <c r="P172" i="4"/>
  <c r="P163" i="4"/>
  <c r="P140" i="4"/>
  <c r="P105" i="4"/>
  <c r="P180" i="4"/>
  <c r="P16" i="4"/>
  <c r="P35" i="4"/>
  <c r="P160" i="4"/>
  <c r="P100" i="4"/>
  <c r="P113" i="4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5" i="9"/>
  <c r="P41" i="9"/>
  <c r="P28" i="9"/>
  <c r="P36" i="9"/>
  <c r="P49" i="9"/>
  <c r="P17" i="9"/>
  <c r="P52" i="9"/>
  <c r="P44" i="9"/>
  <c r="P13" i="9"/>
  <c r="P57" i="9"/>
  <c r="P20" i="9"/>
  <c r="P37" i="9"/>
  <c r="P53" i="9"/>
  <c r="P65" i="9"/>
  <c r="P76" i="4"/>
  <c r="P12" i="4"/>
  <c r="P136" i="4"/>
  <c r="P72" i="4"/>
  <c r="P52" i="4"/>
  <c r="P171" i="4"/>
  <c r="P139" i="4"/>
  <c r="P75" i="4"/>
  <c r="P107" i="4"/>
  <c r="P169" i="4"/>
  <c r="P176" i="4"/>
  <c r="P99" i="4"/>
  <c r="P164" i="4"/>
  <c r="P36" i="4"/>
  <c r="P43" i="4"/>
  <c r="P155" i="4"/>
  <c r="P65" i="4"/>
  <c r="P96" i="4"/>
  <c r="P132" i="4"/>
  <c r="P41" i="4"/>
  <c r="P108" i="4"/>
  <c r="P152" i="4"/>
  <c r="P128" i="4"/>
  <c r="P11" i="4"/>
  <c r="P84" i="4"/>
  <c r="P131" i="4"/>
  <c r="P123" i="4"/>
  <c r="P73" i="4"/>
  <c r="P153" i="4"/>
  <c r="P25" i="4"/>
  <c r="P17" i="4"/>
  <c r="P144" i="4"/>
  <c r="P27" i="4"/>
  <c r="P59" i="4"/>
  <c r="P88" i="4"/>
  <c r="P121" i="4"/>
  <c r="P116" i="4"/>
  <c r="P48" i="4"/>
  <c r="P124" i="4"/>
  <c r="P56" i="4"/>
  <c r="P184" i="4"/>
  <c r="P67" i="4"/>
  <c r="P44" i="4"/>
  <c r="P115" i="4"/>
  <c r="R23" i="2"/>
  <c r="R22" i="2"/>
  <c r="P46" i="19"/>
  <c r="P56" i="19"/>
  <c r="P77" i="19"/>
  <c r="P64" i="9"/>
  <c r="P56" i="9"/>
  <c r="P48" i="9"/>
  <c r="P40" i="9"/>
  <c r="P32" i="9"/>
  <c r="P24" i="9"/>
  <c r="P16" i="9"/>
  <c r="P8" i="9"/>
  <c r="P66" i="9"/>
  <c r="P58" i="9"/>
  <c r="P50" i="9"/>
  <c r="P42" i="9"/>
  <c r="P34" i="9"/>
  <c r="P26" i="9"/>
  <c r="P18" i="9"/>
  <c r="P10" i="9"/>
  <c r="P38" i="9"/>
  <c r="P22" i="9"/>
  <c r="P71" i="9"/>
  <c r="P63" i="9"/>
  <c r="P55" i="9"/>
  <c r="P47" i="9"/>
  <c r="P39" i="9"/>
  <c r="P31" i="9"/>
  <c r="P23" i="9"/>
  <c r="P15" i="9"/>
  <c r="P7" i="9"/>
  <c r="P70" i="9"/>
  <c r="P62" i="9"/>
  <c r="P54" i="9"/>
  <c r="P30" i="9"/>
  <c r="P14" i="9"/>
  <c r="P46" i="9"/>
  <c r="P6" i="9"/>
  <c r="P67" i="9"/>
  <c r="P11" i="9"/>
  <c r="P59" i="9"/>
  <c r="P51" i="9"/>
  <c r="P43" i="9"/>
  <c r="P35" i="9"/>
  <c r="P27" i="9"/>
  <c r="P19" i="9"/>
  <c r="P137" i="4"/>
  <c r="P41" i="19"/>
  <c r="P52" i="19"/>
  <c r="P48" i="19"/>
  <c r="P9" i="9"/>
  <c r="P104" i="4"/>
  <c r="P20" i="4"/>
  <c r="P39" i="19"/>
  <c r="P68" i="19"/>
  <c r="P97" i="19"/>
  <c r="P36" i="19"/>
  <c r="P129" i="4"/>
  <c r="P19" i="4"/>
  <c r="P161" i="4"/>
  <c r="P57" i="19"/>
  <c r="P24" i="19"/>
  <c r="P68" i="4"/>
  <c r="P33" i="19"/>
  <c r="P145" i="4"/>
  <c r="P93" i="19"/>
  <c r="P33" i="9"/>
  <c r="P64" i="4"/>
  <c r="P81" i="4"/>
  <c r="P24" i="4"/>
  <c r="C21" i="18"/>
  <c r="P25" i="9"/>
  <c r="P92" i="19"/>
  <c r="P92" i="4"/>
  <c r="P9" i="4"/>
  <c r="P61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187" i="4"/>
  <c r="P183" i="4"/>
  <c r="P175" i="4"/>
  <c r="P167" i="4"/>
  <c r="P159" i="4"/>
  <c r="P151" i="4"/>
  <c r="P143" i="4"/>
  <c r="P135" i="4"/>
  <c r="P127" i="4"/>
  <c r="P119" i="4"/>
  <c r="P111" i="4"/>
  <c r="P103" i="4"/>
  <c r="P95" i="4"/>
  <c r="P87" i="4"/>
  <c r="P79" i="4"/>
  <c r="P71" i="4"/>
  <c r="P63" i="4"/>
  <c r="P55" i="4"/>
  <c r="P47" i="4"/>
  <c r="P39" i="4"/>
  <c r="P31" i="4"/>
  <c r="P23" i="4"/>
  <c r="P15" i="4"/>
  <c r="P7" i="4"/>
  <c r="P53" i="4"/>
  <c r="P141" i="4"/>
  <c r="P101" i="4"/>
  <c r="P37" i="4"/>
  <c r="P173" i="4"/>
  <c r="P165" i="4"/>
  <c r="P85" i="4"/>
  <c r="P45" i="4"/>
  <c r="P13" i="4"/>
  <c r="P182" i="4"/>
  <c r="P174" i="4"/>
  <c r="P166" i="4"/>
  <c r="P158" i="4"/>
  <c r="P150" i="4"/>
  <c r="P142" i="4"/>
  <c r="P134" i="4"/>
  <c r="P126" i="4"/>
  <c r="P118" i="4"/>
  <c r="P110" i="4"/>
  <c r="P102" i="4"/>
  <c r="P94" i="4"/>
  <c r="P86" i="4"/>
  <c r="P78" i="4"/>
  <c r="P70" i="4"/>
  <c r="P62" i="4"/>
  <c r="P54" i="4"/>
  <c r="P46" i="4"/>
  <c r="P38" i="4"/>
  <c r="P30" i="4"/>
  <c r="P22" i="4"/>
  <c r="P14" i="4"/>
  <c r="P6" i="4"/>
  <c r="P149" i="4"/>
  <c r="P133" i="4"/>
  <c r="P117" i="4"/>
  <c r="P93" i="4"/>
  <c r="P77" i="4"/>
  <c r="P61" i="4"/>
  <c r="P21" i="4"/>
  <c r="P181" i="4"/>
  <c r="P157" i="4"/>
  <c r="P109" i="4"/>
  <c r="P29" i="4"/>
  <c r="P5" i="4"/>
  <c r="P125" i="4"/>
  <c r="P69" i="4"/>
  <c r="P162" i="4"/>
  <c r="P98" i="4"/>
  <c r="P34" i="4"/>
  <c r="P114" i="4"/>
  <c r="P50" i="4"/>
  <c r="P170" i="4"/>
  <c r="P154" i="4"/>
  <c r="P90" i="4"/>
  <c r="P26" i="4"/>
  <c r="P138" i="4"/>
  <c r="P74" i="4"/>
  <c r="P146" i="4"/>
  <c r="P82" i="4"/>
  <c r="P18" i="4"/>
  <c r="P10" i="4"/>
  <c r="P130" i="4"/>
  <c r="P66" i="4"/>
  <c r="P178" i="4"/>
  <c r="P186" i="4"/>
  <c r="P122" i="4"/>
  <c r="P58" i="4"/>
  <c r="P106" i="4"/>
  <c r="P42" i="4"/>
  <c r="P29" i="19"/>
  <c r="P91" i="4"/>
  <c r="P8" i="4"/>
  <c r="P112" i="4"/>
  <c r="P68" i="9"/>
  <c r="P185" i="4"/>
  <c r="P57" i="4"/>
  <c r="P32" i="4"/>
  <c r="P29" i="9"/>
  <c r="P60" i="4"/>
  <c r="P28" i="4"/>
  <c r="P89" i="19"/>
  <c r="P21" i="9"/>
  <c r="P42" i="19"/>
  <c r="P88" i="19"/>
  <c r="P179" i="4"/>
  <c r="P51" i="4"/>
  <c r="P76" i="19"/>
  <c r="P12" i="9"/>
  <c r="Q10" i="18"/>
  <c r="P60" i="9"/>
  <c r="P80" i="4"/>
  <c r="P120" i="4"/>
  <c r="P97" i="4"/>
  <c r="P148" i="4"/>
  <c r="P147" i="4"/>
  <c r="P31" i="19"/>
  <c r="P177" i="4"/>
  <c r="P49" i="4"/>
  <c r="P85" i="19"/>
  <c r="P30" i="19"/>
  <c r="P84" i="19"/>
  <c r="P168" i="4"/>
  <c r="P40" i="4"/>
  <c r="P65" i="19"/>
  <c r="P156" i="4"/>
  <c r="P26" i="19"/>
  <c r="P72" i="19"/>
  <c r="P73" i="19"/>
  <c r="P61" i="19"/>
  <c r="P37" i="14" l="1"/>
  <c r="R24" i="2"/>
  <c r="Q15" i="18"/>
  <c r="P72" i="9"/>
  <c r="P100" i="19"/>
</calcChain>
</file>

<file path=xl/sharedStrings.xml><?xml version="1.0" encoding="utf-8"?>
<sst xmlns="http://schemas.openxmlformats.org/spreadsheetml/2006/main" count="971" uniqueCount="457">
  <si>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</si>
  <si>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</si>
  <si>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</si>
  <si>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</si>
  <si>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</si>
  <si>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</si>
  <si>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</si>
  <si>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</si>
  <si>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</si>
  <si>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</si>
  <si>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</si>
  <si>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</si>
  <si>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</si>
  <si>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</si>
  <si>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</si>
  <si>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</si>
  <si>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</si>
  <si>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</si>
  <si>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</si>
  <si>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</si>
  <si>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</si>
  <si>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</si>
  <si>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</si>
  <si>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</si>
  <si>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</si>
  <si>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</si>
  <si>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</si>
  <si>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</si>
  <si>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</si>
  <si>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</si>
  <si>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</si>
  <si>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</si>
  <si>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</si>
  <si>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</si>
  <si>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</si>
  <si>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</si>
  <si>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</si>
  <si>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</si>
  <si>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</si>
  <si>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</si>
  <si>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</si>
  <si>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</si>
  <si>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</si>
  <si>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</si>
  <si>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</si>
  <si>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</si>
  <si>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</si>
  <si>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</si>
  <si>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</si>
  <si>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</si>
  <si>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</si>
  <si>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</si>
  <si>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</si>
  <si>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</si>
  <si>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</si>
  <si>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</si>
  <si>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Buraco e pavimentação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</si>
  <si>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</si>
  <si>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</si>
  <si>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</si>
  <si>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</si>
  <si>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</si>
  <si>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</si>
  <si>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</si>
  <si>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</si>
  <si>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</si>
  <si>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</si>
  <si>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</si>
  <si>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</si>
  <si>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</si>
  <si>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</si>
  <si>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</si>
  <si>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</si>
  <si>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</si>
  <si>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</si>
  <si>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</si>
  <si>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</si>
  <si>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</si>
  <si>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</si>
  <si>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</si>
  <si>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</si>
  <si>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</si>
  <si>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</si>
  <si>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</si>
  <si>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</si>
  <si>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</si>
  <si>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</si>
  <si>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</si>
  <si>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</si>
  <si>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</si>
  <si>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</si>
  <si>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</si>
  <si>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</si>
  <si>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</si>
  <si>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</si>
  <si>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</si>
  <si>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 xml:space="preserve">Ecoponto 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</si>
  <si>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</si>
  <si>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</si>
  <si>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</si>
  <si>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</si>
  <si>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</si>
  <si>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</si>
  <si>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</si>
  <si>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 médicos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</si>
  <si>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</si>
  <si>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</si>
  <si>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</si>
  <si>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</si>
  <si>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</si>
  <si>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</si>
  <si>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</si>
  <si>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</si>
  <si>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</si>
  <si>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</si>
  <si>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</si>
  <si>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</si>
  <si>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</si>
  <si>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</si>
  <si>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</si>
  <si>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</si>
  <si>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</si>
  <si>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</si>
  <si>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</si>
  <si>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</si>
  <si>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</si>
  <si>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</si>
  <si>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</si>
  <si>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</si>
  <si>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</si>
  <si>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</si>
  <si>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</si>
  <si>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</si>
  <si>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</si>
  <si>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</si>
  <si>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</si>
  <si>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</si>
  <si>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</si>
  <si>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</si>
  <si>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</si>
  <si>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</si>
  <si>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</si>
  <si>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</si>
  <si>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</si>
  <si>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</si>
  <si>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</si>
  <si>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</si>
  <si>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</si>
  <si>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</si>
  <si>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Parcelamento de tributo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</si>
  <si>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</si>
  <si>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</si>
  <si>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</si>
  <si>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</si>
  <si>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</si>
  <si>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</si>
  <si>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</si>
  <si>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</si>
  <si>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de ônibus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</si>
  <si>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</si>
  <si>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</si>
  <si>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</si>
  <si>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</si>
  <si>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</si>
  <si>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</si>
  <si>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PRCON Cidade de São Paulo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</si>
  <si>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</si>
  <si>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</si>
  <si>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</si>
  <si>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</si>
  <si>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</si>
  <si>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</si>
  <si>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</si>
  <si>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</si>
  <si>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</si>
  <si>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</si>
  <si>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</si>
  <si>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Regime Especial de Tributação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</si>
  <si>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</si>
  <si>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</si>
  <si>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</si>
  <si>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</si>
  <si>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</si>
  <si>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</si>
  <si>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</si>
  <si>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</si>
  <si>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</si>
  <si>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</si>
  <si>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</si>
  <si>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</si>
  <si>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</si>
  <si>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</si>
  <si>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</si>
  <si>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</si>
  <si>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</si>
  <si>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</si>
  <si>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</si>
  <si>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</si>
  <si>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</si>
  <si>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</si>
  <si>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</si>
  <si>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</si>
  <si>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</si>
  <si>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</si>
  <si>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</si>
  <si>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</si>
  <si>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</si>
  <si>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</si>
  <si>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</si>
  <si>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</si>
  <si>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</si>
  <si>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</si>
  <si>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Assuntos - 10 mais demandados de 2023 (Média)</t>
  </si>
  <si>
    <t>Unidades PMSP</t>
  </si>
  <si>
    <t>Outros</t>
  </si>
  <si>
    <t>%total</t>
  </si>
  <si>
    <t>Assuntos - variação dos 10 mais demandados de 2023 (MÉDIA)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</si>
  <si>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</si>
  <si>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</si>
  <si>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</si>
  <si>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</si>
  <si>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</si>
  <si>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>10 assuntos mais demandados de MAIO/2023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</si>
  <si>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</si>
  <si>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</si>
  <si>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</si>
  <si>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</si>
  <si>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</si>
  <si>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</si>
  <si>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</si>
  <si>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</si>
  <si>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</si>
  <si>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</si>
  <si>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</si>
  <si>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</si>
  <si>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</si>
  <si>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</si>
  <si>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</si>
  <si>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</si>
  <si>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</si>
  <si>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</si>
  <si>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</si>
  <si>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</si>
  <si>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</si>
  <si>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</si>
  <si>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</si>
  <si>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</si>
  <si>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</si>
  <si>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</si>
  <si>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</si>
  <si>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</si>
  <si>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</si>
  <si>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</si>
  <si>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</si>
  <si>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</si>
  <si>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</si>
  <si>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Serviço Funerário do Município de São Paulo - SFMSP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</si>
  <si>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</si>
  <si>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</si>
  <si>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</si>
  <si>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</si>
  <si>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</si>
  <si>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</si>
  <si>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</si>
  <si>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</si>
  <si>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</si>
  <si>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</si>
  <si>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</si>
  <si>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</si>
  <si>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</si>
  <si>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</si>
  <si>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</si>
  <si>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</si>
  <si>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</si>
  <si>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</si>
  <si>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</si>
  <si>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</si>
  <si>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</si>
  <si>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</si>
  <si>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</si>
  <si>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</si>
  <si>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</si>
  <si>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</si>
  <si>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</si>
  <si>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</si>
  <si>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</si>
  <si>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</si>
  <si>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</si>
  <si>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</si>
  <si>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</si>
  <si>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** Apartir de março_22 AMLURB desmembrada em SPRegula e SELimp</t>
  </si>
  <si>
    <t>Unidades - 10 mais demandadas de 2023 (Média)</t>
  </si>
  <si>
    <t>Unidades - variação dos 10 mais demandados de 2023 (MÉDIA)</t>
  </si>
  <si>
    <t>Unidades - 10 mais demandadas dos 3 últimos meses (Média)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</si>
  <si>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</si>
  <si>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</si>
  <si>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</si>
  <si>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</si>
  <si>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</si>
  <si>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</si>
  <si>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</si>
  <si>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</si>
  <si>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</si>
  <si>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</si>
  <si>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</si>
  <si>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</si>
  <si>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</si>
  <si>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</si>
  <si>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</si>
  <si>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</si>
  <si>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</si>
  <si>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</si>
  <si>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</si>
  <si>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</si>
  <si>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</si>
  <si>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</si>
  <si>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</si>
  <si>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</si>
  <si>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</si>
  <si>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</si>
  <si>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</si>
  <si>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</si>
  <si>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</si>
  <si>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</si>
  <si>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</si>
  <si>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</si>
  <si>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</si>
  <si>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</si>
  <si>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>Subprefeituras - 10 mais demandados de 2023 (Média)</t>
  </si>
  <si>
    <t>Subprefeituras - variação dos 10 mais demandados de 2023 (MÉDIA)</t>
  </si>
  <si>
    <t xml:space="preserve">Total </t>
  </si>
  <si>
    <t>Média anual</t>
  </si>
  <si>
    <t>% Total 2023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</si>
  <si>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</si>
  <si>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</si>
  <si>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</si>
  <si>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</si>
  <si>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</si>
  <si>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</si>
  <si>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</si>
  <si>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</si>
  <si>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</si>
  <si>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</si>
  <si>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</si>
  <si>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Conduta inadequada de funcionário(a) público(a)</t>
  </si>
  <si>
    <t>Desvio de verbas, materiais e bens públicos</t>
  </si>
  <si>
    <t>Ilegalidade na gestão pública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</si>
  <si>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</si>
  <si>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</si>
  <si>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</si>
  <si>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</si>
  <si>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</si>
  <si>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</si>
  <si>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</si>
  <si>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</si>
  <si>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</si>
  <si>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</si>
  <si>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</si>
  <si>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</si>
  <si>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</si>
  <si>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</si>
  <si>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</si>
  <si>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</si>
  <si>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</si>
  <si>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</si>
  <si>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</si>
  <si>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</si>
  <si>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</si>
  <si>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</si>
  <si>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</si>
  <si>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</si>
  <si>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</si>
  <si>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</si>
  <si>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</si>
  <si>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</si>
  <si>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</si>
  <si>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</si>
  <si>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</si>
  <si>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</si>
  <si>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</si>
  <si>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</si>
  <si>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</si>
  <si>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</si>
  <si>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</si>
  <si>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</si>
  <si>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</si>
  <si>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</si>
  <si>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</si>
  <si>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</si>
  <si>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</si>
  <si>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</si>
  <si>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</si>
  <si>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</si>
  <si>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</si>
  <si>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</si>
  <si>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</si>
  <si>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</si>
  <si>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</si>
  <si>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</si>
  <si>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</si>
  <si>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</si>
  <si>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</si>
  <si>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</si>
  <si>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</si>
  <si>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</si>
  <si>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</si>
  <si>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</si>
  <si>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</si>
  <si>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</si>
  <si>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</si>
  <si>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</si>
  <si>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</si>
  <si>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</si>
  <si>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</si>
  <si>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</si>
  <si>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</si>
  <si>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</si>
  <si>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</si>
  <si>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</si>
  <si>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</si>
  <si>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</si>
  <si>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</si>
  <si>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</si>
  <si>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SMT</t>
  </si>
  <si>
    <t>SMADS</t>
  </si>
  <si>
    <t>SEGES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</si>
  <si>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</si>
  <si>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</si>
  <si>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</si>
  <si>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</si>
  <si>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</si>
  <si>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</si>
  <si>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</si>
  <si>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</si>
  <si>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</si>
  <si>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</si>
  <si>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% em relação ao todo de JUN/23 (exetuando-se denúncias)</t>
  </si>
  <si>
    <t>Janeiro</t>
  </si>
  <si>
    <t>Fevereiro</t>
  </si>
  <si>
    <t>Março</t>
  </si>
  <si>
    <t>Abril</t>
  </si>
  <si>
    <t>Maio</t>
  </si>
  <si>
    <t>Junho</t>
  </si>
  <si>
    <t>FINALIZADA</t>
  </si>
  <si>
    <t>CANCELADA</t>
  </si>
  <si>
    <t>PORTAL</t>
  </si>
  <si>
    <t>% Canais de entrada JUL/23</t>
  </si>
  <si>
    <t>% em relação ao todo de JUL/23 (exetuando-se denúncias)</t>
  </si>
  <si>
    <t>10 unidades mais demandadas de JULHO/23</t>
  </si>
  <si>
    <t>% Total JUL/23 dentro do STATUS</t>
  </si>
  <si>
    <t>Julho</t>
  </si>
  <si>
    <t>Unidades PMSP - JULHO 2023</t>
  </si>
  <si>
    <t>DEFERIDAS</t>
  </si>
  <si>
    <t>INDEFERIDAS</t>
  </si>
  <si>
    <t>AHMSP Autarquia Hospitalar Municipal</t>
  </si>
  <si>
    <t>Secretaria Executiva de Comunicação</t>
  </si>
  <si>
    <t>SMC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</si>
</sst>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57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b/>
      <sz val="11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medium">
        <color rgb="FF806000"/>
      </bottom>
      <diagonal/>
    </border>
    <border>
      <left/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/>
      <top style="medium">
        <color rgb="FF806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thin">
        <color rgb="FF806000"/>
      </bottom>
      <diagonal/>
    </border>
    <border>
      <left style="medium">
        <color rgb="FF806000"/>
      </left>
      <right/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 style="thin">
        <color rgb="FF806000"/>
      </bottom>
      <diagonal/>
    </border>
    <border>
      <left/>
      <right style="thin">
        <color rgb="FF806000"/>
      </right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/>
      <diagonal/>
    </border>
    <border>
      <left style="thin">
        <color rgb="FF806000"/>
      </left>
      <right/>
      <top/>
      <bottom style="thin">
        <color rgb="FF806000"/>
      </bottom>
      <diagonal/>
    </border>
    <border>
      <left style="medium">
        <color rgb="FF000000"/>
      </left>
      <right style="medium">
        <color rgb="FF806000"/>
      </right>
      <top style="thin">
        <color rgb="FF806000"/>
      </top>
      <bottom style="medium">
        <color rgb="FF806000"/>
      </bottom>
      <diagonal/>
    </border>
    <border>
      <left style="medium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rgb="FF806000"/>
      </bottom>
      <diagonal/>
    </border>
    <border>
      <left style="thin">
        <color rgb="FF806000"/>
      </left>
      <right/>
      <top/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203764"/>
      </right>
      <top/>
      <bottom style="medium">
        <color rgb="FF2037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Font="0" applyBorder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4">
    <xf numFmtId="0" fontId="0" fillId="0" borderId="0" xfId="0"/>
    <xf numFmtId="0" fontId="7" fillId="0" borderId="0" xfId="0" applyFont="1"/>
    <xf numFmtId="1" fontId="0" fillId="0" borderId="0" xfId="0" applyNumberFormat="1"/>
    <xf numFmtId="165" fontId="0" fillId="0" borderId="0" xfId="0" applyNumberFormat="1"/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" fontId="7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7" fontId="7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3" fontId="8" fillId="0" borderId="7" xfId="0" applyNumberFormat="1" applyFont="1" applyBorder="1" applyAlignment="1">
      <alignment horizontal="center"/>
    </xf>
    <xf numFmtId="2" fontId="0" fillId="0" borderId="0" xfId="0" applyNumberFormat="1"/>
    <xf numFmtId="17" fontId="7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9" fillId="0" borderId="10" xfId="0" applyFont="1" applyBorder="1" applyAlignment="1">
      <alignment horizontal="right"/>
    </xf>
    <xf numFmtId="3" fontId="8" fillId="0" borderId="11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3" fontId="8" fillId="0" borderId="12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17" fontId="7" fillId="5" borderId="3" xfId="0" applyNumberFormat="1" applyFont="1" applyFill="1" applyBorder="1" applyAlignment="1">
      <alignment horizontal="center" vertical="center"/>
    </xf>
    <xf numFmtId="17" fontId="7" fillId="5" borderId="2" xfId="0" applyNumberFormat="1" applyFont="1" applyFill="1" applyBorder="1" applyAlignment="1">
      <alignment horizontal="center" vertical="center"/>
    </xf>
    <xf numFmtId="17" fontId="7" fillId="5" borderId="13" xfId="0" applyNumberFormat="1" applyFont="1" applyFill="1" applyBorder="1" applyAlignment="1">
      <alignment horizontal="center" vertical="center"/>
    </xf>
    <xf numFmtId="17" fontId="7" fillId="5" borderId="14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0" borderId="6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0" fontId="7" fillId="5" borderId="29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left" vertical="center"/>
    </xf>
    <xf numFmtId="17" fontId="7" fillId="5" borderId="3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/>
    </xf>
    <xf numFmtId="1" fontId="8" fillId="0" borderId="18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65" fontId="7" fillId="5" borderId="4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9" fillId="0" borderId="36" xfId="0" applyFont="1" applyBorder="1" applyAlignment="1">
      <alignment horizontal="left"/>
    </xf>
    <xf numFmtId="1" fontId="8" fillId="0" borderId="38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/>
    </xf>
    <xf numFmtId="0" fontId="13" fillId="5" borderId="41" xfId="0" applyFont="1" applyFill="1" applyBorder="1" applyAlignment="1">
      <alignment horizontal="left" vertical="center"/>
    </xf>
    <xf numFmtId="3" fontId="7" fillId="5" borderId="41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0" fontId="15" fillId="0" borderId="0" xfId="0" applyFont="1"/>
    <xf numFmtId="3" fontId="15" fillId="0" borderId="0" xfId="0" applyNumberFormat="1" applyFont="1"/>
    <xf numFmtId="3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17" fontId="7" fillId="6" borderId="30" xfId="0" applyNumberFormat="1" applyFont="1" applyFill="1" applyBorder="1" applyAlignment="1">
      <alignment horizontal="center" vertical="center"/>
    </xf>
    <xf numFmtId="17" fontId="7" fillId="6" borderId="3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6" borderId="29" xfId="0" applyNumberFormat="1" applyFont="1" applyFill="1" applyBorder="1" applyAlignment="1">
      <alignment horizontal="center" vertical="center"/>
    </xf>
    <xf numFmtId="17" fontId="7" fillId="5" borderId="11" xfId="0" applyNumberFormat="1" applyFont="1" applyFill="1" applyBorder="1" applyAlignment="1">
      <alignment horizontal="center" vertical="center"/>
    </xf>
    <xf numFmtId="1" fontId="7" fillId="5" borderId="29" xfId="0" applyNumberFormat="1" applyFont="1" applyFill="1" applyBorder="1" applyAlignment="1">
      <alignment horizontal="center" vertical="center"/>
    </xf>
    <xf numFmtId="0" fontId="0" fillId="0" borderId="42" xfId="4" applyFont="1" applyBorder="1"/>
    <xf numFmtId="0" fontId="0" fillId="0" borderId="43" xfId="4" applyFont="1" applyBorder="1" applyAlignment="1">
      <alignment horizontal="center" vertical="center"/>
    </xf>
    <xf numFmtId="0" fontId="0" fillId="0" borderId="19" xfId="0" applyBorder="1"/>
    <xf numFmtId="1" fontId="0" fillId="0" borderId="19" xfId="4" applyNumberFormat="1" applyFont="1" applyBorder="1" applyAlignment="1">
      <alignment horizontal="center" vertical="center"/>
    </xf>
    <xf numFmtId="0" fontId="0" fillId="0" borderId="19" xfId="4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42" xfId="4" applyFont="1" applyBorder="1" applyAlignment="1">
      <alignment horizontal="center" vertical="center"/>
    </xf>
    <xf numFmtId="1" fontId="9" fillId="0" borderId="44" xfId="0" applyNumberFormat="1" applyFont="1" applyBorder="1" applyAlignment="1">
      <alignment horizontal="center" vertical="center"/>
    </xf>
    <xf numFmtId="2" fontId="9" fillId="0" borderId="42" xfId="4" applyNumberFormat="1" applyFont="1" applyBorder="1" applyAlignment="1">
      <alignment horizontal="center" vertical="center"/>
    </xf>
    <xf numFmtId="0" fontId="0" fillId="0" borderId="0" xfId="4" applyFont="1"/>
    <xf numFmtId="0" fontId="0" fillId="0" borderId="6" xfId="4" applyFont="1" applyBorder="1"/>
    <xf numFmtId="0" fontId="0" fillId="0" borderId="45" xfId="4" applyFont="1" applyBorder="1" applyAlignment="1">
      <alignment horizontal="center" vertical="center"/>
    </xf>
    <xf numFmtId="0" fontId="0" fillId="0" borderId="20" xfId="0" applyBorder="1"/>
    <xf numFmtId="1" fontId="0" fillId="0" borderId="20" xfId="4" applyNumberFormat="1" applyFont="1" applyBorder="1" applyAlignment="1">
      <alignment horizontal="center" vertical="center"/>
    </xf>
    <xf numFmtId="0" fontId="0" fillId="0" borderId="20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45" xfId="0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/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0" fillId="0" borderId="26" xfId="4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8" xfId="4" applyFont="1" applyBorder="1" applyAlignment="1">
      <alignment horizontal="center" vertical="center"/>
    </xf>
    <xf numFmtId="1" fontId="9" fillId="0" borderId="46" xfId="0" applyNumberFormat="1" applyFont="1" applyBorder="1" applyAlignment="1">
      <alignment horizontal="center" vertical="center"/>
    </xf>
    <xf numFmtId="2" fontId="9" fillId="0" borderId="47" xfId="4" applyNumberFormat="1" applyFont="1" applyBorder="1" applyAlignment="1">
      <alignment horizontal="center" vertical="center"/>
    </xf>
    <xf numFmtId="0" fontId="0" fillId="0" borderId="8" xfId="0" applyBorder="1"/>
    <xf numFmtId="0" fontId="0" fillId="0" borderId="48" xfId="0" applyBorder="1" applyAlignment="1">
      <alignment horizontal="center" vertical="center"/>
    </xf>
    <xf numFmtId="0" fontId="0" fillId="0" borderId="26" xfId="0" applyBorder="1"/>
    <xf numFmtId="1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2" fontId="9" fillId="0" borderId="28" xfId="4" applyNumberFormat="1" applyFont="1" applyBorder="1" applyAlignment="1">
      <alignment horizontal="center" vertical="center"/>
    </xf>
    <xf numFmtId="0" fontId="9" fillId="6" borderId="41" xfId="0" applyFont="1" applyFill="1" applyBorder="1" applyAlignment="1">
      <alignment horizontal="left"/>
    </xf>
    <xf numFmtId="0" fontId="9" fillId="5" borderId="2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9" xfId="4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2" fontId="9" fillId="5" borderId="3" xfId="4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8" applyFont="1"/>
    <xf numFmtId="0" fontId="7" fillId="0" borderId="0" xfId="8" applyFont="1" applyAlignment="1">
      <alignment horizontal="center" vertical="center"/>
    </xf>
    <xf numFmtId="1" fontId="8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center" vertical="center"/>
    </xf>
    <xf numFmtId="1" fontId="11" fillId="5" borderId="3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/>
    </xf>
    <xf numFmtId="2" fontId="7" fillId="5" borderId="4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1" fontId="7" fillId="5" borderId="29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35" xfId="0" applyFont="1" applyBorder="1"/>
    <xf numFmtId="1" fontId="8" fillId="0" borderId="20" xfId="0" applyNumberFormat="1" applyFont="1" applyBorder="1"/>
    <xf numFmtId="0" fontId="8" fillId="0" borderId="20" xfId="0" applyFont="1" applyBorder="1"/>
    <xf numFmtId="0" fontId="8" fillId="0" borderId="23" xfId="0" applyFont="1" applyBorder="1"/>
    <xf numFmtId="0" fontId="8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/>
    </xf>
    <xf numFmtId="17" fontId="7" fillId="4" borderId="4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7" fontId="7" fillId="4" borderId="6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17" fontId="7" fillId="4" borderId="8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17" fontId="7" fillId="6" borderId="29" xfId="0" applyNumberFormat="1" applyFont="1" applyFill="1" applyBorder="1" applyAlignment="1">
      <alignment horizontal="center"/>
    </xf>
    <xf numFmtId="17" fontId="7" fillId="5" borderId="3" xfId="0" applyNumberFormat="1" applyFont="1" applyFill="1" applyBorder="1"/>
    <xf numFmtId="1" fontId="7" fillId="5" borderId="3" xfId="0" applyNumberFormat="1" applyFont="1" applyFill="1" applyBorder="1" applyAlignment="1">
      <alignment horizontal="center" vertical="center"/>
    </xf>
    <xf numFmtId="0" fontId="0" fillId="0" borderId="4" xfId="4" applyFont="1" applyBorder="1" applyAlignment="1">
      <alignment horizont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0" fillId="0" borderId="3" xfId="4" applyFont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1" fontId="9" fillId="5" borderId="29" xfId="0" applyNumberFormat="1" applyFont="1" applyFill="1" applyBorder="1" applyAlignment="1">
      <alignment horizontal="center"/>
    </xf>
    <xf numFmtId="0" fontId="9" fillId="5" borderId="3" xfId="4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17" fillId="0" borderId="0" xfId="0" applyFont="1"/>
    <xf numFmtId="17" fontId="7" fillId="5" borderId="3" xfId="0" applyNumberFormat="1" applyFont="1" applyFill="1" applyBorder="1" applyAlignment="1">
      <alignment horizontal="center"/>
    </xf>
    <xf numFmtId="0" fontId="0" fillId="0" borderId="20" xfId="0" applyBorder="1" applyAlignment="1">
      <alignment horizontal="left"/>
    </xf>
    <xf numFmtId="0" fontId="9" fillId="6" borderId="3" xfId="0" applyFont="1" applyFill="1" applyBorder="1" applyAlignment="1">
      <alignment horizontal="right"/>
    </xf>
    <xf numFmtId="0" fontId="9" fillId="5" borderId="3" xfId="0" applyFont="1" applyFill="1" applyBorder="1" applyAlignment="1">
      <alignment horizontal="center"/>
    </xf>
    <xf numFmtId="0" fontId="17" fillId="0" borderId="0" xfId="4" applyFont="1"/>
    <xf numFmtId="0" fontId="9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7" fillId="0" borderId="0" xfId="8" applyFont="1" applyAlignment="1">
      <alignment horizontal="center"/>
    </xf>
    <xf numFmtId="0" fontId="7" fillId="0" borderId="0" xfId="0" applyFont="1" applyAlignment="1">
      <alignment horizontal="left"/>
    </xf>
    <xf numFmtId="0" fontId="7" fillId="5" borderId="3" xfId="0" applyFont="1" applyFill="1" applyBorder="1" applyAlignment="1">
      <alignment horizontal="left"/>
    </xf>
    <xf numFmtId="17" fontId="7" fillId="5" borderId="14" xfId="0" applyNumberFormat="1" applyFont="1" applyFill="1" applyBorder="1" applyAlignment="1">
      <alignment horizontal="center"/>
    </xf>
    <xf numFmtId="17" fontId="7" fillId="5" borderId="31" xfId="0" applyNumberFormat="1" applyFont="1" applyFill="1" applyBorder="1" applyAlignment="1">
      <alignment horizontal="center"/>
    </xf>
    <xf numFmtId="17" fontId="7" fillId="5" borderId="30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8" fillId="0" borderId="19" xfId="0" applyFont="1" applyBorder="1"/>
    <xf numFmtId="1" fontId="7" fillId="0" borderId="5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43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50" xfId="0" applyFont="1" applyBorder="1" applyAlignment="1">
      <alignment horizontal="center"/>
    </xf>
    <xf numFmtId="0" fontId="8" fillId="0" borderId="26" xfId="0" applyFont="1" applyBorder="1"/>
    <xf numFmtId="0" fontId="8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5" borderId="5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17" fontId="7" fillId="5" borderId="29" xfId="0" applyNumberFormat="1" applyFont="1" applyFill="1" applyBorder="1" applyAlignment="1">
      <alignment horizontal="center" vertical="center"/>
    </xf>
    <xf numFmtId="17" fontId="7" fillId="5" borderId="30" xfId="0" applyNumberFormat="1" applyFont="1" applyFill="1" applyBorder="1" applyAlignment="1">
      <alignment horizontal="center" vertical="center"/>
    </xf>
    <xf numFmtId="1" fontId="21" fillId="5" borderId="2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8" fillId="0" borderId="45" xfId="0" applyFont="1" applyBorder="1"/>
    <xf numFmtId="1" fontId="8" fillId="0" borderId="26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2" fontId="8" fillId="0" borderId="4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1" fontId="7" fillId="0" borderId="42" xfId="0" applyNumberFormat="1" applyFont="1" applyBorder="1" applyAlignment="1">
      <alignment horizontal="center"/>
    </xf>
    <xf numFmtId="1" fontId="7" fillId="0" borderId="5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5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8" applyFont="1" applyAlignment="1">
      <alignment horizontal="left"/>
    </xf>
    <xf numFmtId="0" fontId="0" fillId="0" borderId="0" xfId="0" applyAlignment="1">
      <alignment horizontal="left"/>
    </xf>
    <xf numFmtId="17" fontId="11" fillId="5" borderId="3" xfId="0" applyNumberFormat="1" applyFont="1" applyFill="1" applyBorder="1" applyAlignment="1">
      <alignment horizontal="center" vertical="center"/>
    </xf>
    <xf numFmtId="17" fontId="11" fillId="5" borderId="11" xfId="0" applyNumberFormat="1" applyFont="1" applyFill="1" applyBorder="1" applyAlignment="1">
      <alignment horizontal="center" vertical="center"/>
    </xf>
    <xf numFmtId="17" fontId="11" fillId="5" borderId="30" xfId="0" applyNumberFormat="1" applyFont="1" applyFill="1" applyBorder="1" applyAlignment="1">
      <alignment horizontal="center" vertical="center"/>
    </xf>
    <xf numFmtId="165" fontId="11" fillId="5" borderId="31" xfId="0" applyNumberFormat="1" applyFont="1" applyFill="1" applyBorder="1" applyAlignment="1">
      <alignment horizontal="center" wrapText="1"/>
    </xf>
    <xf numFmtId="0" fontId="8" fillId="0" borderId="55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5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5" borderId="29" xfId="0" applyFont="1" applyFill="1" applyBorder="1" applyAlignment="1">
      <alignment horizontal="left"/>
    </xf>
    <xf numFmtId="1" fontId="7" fillId="5" borderId="11" xfId="0" applyNumberFormat="1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7" fontId="7" fillId="5" borderId="56" xfId="0" applyNumberFormat="1" applyFont="1" applyFill="1" applyBorder="1" applyAlignment="1">
      <alignment horizontal="center" vertical="center"/>
    </xf>
    <xf numFmtId="17" fontId="7" fillId="5" borderId="57" xfId="0" applyNumberFormat="1" applyFont="1" applyFill="1" applyBorder="1" applyAlignment="1">
      <alignment horizontal="center" vertical="center"/>
    </xf>
    <xf numFmtId="17" fontId="7" fillId="5" borderId="58" xfId="0" applyNumberFormat="1" applyFont="1" applyFill="1" applyBorder="1" applyAlignment="1">
      <alignment horizontal="center" vertical="center"/>
    </xf>
    <xf numFmtId="17" fontId="7" fillId="5" borderId="59" xfId="0" applyNumberFormat="1" applyFont="1" applyFill="1" applyBorder="1" applyAlignment="1">
      <alignment horizontal="center" vertical="center"/>
    </xf>
    <xf numFmtId="17" fontId="7" fillId="5" borderId="60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/>
    </xf>
    <xf numFmtId="0" fontId="8" fillId="0" borderId="35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40" xfId="0" applyFont="1" applyBorder="1" applyAlignment="1">
      <alignment horizontal="center"/>
    </xf>
    <xf numFmtId="1" fontId="7" fillId="0" borderId="61" xfId="0" applyNumberFormat="1" applyFont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 vertical="center"/>
    </xf>
    <xf numFmtId="1" fontId="17" fillId="0" borderId="0" xfId="0" applyNumberFormat="1" applyFont="1"/>
    <xf numFmtId="0" fontId="23" fillId="0" borderId="0" xfId="0" applyFont="1"/>
    <xf numFmtId="1" fontId="18" fillId="0" borderId="0" xfId="0" applyNumberFormat="1" applyFont="1"/>
    <xf numFmtId="3" fontId="8" fillId="0" borderId="32" xfId="0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9" fillId="5" borderId="2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52" xfId="0" applyFont="1" applyBorder="1" applyAlignment="1">
      <alignment horizontal="left"/>
    </xf>
    <xf numFmtId="0" fontId="9" fillId="4" borderId="29" xfId="0" applyFont="1" applyFill="1" applyBorder="1" applyAlignment="1">
      <alignment horizontal="right"/>
    </xf>
    <xf numFmtId="1" fontId="7" fillId="4" borderId="3" xfId="0" applyNumberFormat="1" applyFont="1" applyFill="1" applyBorder="1" applyAlignment="1">
      <alignment horizontal="center"/>
    </xf>
    <xf numFmtId="0" fontId="24" fillId="0" borderId="62" xfId="0" applyFont="1" applyBorder="1" applyAlignment="1">
      <alignment horizontal="center" vertical="center" wrapText="1"/>
    </xf>
    <xf numFmtId="17" fontId="11" fillId="6" borderId="2" xfId="0" applyNumberFormat="1" applyFont="1" applyFill="1" applyBorder="1" applyAlignment="1">
      <alignment horizontal="center" vertical="center" wrapText="1"/>
    </xf>
    <xf numFmtId="17" fontId="11" fillId="6" borderId="13" xfId="0" applyNumberFormat="1" applyFont="1" applyFill="1" applyBorder="1" applyAlignment="1">
      <alignment horizontal="center" vertical="center" wrapText="1"/>
    </xf>
    <xf numFmtId="17" fontId="11" fillId="6" borderId="31" xfId="0" applyNumberFormat="1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2" fontId="25" fillId="5" borderId="2" xfId="0" applyNumberFormat="1" applyFont="1" applyFill="1" applyBorder="1" applyAlignment="1">
      <alignment horizontal="center" vertical="center" wrapText="1"/>
    </xf>
    <xf numFmtId="2" fontId="11" fillId="5" borderId="2" xfId="0" applyNumberFormat="1" applyFont="1" applyFill="1" applyBorder="1" applyAlignment="1">
      <alignment horizontal="center" vertical="center" wrapText="1"/>
    </xf>
    <xf numFmtId="0" fontId="24" fillId="0" borderId="62" xfId="0" applyFont="1" applyBorder="1" applyAlignment="1">
      <alignment horizontal="center"/>
    </xf>
    <xf numFmtId="0" fontId="26" fillId="7" borderId="63" xfId="0" applyFont="1" applyFill="1" applyBorder="1"/>
    <xf numFmtId="0" fontId="26" fillId="7" borderId="60" xfId="0" applyFont="1" applyFill="1" applyBorder="1"/>
    <xf numFmtId="0" fontId="26" fillId="7" borderId="2" xfId="0" applyFont="1" applyFill="1" applyBorder="1"/>
    <xf numFmtId="1" fontId="26" fillId="7" borderId="14" xfId="0" applyNumberFormat="1" applyFont="1" applyFill="1" applyBorder="1"/>
    <xf numFmtId="2" fontId="26" fillId="7" borderId="2" xfId="0" applyNumberFormat="1" applyFont="1" applyFill="1" applyBorder="1"/>
    <xf numFmtId="2" fontId="26" fillId="7" borderId="31" xfId="0" applyNumberFormat="1" applyFont="1" applyFill="1" applyBorder="1"/>
    <xf numFmtId="0" fontId="26" fillId="0" borderId="32" xfId="0" applyFont="1" applyBorder="1" applyAlignment="1">
      <alignment vertical="center"/>
    </xf>
    <xf numFmtId="0" fontId="26" fillId="0" borderId="33" xfId="0" applyFont="1" applyBorder="1"/>
    <xf numFmtId="0" fontId="26" fillId="0" borderId="18" xfId="0" applyFont="1" applyBorder="1"/>
    <xf numFmtId="0" fontId="26" fillId="0" borderId="21" xfId="0" applyFont="1" applyBorder="1"/>
    <xf numFmtId="0" fontId="24" fillId="0" borderId="32" xfId="0" applyFont="1" applyBorder="1"/>
    <xf numFmtId="1" fontId="24" fillId="0" borderId="4" xfId="0" applyNumberFormat="1" applyFont="1" applyBorder="1"/>
    <xf numFmtId="2" fontId="24" fillId="0" borderId="5" xfId="0" applyNumberFormat="1" applyFont="1" applyBorder="1"/>
    <xf numFmtId="0" fontId="26" fillId="0" borderId="24" xfId="0" applyFont="1" applyBorder="1" applyAlignment="1">
      <alignment vertical="center"/>
    </xf>
    <xf numFmtId="0" fontId="26" fillId="0" borderId="35" xfId="0" applyFont="1" applyBorder="1"/>
    <xf numFmtId="0" fontId="26" fillId="0" borderId="20" xfId="0" applyFont="1" applyBorder="1"/>
    <xf numFmtId="0" fontId="26" fillId="0" borderId="24" xfId="0" applyFont="1" applyBorder="1"/>
    <xf numFmtId="0" fontId="24" fillId="0" borderId="34" xfId="0" applyFont="1" applyBorder="1"/>
    <xf numFmtId="1" fontId="24" fillId="0" borderId="6" xfId="0" applyNumberFormat="1" applyFont="1" applyBorder="1"/>
    <xf numFmtId="2" fontId="24" fillId="0" borderId="64" xfId="0" applyNumberFormat="1" applyFont="1" applyBorder="1"/>
    <xf numFmtId="0" fontId="26" fillId="0" borderId="65" xfId="0" applyFont="1" applyBorder="1" applyAlignment="1">
      <alignment horizontal="left"/>
    </xf>
    <xf numFmtId="0" fontId="26" fillId="0" borderId="37" xfId="0" applyFont="1" applyBorder="1"/>
    <xf numFmtId="0" fontId="26" fillId="0" borderId="38" xfId="0" applyFont="1" applyBorder="1"/>
    <xf numFmtId="0" fontId="26" fillId="0" borderId="39" xfId="0" applyFont="1" applyBorder="1"/>
    <xf numFmtId="0" fontId="24" fillId="0" borderId="36" xfId="0" applyFont="1" applyBorder="1"/>
    <xf numFmtId="1" fontId="24" fillId="0" borderId="8" xfId="0" applyNumberFormat="1" applyFont="1" applyBorder="1"/>
    <xf numFmtId="2" fontId="24" fillId="7" borderId="15" xfId="0" applyNumberFormat="1" applyFont="1" applyFill="1" applyBorder="1"/>
    <xf numFmtId="0" fontId="27" fillId="5" borderId="3" xfId="0" applyFont="1" applyFill="1" applyBorder="1" applyAlignment="1">
      <alignment horizontal="left" wrapText="1"/>
    </xf>
    <xf numFmtId="0" fontId="26" fillId="5" borderId="66" xfId="0" applyFont="1" applyFill="1" applyBorder="1"/>
    <xf numFmtId="0" fontId="26" fillId="5" borderId="67" xfId="0" applyFont="1" applyFill="1" applyBorder="1"/>
    <xf numFmtId="0" fontId="26" fillId="5" borderId="41" xfId="0" applyFont="1" applyFill="1" applyBorder="1"/>
    <xf numFmtId="1" fontId="24" fillId="8" borderId="3" xfId="0" applyNumberFormat="1" applyFont="1" applyFill="1" applyBorder="1"/>
    <xf numFmtId="2" fontId="24" fillId="5" borderId="64" xfId="0" applyNumberFormat="1" applyFont="1" applyFill="1" applyBorder="1"/>
    <xf numFmtId="2" fontId="24" fillId="7" borderId="64" xfId="0" applyNumberFormat="1" applyFont="1" applyFill="1" applyBorder="1"/>
    <xf numFmtId="0" fontId="24" fillId="9" borderId="3" xfId="0" applyFont="1" applyFill="1" applyBorder="1" applyAlignment="1">
      <alignment horizontal="left"/>
    </xf>
    <xf numFmtId="0" fontId="24" fillId="9" borderId="68" xfId="0" applyFont="1" applyFill="1" applyBorder="1"/>
    <xf numFmtId="0" fontId="24" fillId="9" borderId="67" xfId="0" applyFont="1" applyFill="1" applyBorder="1"/>
    <xf numFmtId="0" fontId="24" fillId="0" borderId="10" xfId="0" applyFont="1" applyBorder="1"/>
    <xf numFmtId="1" fontId="24" fillId="0" borderId="0" xfId="0" applyNumberFormat="1" applyFont="1"/>
    <xf numFmtId="2" fontId="24" fillId="7" borderId="3" xfId="0" applyNumberFormat="1" applyFont="1" applyFill="1" applyBorder="1"/>
    <xf numFmtId="0" fontId="26" fillId="7" borderId="65" xfId="0" applyFont="1" applyFill="1" applyBorder="1"/>
    <xf numFmtId="0" fontId="26" fillId="7" borderId="15" xfId="0" applyFont="1" applyFill="1" applyBorder="1"/>
    <xf numFmtId="0" fontId="26" fillId="7" borderId="0" xfId="0" applyFont="1" applyFill="1"/>
    <xf numFmtId="0" fontId="26" fillId="7" borderId="42" xfId="0" applyFont="1" applyFill="1" applyBorder="1"/>
    <xf numFmtId="1" fontId="26" fillId="7" borderId="55" xfId="0" applyNumberFormat="1" applyFont="1" applyFill="1" applyBorder="1"/>
    <xf numFmtId="2" fontId="26" fillId="7" borderId="42" xfId="0" applyNumberFormat="1" applyFont="1" applyFill="1" applyBorder="1"/>
    <xf numFmtId="2" fontId="26" fillId="7" borderId="54" xfId="0" applyNumberFormat="1" applyFont="1" applyFill="1" applyBorder="1"/>
    <xf numFmtId="0" fontId="24" fillId="0" borderId="3" xfId="0" applyFont="1" applyBorder="1" applyAlignment="1">
      <alignment horizontal="center"/>
    </xf>
    <xf numFmtId="0" fontId="26" fillId="7" borderId="31" xfId="0" applyFont="1" applyFill="1" applyBorder="1"/>
    <xf numFmtId="0" fontId="26" fillId="7" borderId="6" xfId="0" applyFont="1" applyFill="1" applyBorder="1"/>
    <xf numFmtId="1" fontId="26" fillId="7" borderId="22" xfId="0" applyNumberFormat="1" applyFont="1" applyFill="1" applyBorder="1"/>
    <xf numFmtId="2" fontId="26" fillId="7" borderId="6" xfId="0" applyNumberFormat="1" applyFont="1" applyFill="1" applyBorder="1"/>
    <xf numFmtId="2" fontId="26" fillId="7" borderId="7" xfId="0" applyNumberFormat="1" applyFont="1" applyFill="1" applyBorder="1"/>
    <xf numFmtId="0" fontId="26" fillId="0" borderId="65" xfId="0" applyFont="1" applyBorder="1"/>
    <xf numFmtId="0" fontId="26" fillId="0" borderId="56" xfId="0" applyFont="1" applyBorder="1"/>
    <xf numFmtId="0" fontId="26" fillId="0" borderId="57" xfId="0" applyFont="1" applyBorder="1"/>
    <xf numFmtId="0" fontId="26" fillId="0" borderId="58" xfId="0" applyFont="1" applyBorder="1"/>
    <xf numFmtId="0" fontId="24" fillId="0" borderId="64" xfId="0" applyFont="1" applyBorder="1"/>
    <xf numFmtId="1" fontId="24" fillId="0" borderId="25" xfId="0" applyNumberFormat="1" applyFont="1" applyBorder="1"/>
    <xf numFmtId="2" fontId="24" fillId="7" borderId="28" xfId="0" applyNumberFormat="1" applyFont="1" applyFill="1" applyBorder="1"/>
    <xf numFmtId="0" fontId="24" fillId="7" borderId="42" xfId="0" applyFont="1" applyFill="1" applyBorder="1"/>
    <xf numFmtId="1" fontId="24" fillId="7" borderId="0" xfId="0" applyNumberFormat="1" applyFont="1" applyFill="1"/>
    <xf numFmtId="2" fontId="24" fillId="7" borderId="47" xfId="0" applyNumberFormat="1" applyFont="1" applyFill="1" applyBorder="1"/>
    <xf numFmtId="2" fontId="24" fillId="7" borderId="54" xfId="0" applyNumberFormat="1" applyFont="1" applyFill="1" applyBorder="1"/>
    <xf numFmtId="0" fontId="24" fillId="0" borderId="8" xfId="0" applyFont="1" applyBorder="1"/>
    <xf numFmtId="1" fontId="24" fillId="0" borderId="3" xfId="0" applyNumberFormat="1" applyFont="1" applyBorder="1"/>
    <xf numFmtId="2" fontId="24" fillId="0" borderId="9" xfId="0" applyNumberFormat="1" applyFont="1" applyBorder="1"/>
    <xf numFmtId="0" fontId="26" fillId="0" borderId="0" xfId="0" applyFont="1"/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7" fontId="11" fillId="4" borderId="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7" fontId="11" fillId="4" borderId="6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64" xfId="0" applyNumberFormat="1" applyFont="1" applyBorder="1" applyAlignment="1">
      <alignment horizontal="center"/>
    </xf>
    <xf numFmtId="17" fontId="11" fillId="4" borderId="8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right"/>
    </xf>
    <xf numFmtId="3" fontId="9" fillId="0" borderId="3" xfId="0" applyNumberFormat="1" applyFont="1" applyBorder="1"/>
    <xf numFmtId="2" fontId="5" fillId="0" borderId="0" xfId="0" applyNumberFormat="1" applyFont="1" applyAlignment="1">
      <alignment horizontal="center"/>
    </xf>
    <xf numFmtId="0" fontId="9" fillId="5" borderId="29" xfId="0" applyFont="1" applyFill="1" applyBorder="1" applyAlignment="1">
      <alignment horizontal="right"/>
    </xf>
    <xf numFmtId="0" fontId="26" fillId="0" borderId="0" xfId="0" applyFont="1" applyAlignment="1">
      <alignment wrapText="1"/>
    </xf>
    <xf numFmtId="0" fontId="24" fillId="0" borderId="56" xfId="0" applyFont="1" applyBorder="1" applyAlignment="1">
      <alignment horizontal="left" wrapText="1"/>
    </xf>
    <xf numFmtId="0" fontId="24" fillId="0" borderId="57" xfId="0" applyFont="1" applyBorder="1" applyAlignment="1">
      <alignment horizontal="left" wrapText="1"/>
    </xf>
    <xf numFmtId="0" fontId="24" fillId="0" borderId="69" xfId="0" applyFont="1" applyBorder="1" applyAlignment="1">
      <alignment horizontal="left" wrapText="1"/>
    </xf>
    <xf numFmtId="0" fontId="24" fillId="0" borderId="3" xfId="0" applyFont="1" applyBorder="1" applyAlignment="1">
      <alignment wrapText="1"/>
    </xf>
    <xf numFmtId="0" fontId="28" fillId="9" borderId="2" xfId="0" applyFont="1" applyFill="1" applyBorder="1" applyAlignment="1">
      <alignment horizontal="center" wrapText="1"/>
    </xf>
    <xf numFmtId="0" fontId="26" fillId="7" borderId="70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wrapText="1"/>
    </xf>
    <xf numFmtId="17" fontId="24" fillId="9" borderId="4" xfId="0" applyNumberFormat="1" applyFont="1" applyFill="1" applyBorder="1" applyAlignment="1">
      <alignment horizontal="center" wrapText="1"/>
    </xf>
    <xf numFmtId="0" fontId="26" fillId="0" borderId="49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4" xfId="0" applyFont="1" applyBorder="1" applyAlignment="1">
      <alignment wrapText="1"/>
    </xf>
    <xf numFmtId="17" fontId="24" fillId="9" borderId="6" xfId="0" applyNumberFormat="1" applyFont="1" applyFill="1" applyBorder="1" applyAlignment="1">
      <alignment horizontal="center" wrapText="1"/>
    </xf>
    <xf numFmtId="0" fontId="26" fillId="0" borderId="45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17" fontId="24" fillId="9" borderId="8" xfId="0" applyNumberFormat="1" applyFont="1" applyFill="1" applyBorder="1" applyAlignment="1">
      <alignment horizontal="center" wrapText="1"/>
    </xf>
    <xf numFmtId="0" fontId="26" fillId="0" borderId="50" xfId="0" applyFont="1" applyBorder="1" applyAlignment="1">
      <alignment horizontal="center" wrapText="1"/>
    </xf>
    <xf numFmtId="0" fontId="26" fillId="0" borderId="38" xfId="0" applyFont="1" applyBorder="1" applyAlignment="1">
      <alignment horizontal="center" wrapText="1"/>
    </xf>
    <xf numFmtId="0" fontId="26" fillId="0" borderId="39" xfId="0" applyFont="1" applyBorder="1" applyAlignment="1">
      <alignment horizontal="center" wrapText="1"/>
    </xf>
    <xf numFmtId="0" fontId="26" fillId="0" borderId="8" xfId="0" applyFont="1" applyBorder="1" applyAlignment="1">
      <alignment wrapText="1"/>
    </xf>
    <xf numFmtId="0" fontId="24" fillId="5" borderId="41" xfId="0" applyFont="1" applyFill="1" applyBorder="1" applyAlignment="1">
      <alignment horizontal="right" wrapText="1"/>
    </xf>
    <xf numFmtId="0" fontId="24" fillId="5" borderId="56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6" fillId="7" borderId="19" xfId="0" applyFont="1" applyFill="1" applyBorder="1"/>
    <xf numFmtId="0" fontId="26" fillId="7" borderId="48" xfId="0" applyFont="1" applyFill="1" applyBorder="1"/>
    <xf numFmtId="0" fontId="26" fillId="7" borderId="26" xfId="0" applyFont="1" applyFill="1" applyBorder="1"/>
    <xf numFmtId="0" fontId="26" fillId="0" borderId="49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4" xfId="0" applyFont="1" applyBorder="1"/>
    <xf numFmtId="0" fontId="26" fillId="0" borderId="4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" xfId="0" applyFont="1" applyBorder="1"/>
    <xf numFmtId="0" fontId="26" fillId="0" borderId="50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8" xfId="0" applyFont="1" applyBorder="1"/>
    <xf numFmtId="0" fontId="24" fillId="5" borderId="10" xfId="0" applyFont="1" applyFill="1" applyBorder="1" applyAlignment="1">
      <alignment horizontal="right" vertical="center" wrapText="1"/>
    </xf>
    <xf numFmtId="0" fontId="24" fillId="5" borderId="72" xfId="0" applyFont="1" applyFill="1" applyBorder="1" applyAlignment="1">
      <alignment horizontal="center"/>
    </xf>
    <xf numFmtId="0" fontId="24" fillId="5" borderId="51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6" fillId="7" borderId="71" xfId="0" applyFont="1" applyFill="1" applyBorder="1"/>
    <xf numFmtId="0" fontId="28" fillId="4" borderId="3" xfId="0" applyFont="1" applyFill="1" applyBorder="1" applyAlignment="1">
      <alignment horizontal="right" vertical="center" wrapText="1"/>
    </xf>
    <xf numFmtId="0" fontId="24" fillId="10" borderId="56" xfId="0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0" fontId="25" fillId="4" borderId="3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17" fontId="7" fillId="9" borderId="4" xfId="0" applyNumberFormat="1" applyFont="1" applyFill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17" fontId="7" fillId="9" borderId="6" xfId="0" applyNumberFormat="1" applyFont="1" applyFill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17" fontId="7" fillId="9" borderId="8" xfId="0" applyNumberFormat="1" applyFont="1" applyFill="1" applyBorder="1" applyAlignment="1">
      <alignment horizontal="center"/>
    </xf>
    <xf numFmtId="3" fontId="8" fillId="0" borderId="6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29" xfId="0" applyFont="1" applyBorder="1" applyAlignment="1">
      <alignment horizontal="right"/>
    </xf>
    <xf numFmtId="0" fontId="29" fillId="5" borderId="3" xfId="0" applyFont="1" applyFill="1" applyBorder="1" applyAlignment="1">
      <alignment horizontal="left" vertical="center" wrapText="1"/>
    </xf>
    <xf numFmtId="17" fontId="29" fillId="5" borderId="3" xfId="0" applyNumberFormat="1" applyFont="1" applyFill="1" applyBorder="1" applyAlignment="1">
      <alignment horizontal="center" vertical="center" wrapText="1"/>
    </xf>
    <xf numFmtId="1" fontId="29" fillId="5" borderId="29" xfId="0" applyNumberFormat="1" applyFont="1" applyFill="1" applyBorder="1" applyAlignment="1">
      <alignment horizontal="center" vertical="center" wrapText="1"/>
    </xf>
    <xf numFmtId="165" fontId="29" fillId="5" borderId="3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wrapText="1"/>
    </xf>
    <xf numFmtId="0" fontId="27" fillId="0" borderId="4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" fontId="27" fillId="0" borderId="55" xfId="0" applyNumberFormat="1" applyFont="1" applyBorder="1" applyAlignment="1">
      <alignment horizontal="center" vertical="center"/>
    </xf>
    <xf numFmtId="165" fontId="27" fillId="0" borderId="42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31" fillId="7" borderId="73" xfId="0" applyFont="1" applyFill="1" applyBorder="1" applyAlignment="1">
      <alignment horizontal="center" vertical="center" wrapText="1"/>
    </xf>
    <xf numFmtId="17" fontId="31" fillId="0" borderId="71" xfId="0" applyNumberFormat="1" applyFont="1" applyBorder="1" applyAlignment="1">
      <alignment horizontal="center" vertical="center" wrapText="1"/>
    </xf>
    <xf numFmtId="17" fontId="9" fillId="0" borderId="5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27" fillId="0" borderId="6" xfId="10" applyFont="1" applyBorder="1" applyAlignment="1" applyProtection="1">
      <alignment horizontal="center" wrapText="1"/>
    </xf>
    <xf numFmtId="0" fontId="27" fillId="0" borderId="20" xfId="0" applyFont="1" applyBorder="1" applyAlignment="1">
      <alignment horizontal="center" vertical="center" wrapText="1"/>
    </xf>
    <xf numFmtId="0" fontId="27" fillId="11" borderId="20" xfId="0" applyFont="1" applyFill="1" applyBorder="1" applyAlignment="1">
      <alignment horizontal="center" vertical="center"/>
    </xf>
    <xf numFmtId="0" fontId="0" fillId="7" borderId="74" xfId="0" applyFill="1" applyBorder="1"/>
    <xf numFmtId="1" fontId="0" fillId="7" borderId="75" xfId="0" applyNumberFormat="1" applyFill="1" applyBorder="1"/>
    <xf numFmtId="0" fontId="27" fillId="0" borderId="4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" fontId="27" fillId="0" borderId="20" xfId="0" applyNumberFormat="1" applyFont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65" fontId="27" fillId="0" borderId="6" xfId="0" applyNumberFormat="1" applyFont="1" applyBorder="1" applyAlignment="1">
      <alignment horizontal="center" vertical="center"/>
    </xf>
    <xf numFmtId="0" fontId="31" fillId="5" borderId="74" xfId="0" applyFont="1" applyFill="1" applyBorder="1" applyAlignment="1">
      <alignment horizontal="justify" vertical="center" wrapText="1"/>
    </xf>
    <xf numFmtId="0" fontId="31" fillId="5" borderId="19" xfId="0" applyFont="1" applyFill="1" applyBorder="1" applyAlignment="1">
      <alignment horizontal="center" vertical="center" wrapText="1"/>
    </xf>
    <xf numFmtId="0" fontId="31" fillId="5" borderId="53" xfId="0" applyFont="1" applyFill="1" applyBorder="1" applyAlignment="1">
      <alignment horizontal="center" vertical="center" wrapText="1"/>
    </xf>
    <xf numFmtId="0" fontId="0" fillId="0" borderId="34" xfId="0" applyBorder="1"/>
    <xf numFmtId="1" fontId="0" fillId="0" borderId="3" xfId="0" applyNumberFormat="1" applyBorder="1"/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5" xfId="0" applyFill="1" applyBorder="1"/>
    <xf numFmtId="1" fontId="0" fillId="7" borderId="76" xfId="0" applyNumberFormat="1" applyFill="1" applyBorder="1"/>
    <xf numFmtId="0" fontId="32" fillId="0" borderId="0" xfId="0" applyFont="1" applyAlignment="1">
      <alignment horizontal="center" vertical="center"/>
    </xf>
    <xf numFmtId="0" fontId="0" fillId="7" borderId="77" xfId="0" applyFill="1" applyBorder="1"/>
    <xf numFmtId="1" fontId="0" fillId="7" borderId="78" xfId="0" applyNumberFormat="1" applyFill="1" applyBorder="1"/>
    <xf numFmtId="0" fontId="31" fillId="13" borderId="79" xfId="0" applyFont="1" applyFill="1" applyBorder="1" applyAlignment="1">
      <alignment horizontal="justify" vertical="center" wrapText="1"/>
    </xf>
    <xf numFmtId="0" fontId="31" fillId="13" borderId="80" xfId="0" applyFont="1" applyFill="1" applyBorder="1" applyAlignment="1">
      <alignment horizontal="center" vertical="center" wrapText="1"/>
    </xf>
    <xf numFmtId="0" fontId="31" fillId="13" borderId="81" xfId="0" applyFont="1" applyFill="1" applyBorder="1" applyAlignment="1">
      <alignment horizontal="center" vertical="center" wrapText="1"/>
    </xf>
    <xf numFmtId="0" fontId="0" fillId="0" borderId="29" xfId="0" applyBorder="1"/>
    <xf numFmtId="0" fontId="33" fillId="13" borderId="82" xfId="0" applyFont="1" applyFill="1" applyBorder="1" applyAlignment="1">
      <alignment horizontal="right" vertical="center" wrapText="1"/>
    </xf>
    <xf numFmtId="0" fontId="33" fillId="13" borderId="83" xfId="0" applyFont="1" applyFill="1" applyBorder="1" applyAlignment="1">
      <alignment horizontal="center" vertical="center" wrapText="1"/>
    </xf>
    <xf numFmtId="0" fontId="33" fillId="13" borderId="84" xfId="0" applyFont="1" applyFill="1" applyBorder="1" applyAlignment="1">
      <alignment horizontal="center" vertical="center" wrapText="1"/>
    </xf>
    <xf numFmtId="0" fontId="33" fillId="13" borderId="85" xfId="0" applyFont="1" applyFill="1" applyBorder="1" applyAlignment="1">
      <alignment horizontal="center" vertical="center" wrapText="1"/>
    </xf>
    <xf numFmtId="0" fontId="33" fillId="13" borderId="86" xfId="0" applyFont="1" applyFill="1" applyBorder="1" applyAlignment="1">
      <alignment horizontal="center" vertical="center" wrapText="1"/>
    </xf>
    <xf numFmtId="0" fontId="0" fillId="0" borderId="32" xfId="0" applyBorder="1"/>
    <xf numFmtId="1" fontId="0" fillId="0" borderId="47" xfId="0" applyNumberFormat="1" applyBorder="1"/>
    <xf numFmtId="0" fontId="33" fillId="13" borderId="87" xfId="0" applyFont="1" applyFill="1" applyBorder="1" applyAlignment="1">
      <alignment horizontal="right" vertical="center" wrapText="1"/>
    </xf>
    <xf numFmtId="0" fontId="33" fillId="13" borderId="88" xfId="0" applyFont="1" applyFill="1" applyBorder="1" applyAlignment="1">
      <alignment horizontal="center" vertical="center" wrapText="1"/>
    </xf>
    <xf numFmtId="0" fontId="33" fillId="13" borderId="89" xfId="0" applyFont="1" applyFill="1" applyBorder="1" applyAlignment="1">
      <alignment horizontal="center" vertical="center" wrapText="1"/>
    </xf>
    <xf numFmtId="0" fontId="33" fillId="13" borderId="90" xfId="0" applyFont="1" applyFill="1" applyBorder="1" applyAlignment="1">
      <alignment horizontal="center" vertical="center" wrapText="1"/>
    </xf>
    <xf numFmtId="0" fontId="33" fillId="13" borderId="91" xfId="0" applyFont="1" applyFill="1" applyBorder="1" applyAlignment="1">
      <alignment horizontal="center" vertical="center" wrapText="1"/>
    </xf>
    <xf numFmtId="0" fontId="0" fillId="0" borderId="44" xfId="0" applyBorder="1"/>
    <xf numFmtId="1" fontId="0" fillId="0" borderId="8" xfId="0" applyNumberFormat="1" applyBorder="1"/>
    <xf numFmtId="0" fontId="27" fillId="0" borderId="6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/>
    </xf>
    <xf numFmtId="0" fontId="0" fillId="7" borderId="73" xfId="0" applyFill="1" applyBorder="1"/>
    <xf numFmtId="0" fontId="0" fillId="7" borderId="71" xfId="0" applyFill="1" applyBorder="1"/>
    <xf numFmtId="0" fontId="0" fillId="7" borderId="52" xfId="0" applyFill="1" applyBorder="1"/>
    <xf numFmtId="0" fontId="31" fillId="15" borderId="93" xfId="0" applyFont="1" applyFill="1" applyBorder="1" applyAlignment="1">
      <alignment horizontal="left" vertical="center"/>
    </xf>
    <xf numFmtId="0" fontId="31" fillId="15" borderId="94" xfId="0" applyFont="1" applyFill="1" applyBorder="1" applyAlignment="1">
      <alignment horizontal="center" vertical="center"/>
    </xf>
    <xf numFmtId="0" fontId="31" fillId="15" borderId="95" xfId="0" applyFont="1" applyFill="1" applyBorder="1" applyAlignment="1">
      <alignment horizontal="center" vertical="center"/>
    </xf>
    <xf numFmtId="0" fontId="31" fillId="15" borderId="95" xfId="0" applyFont="1" applyFill="1" applyBorder="1" applyAlignment="1">
      <alignment horizontal="center" vertical="center" wrapText="1"/>
    </xf>
    <xf numFmtId="0" fontId="31" fillId="15" borderId="96" xfId="0" applyFont="1" applyFill="1" applyBorder="1" applyAlignment="1">
      <alignment horizontal="center" vertical="center" wrapText="1"/>
    </xf>
    <xf numFmtId="0" fontId="27" fillId="0" borderId="6" xfId="10" applyFont="1" applyBorder="1" applyAlignment="1" applyProtection="1">
      <alignment horizontal="center" vertical="center" wrapText="1"/>
    </xf>
    <xf numFmtId="0" fontId="31" fillId="16" borderId="93" xfId="0" applyFont="1" applyFill="1" applyBorder="1" applyAlignment="1">
      <alignment horizontal="justify" vertical="center" wrapText="1"/>
    </xf>
    <xf numFmtId="0" fontId="31" fillId="16" borderId="96" xfId="0" applyFont="1" applyFill="1" applyBorder="1" applyAlignment="1">
      <alignment horizontal="center" vertical="center" wrapText="1"/>
    </xf>
    <xf numFmtId="0" fontId="33" fillId="16" borderId="97" xfId="0" applyFont="1" applyFill="1" applyBorder="1" applyAlignment="1">
      <alignment horizontal="right" vertical="center" wrapText="1"/>
    </xf>
    <xf numFmtId="0" fontId="33" fillId="16" borderId="98" xfId="0" applyFont="1" applyFill="1" applyBorder="1" applyAlignment="1">
      <alignment horizontal="center" vertical="center" wrapText="1"/>
    </xf>
    <xf numFmtId="0" fontId="33" fillId="16" borderId="99" xfId="0" applyFont="1" applyFill="1" applyBorder="1" applyAlignment="1">
      <alignment horizontal="center" vertical="center" wrapText="1"/>
    </xf>
    <xf numFmtId="0" fontId="33" fillId="16" borderId="100" xfId="0" applyFont="1" applyFill="1" applyBorder="1" applyAlignment="1">
      <alignment horizontal="center" vertical="center" wrapText="1"/>
    </xf>
    <xf numFmtId="0" fontId="33" fillId="16" borderId="101" xfId="0" applyFont="1" applyFill="1" applyBorder="1" applyAlignment="1">
      <alignment horizontal="center" vertical="center" wrapText="1"/>
    </xf>
    <xf numFmtId="0" fontId="33" fillId="16" borderId="102" xfId="0" applyFont="1" applyFill="1" applyBorder="1" applyAlignment="1">
      <alignment horizontal="center" vertical="center" wrapText="1"/>
    </xf>
    <xf numFmtId="0" fontId="0" fillId="0" borderId="42" xfId="0" applyBorder="1"/>
    <xf numFmtId="1" fontId="0" fillId="0" borderId="42" xfId="0" applyNumberFormat="1" applyBorder="1"/>
    <xf numFmtId="0" fontId="33" fillId="16" borderId="103" xfId="0" applyFont="1" applyFill="1" applyBorder="1" applyAlignment="1">
      <alignment horizontal="right" vertical="center" wrapText="1"/>
    </xf>
    <xf numFmtId="0" fontId="33" fillId="16" borderId="104" xfId="0" applyFont="1" applyFill="1" applyBorder="1" applyAlignment="1">
      <alignment horizontal="center" vertical="center" wrapText="1"/>
    </xf>
    <xf numFmtId="0" fontId="33" fillId="16" borderId="105" xfId="0" applyFont="1" applyFill="1" applyBorder="1" applyAlignment="1">
      <alignment horizontal="center" vertical="center" wrapText="1"/>
    </xf>
    <xf numFmtId="0" fontId="33" fillId="16" borderId="106" xfId="0" applyFont="1" applyFill="1" applyBorder="1" applyAlignment="1">
      <alignment horizontal="center" vertical="center" wrapText="1"/>
    </xf>
    <xf numFmtId="0" fontId="33" fillId="16" borderId="107" xfId="0" applyFont="1" applyFill="1" applyBorder="1" applyAlignment="1">
      <alignment horizontal="center" vertical="center" wrapText="1"/>
    </xf>
    <xf numFmtId="0" fontId="0" fillId="0" borderId="41" xfId="0" applyBorder="1"/>
    <xf numFmtId="1" fontId="0" fillId="0" borderId="10" xfId="0" applyNumberFormat="1" applyBorder="1"/>
    <xf numFmtId="0" fontId="31" fillId="18" borderId="109" xfId="0" applyFont="1" applyFill="1" applyBorder="1" applyAlignment="1">
      <alignment horizontal="justify" vertical="center" wrapText="1"/>
    </xf>
    <xf numFmtId="0" fontId="31" fillId="18" borderId="110" xfId="0" applyFont="1" applyFill="1" applyBorder="1" applyAlignment="1">
      <alignment horizontal="center" vertical="center" wrapText="1"/>
    </xf>
    <xf numFmtId="0" fontId="31" fillId="18" borderId="111" xfId="0" applyFont="1" applyFill="1" applyBorder="1" applyAlignment="1">
      <alignment horizontal="center" vertical="center" wrapText="1"/>
    </xf>
    <xf numFmtId="0" fontId="31" fillId="18" borderId="112" xfId="0" applyFont="1" applyFill="1" applyBorder="1" applyAlignment="1">
      <alignment horizontal="center" vertical="center" wrapText="1"/>
    </xf>
    <xf numFmtId="0" fontId="0" fillId="0" borderId="3" xfId="0" applyBorder="1"/>
    <xf numFmtId="0" fontId="31" fillId="19" borderId="113" xfId="0" applyFont="1" applyFill="1" applyBorder="1" applyAlignment="1">
      <alignment horizontal="justify" vertical="center" wrapText="1"/>
    </xf>
    <xf numFmtId="0" fontId="31" fillId="19" borderId="111" xfId="0" applyFont="1" applyFill="1" applyBorder="1" applyAlignment="1">
      <alignment horizontal="center" vertical="center" wrapText="1"/>
    </xf>
    <xf numFmtId="0" fontId="31" fillId="19" borderId="11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3" fillId="19" borderId="114" xfId="0" applyFont="1" applyFill="1" applyBorder="1" applyAlignment="1">
      <alignment horizontal="right" vertical="center" wrapText="1"/>
    </xf>
    <xf numFmtId="0" fontId="33" fillId="19" borderId="115" xfId="0" applyFont="1" applyFill="1" applyBorder="1" applyAlignment="1">
      <alignment horizontal="center" vertical="center" wrapText="1"/>
    </xf>
    <xf numFmtId="0" fontId="33" fillId="19" borderId="116" xfId="0" applyFont="1" applyFill="1" applyBorder="1" applyAlignment="1">
      <alignment horizontal="center" vertical="center" wrapText="1"/>
    </xf>
    <xf numFmtId="0" fontId="33" fillId="19" borderId="117" xfId="0" applyFont="1" applyFill="1" applyBorder="1" applyAlignment="1">
      <alignment horizontal="center" vertical="center" wrapText="1"/>
    </xf>
    <xf numFmtId="0" fontId="33" fillId="19" borderId="118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1" fontId="0" fillId="0" borderId="42" xfId="0" applyNumberFormat="1" applyBorder="1" applyAlignment="1">
      <alignment horizontal="right"/>
    </xf>
    <xf numFmtId="0" fontId="33" fillId="19" borderId="119" xfId="0" applyFont="1" applyFill="1" applyBorder="1" applyAlignment="1">
      <alignment horizontal="right" vertical="center" wrapText="1"/>
    </xf>
    <xf numFmtId="0" fontId="33" fillId="19" borderId="120" xfId="0" applyFont="1" applyFill="1" applyBorder="1" applyAlignment="1">
      <alignment horizontal="center" vertical="center" wrapText="1"/>
    </xf>
    <xf numFmtId="0" fontId="33" fillId="19" borderId="121" xfId="0" applyFont="1" applyFill="1" applyBorder="1" applyAlignment="1">
      <alignment horizontal="center" vertical="center" wrapText="1"/>
    </xf>
    <xf numFmtId="0" fontId="33" fillId="19" borderId="12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31" fillId="18" borderId="123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34" fillId="18" borderId="124" xfId="0" applyFont="1" applyFill="1" applyBorder="1" applyAlignment="1">
      <alignment vertical="center" wrapText="1"/>
    </xf>
    <xf numFmtId="0" fontId="0" fillId="18" borderId="125" xfId="0" applyFill="1" applyBorder="1" applyAlignment="1">
      <alignment horizontal="center"/>
    </xf>
    <xf numFmtId="0" fontId="0" fillId="18" borderId="126" xfId="0" applyFill="1" applyBorder="1" applyAlignment="1">
      <alignment horizontal="center"/>
    </xf>
    <xf numFmtId="0" fontId="0" fillId="18" borderId="126" xfId="0" applyFill="1" applyBorder="1"/>
    <xf numFmtId="0" fontId="0" fillId="18" borderId="127" xfId="0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7" borderId="19" xfId="0" applyFill="1" applyBorder="1"/>
    <xf numFmtId="0" fontId="0" fillId="7" borderId="53" xfId="0" applyFill="1" applyBorder="1"/>
    <xf numFmtId="0" fontId="0" fillId="7" borderId="77" xfId="0" applyFill="1" applyBorder="1" applyAlignment="1">
      <alignment horizontal="right"/>
    </xf>
    <xf numFmtId="1" fontId="0" fillId="7" borderId="75" xfId="0" applyNumberFormat="1" applyFill="1" applyBorder="1" applyAlignment="1">
      <alignment horizontal="right"/>
    </xf>
    <xf numFmtId="0" fontId="0" fillId="7" borderId="56" xfId="0" applyFill="1" applyBorder="1" applyAlignment="1">
      <alignment horizontal="right"/>
    </xf>
    <xf numFmtId="1" fontId="0" fillId="7" borderId="58" xfId="0" applyNumberFormat="1" applyFill="1" applyBorder="1" applyAlignment="1">
      <alignment horizontal="right"/>
    </xf>
    <xf numFmtId="0" fontId="31" fillId="21" borderId="129" xfId="0" applyFont="1" applyFill="1" applyBorder="1" applyAlignment="1">
      <alignment horizontal="justify" vertical="center" wrapText="1"/>
    </xf>
    <xf numFmtId="0" fontId="31" fillId="21" borderId="130" xfId="0" applyFont="1" applyFill="1" applyBorder="1" applyAlignment="1">
      <alignment horizontal="center" vertical="center" wrapText="1"/>
    </xf>
    <xf numFmtId="0" fontId="31" fillId="21" borderId="131" xfId="0" applyFont="1" applyFill="1" applyBorder="1" applyAlignment="1">
      <alignment horizontal="center" vertical="center" wrapText="1"/>
    </xf>
    <xf numFmtId="0" fontId="31" fillId="21" borderId="13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1" fillId="22" borderId="133" xfId="0" applyFont="1" applyFill="1" applyBorder="1" applyAlignment="1">
      <alignment horizontal="justify" vertical="center" wrapText="1"/>
    </xf>
    <xf numFmtId="0" fontId="31" fillId="22" borderId="132" xfId="0" applyFont="1" applyFill="1" applyBorder="1" applyAlignment="1">
      <alignment horizontal="center" vertical="center" wrapText="1"/>
    </xf>
    <xf numFmtId="0" fontId="31" fillId="22" borderId="134" xfId="0" applyFont="1" applyFill="1" applyBorder="1" applyAlignment="1">
      <alignment horizontal="center" vertical="center" wrapText="1"/>
    </xf>
    <xf numFmtId="0" fontId="31" fillId="22" borderId="135" xfId="0" applyFont="1" applyFill="1" applyBorder="1" applyAlignment="1">
      <alignment horizontal="center" vertical="center" wrapText="1"/>
    </xf>
    <xf numFmtId="0" fontId="33" fillId="22" borderId="136" xfId="0" applyFont="1" applyFill="1" applyBorder="1" applyAlignment="1">
      <alignment horizontal="right" vertical="center" wrapText="1"/>
    </xf>
    <xf numFmtId="0" fontId="33" fillId="22" borderId="137" xfId="0" applyFont="1" applyFill="1" applyBorder="1" applyAlignment="1">
      <alignment horizontal="center" vertical="center" wrapText="1"/>
    </xf>
    <xf numFmtId="0" fontId="33" fillId="22" borderId="138" xfId="0" applyFont="1" applyFill="1" applyBorder="1" applyAlignment="1">
      <alignment horizontal="center" vertical="center" wrapText="1"/>
    </xf>
    <xf numFmtId="0" fontId="33" fillId="22" borderId="139" xfId="0" applyFont="1" applyFill="1" applyBorder="1" applyAlignment="1">
      <alignment horizontal="center" vertical="center" wrapText="1"/>
    </xf>
    <xf numFmtId="0" fontId="33" fillId="22" borderId="140" xfId="0" applyFont="1" applyFill="1" applyBorder="1" applyAlignment="1">
      <alignment horizontal="center" vertical="center" wrapText="1"/>
    </xf>
    <xf numFmtId="0" fontId="33" fillId="22" borderId="141" xfId="0" applyFont="1" applyFill="1" applyBorder="1" applyAlignment="1">
      <alignment horizontal="right" vertical="center" wrapText="1"/>
    </xf>
    <xf numFmtId="0" fontId="33" fillId="22" borderId="142" xfId="0" applyFont="1" applyFill="1" applyBorder="1" applyAlignment="1">
      <alignment horizontal="center" vertical="center" wrapText="1"/>
    </xf>
    <xf numFmtId="0" fontId="33" fillId="22" borderId="143" xfId="0" applyFont="1" applyFill="1" applyBorder="1" applyAlignment="1">
      <alignment horizontal="center" vertical="center" wrapText="1"/>
    </xf>
    <xf numFmtId="0" fontId="33" fillId="22" borderId="144" xfId="0" applyFont="1" applyFill="1" applyBorder="1" applyAlignment="1">
      <alignment horizontal="center" vertical="center" wrapText="1"/>
    </xf>
    <xf numFmtId="0" fontId="33" fillId="22" borderId="145" xfId="0" applyFont="1" applyFill="1" applyBorder="1" applyAlignment="1">
      <alignment horizontal="center" vertical="center" wrapText="1"/>
    </xf>
    <xf numFmtId="1" fontId="29" fillId="0" borderId="20" xfId="0" applyNumberFormat="1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wrapText="1"/>
    </xf>
    <xf numFmtId="0" fontId="27" fillId="0" borderId="6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48" xfId="0" applyFont="1" applyBorder="1"/>
    <xf numFmtId="1" fontId="27" fillId="0" borderId="26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26" xfId="0" applyFont="1" applyBorder="1" applyAlignment="1">
      <alignment horizontal="center"/>
    </xf>
    <xf numFmtId="1" fontId="27" fillId="0" borderId="25" xfId="0" applyNumberFormat="1" applyFont="1" applyBorder="1" applyAlignment="1">
      <alignment horizontal="center" vertical="center"/>
    </xf>
    <xf numFmtId="165" fontId="27" fillId="0" borderId="2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1" fontId="29" fillId="0" borderId="38" xfId="0" applyNumberFormat="1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11" borderId="26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1" fontId="27" fillId="0" borderId="61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9" fillId="5" borderId="10" xfId="0" applyFont="1" applyFill="1" applyBorder="1" applyAlignment="1">
      <alignment horizontal="right" vertical="center" wrapText="1"/>
    </xf>
    <xf numFmtId="0" fontId="29" fillId="5" borderId="10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1" fontId="29" fillId="5" borderId="61" xfId="0" applyNumberFormat="1" applyFont="1" applyFill="1" applyBorder="1" applyAlignment="1">
      <alignment horizontal="center" vertical="center"/>
    </xf>
    <xf numFmtId="165" fontId="29" fillId="5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9" fillId="23" borderId="146" xfId="0" applyFont="1" applyFill="1" applyBorder="1" applyAlignment="1">
      <alignment wrapText="1"/>
    </xf>
    <xf numFmtId="0" fontId="9" fillId="23" borderId="146" xfId="0" applyFont="1" applyFill="1" applyBorder="1"/>
    <xf numFmtId="0" fontId="6" fillId="9" borderId="1" xfId="1" applyFill="1" applyAlignment="1">
      <alignment horizontal="left" wrapText="1"/>
    </xf>
    <xf numFmtId="0" fontId="6" fillId="9" borderId="1" xfId="1" applyFill="1"/>
    <xf numFmtId="0" fontId="6" fillId="0" borderId="1" xfId="1" applyAlignment="1">
      <alignment horizontal="left" wrapText="1"/>
    </xf>
    <xf numFmtId="0" fontId="6" fillId="8" borderId="1" xfId="1" applyFill="1" applyAlignment="1">
      <alignment horizontal="left" wrapText="1"/>
    </xf>
    <xf numFmtId="0" fontId="9" fillId="23" borderId="147" xfId="0" applyFont="1" applyFill="1" applyBorder="1" applyAlignment="1">
      <alignment horizontal="left" wrapText="1"/>
    </xf>
    <xf numFmtId="0" fontId="9" fillId="23" borderId="147" xfId="0" applyFont="1" applyFill="1" applyBorder="1"/>
    <xf numFmtId="2" fontId="7" fillId="5" borderId="29" xfId="0" applyNumberFormat="1" applyFont="1" applyFill="1" applyBorder="1" applyAlignment="1">
      <alignment horizontal="center" vertical="center"/>
    </xf>
    <xf numFmtId="0" fontId="5" fillId="0" borderId="149" xfId="0" applyFont="1" applyBorder="1" applyAlignment="1">
      <alignment horizontal="left"/>
    </xf>
    <xf numFmtId="0" fontId="5" fillId="0" borderId="149" xfId="4" applyFont="1" applyBorder="1" applyAlignment="1">
      <alignment horizontal="left"/>
    </xf>
    <xf numFmtId="0" fontId="8" fillId="0" borderId="149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5" borderId="148" xfId="0" applyNumberFormat="1" applyFont="1" applyFill="1" applyBorder="1" applyAlignment="1">
      <alignment horizontal="center" vertical="center"/>
    </xf>
    <xf numFmtId="1" fontId="20" fillId="0" borderId="0" xfId="0" applyNumberFormat="1" applyFont="1"/>
    <xf numFmtId="0" fontId="22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1" fontId="36" fillId="0" borderId="0" xfId="0" applyNumberFormat="1" applyFont="1"/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0" fontId="39" fillId="0" borderId="0" xfId="0" applyFont="1"/>
    <xf numFmtId="17" fontId="36" fillId="0" borderId="0" xfId="0" applyNumberFormat="1" applyFont="1"/>
    <xf numFmtId="2" fontId="36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35" fillId="0" borderId="149" xfId="0" applyFont="1" applyBorder="1" applyAlignment="1">
      <alignment horizontal="left"/>
    </xf>
    <xf numFmtId="0" fontId="35" fillId="0" borderId="149" xfId="4" applyFont="1" applyBorder="1" applyAlignment="1">
      <alignment horizontal="center" vertical="center"/>
    </xf>
    <xf numFmtId="0" fontId="35" fillId="0" borderId="149" xfId="0" applyFont="1" applyBorder="1" applyAlignment="1">
      <alignment horizontal="center" vertical="center"/>
    </xf>
    <xf numFmtId="0" fontId="35" fillId="0" borderId="149" xfId="0" applyFont="1" applyBorder="1" applyAlignment="1">
      <alignment horizontal="center"/>
    </xf>
    <xf numFmtId="0" fontId="35" fillId="0" borderId="149" xfId="4" applyFont="1" applyBorder="1" applyAlignment="1">
      <alignment horizontal="left"/>
    </xf>
    <xf numFmtId="0" fontId="7" fillId="5" borderId="11" xfId="0" applyFont="1" applyFill="1" applyBorder="1" applyAlignment="1">
      <alignment horizontal="center" vertical="center"/>
    </xf>
    <xf numFmtId="0" fontId="7" fillId="5" borderId="148" xfId="0" applyFont="1" applyFill="1" applyBorder="1" applyAlignment="1">
      <alignment horizontal="right"/>
    </xf>
    <xf numFmtId="0" fontId="7" fillId="5" borderId="41" xfId="0" applyFont="1" applyFill="1" applyBorder="1" applyAlignment="1">
      <alignment horizontal="left"/>
    </xf>
    <xf numFmtId="1" fontId="7" fillId="5" borderId="148" xfId="0" applyNumberFormat="1" applyFont="1" applyFill="1" applyBorder="1" applyAlignment="1">
      <alignment horizontal="center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right" vertical="center" wrapText="1"/>
    </xf>
    <xf numFmtId="0" fontId="44" fillId="0" borderId="0" xfId="0" applyFont="1" applyAlignment="1">
      <alignment horizontal="center" vertical="center"/>
    </xf>
    <xf numFmtId="1" fontId="4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24" borderId="0" xfId="0" applyFill="1"/>
    <xf numFmtId="0" fontId="49" fillId="0" borderId="150" xfId="0" applyFont="1" applyBorder="1" applyAlignment="1">
      <alignment horizontal="center"/>
    </xf>
    <xf numFmtId="0" fontId="49" fillId="0" borderId="151" xfId="0" applyFont="1" applyBorder="1" applyAlignment="1">
      <alignment horizontal="center"/>
    </xf>
    <xf numFmtId="0" fontId="8" fillId="0" borderId="43" xfId="0" applyFont="1" applyBorder="1"/>
    <xf numFmtId="0" fontId="8" fillId="0" borderId="19" xfId="0" applyFont="1" applyBorder="1" applyAlignment="1">
      <alignment horizontal="center" vertical="center"/>
    </xf>
    <xf numFmtId="0" fontId="8" fillId="0" borderId="48" xfId="0" applyFont="1" applyBorder="1"/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50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17" fontId="52" fillId="0" borderId="0" xfId="0" applyNumberFormat="1" applyFont="1" applyBorder="1" applyAlignment="1">
      <alignment horizontal="center" vertical="center"/>
    </xf>
    <xf numFmtId="0" fontId="52" fillId="0" borderId="0" xfId="0" applyNumberFormat="1" applyFont="1" applyBorder="1" applyAlignment="1">
      <alignment horizontal="center" vertical="center"/>
    </xf>
    <xf numFmtId="3" fontId="52" fillId="0" borderId="0" xfId="0" applyNumberFormat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1" fillId="0" borderId="148" xfId="0" applyNumberFormat="1" applyFont="1" applyBorder="1" applyAlignment="1">
      <alignment horizontal="center"/>
    </xf>
    <xf numFmtId="2" fontId="35" fillId="0" borderId="148" xfId="0" applyNumberFormat="1" applyFont="1" applyBorder="1" applyAlignment="1">
      <alignment horizontal="center"/>
    </xf>
    <xf numFmtId="9" fontId="35" fillId="0" borderId="148" xfId="13" applyFont="1" applyBorder="1" applyAlignment="1">
      <alignment horizontal="center"/>
    </xf>
    <xf numFmtId="3" fontId="35" fillId="0" borderId="148" xfId="0" applyNumberFormat="1" applyFont="1" applyBorder="1" applyAlignment="1">
      <alignment horizontal="center"/>
    </xf>
    <xf numFmtId="17" fontId="51" fillId="0" borderId="148" xfId="0" applyNumberFormat="1" applyFont="1" applyBorder="1" applyAlignment="1">
      <alignment horizontal="center"/>
    </xf>
    <xf numFmtId="0" fontId="41" fillId="0" borderId="0" xfId="0" applyFont="1" applyBorder="1"/>
    <xf numFmtId="2" fontId="9" fillId="5" borderId="2" xfId="0" applyNumberFormat="1" applyFont="1" applyFill="1" applyBorder="1" applyAlignment="1">
      <alignment horizontal="center" vertical="center"/>
    </xf>
    <xf numFmtId="2" fontId="9" fillId="5" borderId="148" xfId="0" applyNumberFormat="1" applyFont="1" applyFill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0" fontId="8" fillId="0" borderId="149" xfId="4" applyFont="1" applyFill="1" applyBorder="1" applyAlignment="1">
      <alignment horizontal="center" vertical="center"/>
    </xf>
    <xf numFmtId="0" fontId="8" fillId="0" borderId="149" xfId="0" applyFont="1" applyFill="1" applyBorder="1" applyAlignment="1">
      <alignment horizontal="center" vertical="center"/>
    </xf>
    <xf numFmtId="0" fontId="8" fillId="0" borderId="149" xfId="0" applyFont="1" applyFill="1" applyBorder="1" applyAlignment="1">
      <alignment horizontal="center"/>
    </xf>
    <xf numFmtId="0" fontId="53" fillId="0" borderId="0" xfId="0" applyFont="1" applyAlignment="1">
      <alignment horizontal="right"/>
    </xf>
    <xf numFmtId="0" fontId="53" fillId="0" borderId="0" xfId="0" applyFont="1"/>
    <xf numFmtId="0" fontId="41" fillId="0" borderId="0" xfId="4" applyFont="1"/>
    <xf numFmtId="0" fontId="8" fillId="0" borderId="152" xfId="0" applyFont="1" applyBorder="1" applyAlignment="1">
      <alignment horizontal="left"/>
    </xf>
    <xf numFmtId="0" fontId="8" fillId="0" borderId="153" xfId="0" applyFont="1" applyBorder="1" applyAlignment="1">
      <alignment horizontal="left"/>
    </xf>
    <xf numFmtId="0" fontId="8" fillId="0" borderId="154" xfId="0" applyFont="1" applyBorder="1" applyAlignment="1">
      <alignment horizontal="left"/>
    </xf>
    <xf numFmtId="0" fontId="8" fillId="0" borderId="155" xfId="0" applyFont="1" applyBorder="1" applyAlignment="1">
      <alignment horizontal="center"/>
    </xf>
    <xf numFmtId="0" fontId="8" fillId="0" borderId="156" xfId="0" applyFont="1" applyBorder="1" applyAlignment="1">
      <alignment horizontal="center"/>
    </xf>
    <xf numFmtId="0" fontId="54" fillId="0" borderId="0" xfId="0" applyFont="1" applyAlignment="1">
      <alignment horizontal="right"/>
    </xf>
    <xf numFmtId="0" fontId="54" fillId="0" borderId="0" xfId="0" applyFont="1" applyAlignment="1">
      <alignment horizontal="center"/>
    </xf>
    <xf numFmtId="2" fontId="8" fillId="0" borderId="157" xfId="0" applyNumberFormat="1" applyFont="1" applyBorder="1" applyAlignment="1">
      <alignment horizontal="center"/>
    </xf>
    <xf numFmtId="2" fontId="8" fillId="0" borderId="158" xfId="0" applyNumberFormat="1" applyFont="1" applyBorder="1" applyAlignment="1">
      <alignment horizontal="center"/>
    </xf>
    <xf numFmtId="2" fontId="8" fillId="0" borderId="159" xfId="0" applyNumberFormat="1" applyFont="1" applyBorder="1" applyAlignment="1">
      <alignment horizontal="center"/>
    </xf>
    <xf numFmtId="17" fontId="52" fillId="0" borderId="0" xfId="0" applyNumberFormat="1" applyFont="1" applyFill="1" applyBorder="1" applyAlignment="1">
      <alignment horizontal="center" vertical="center"/>
    </xf>
    <xf numFmtId="0" fontId="52" fillId="0" borderId="0" xfId="0" applyNumberFormat="1" applyFont="1" applyFill="1" applyBorder="1" applyAlignment="1">
      <alignment horizontal="center" vertical="center"/>
    </xf>
    <xf numFmtId="0" fontId="33" fillId="25" borderId="160" xfId="0" applyFont="1" applyFill="1" applyBorder="1" applyAlignment="1">
      <alignment horizontal="center" vertical="center" wrapText="1"/>
    </xf>
    <xf numFmtId="0" fontId="7" fillId="0" borderId="16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26" borderId="162" xfId="0" applyFont="1" applyFill="1" applyBorder="1" applyAlignment="1">
      <alignment horizontal="center"/>
    </xf>
    <xf numFmtId="0" fontId="55" fillId="27" borderId="150" xfId="0" applyFont="1" applyFill="1" applyBorder="1" applyAlignment="1">
      <alignment horizontal="center"/>
    </xf>
    <xf numFmtId="0" fontId="55" fillId="27" borderId="163" xfId="0" applyFont="1" applyFill="1" applyBorder="1" applyAlignment="1">
      <alignment horizontal="center"/>
    </xf>
    <xf numFmtId="0" fontId="55" fillId="27" borderId="151" xfId="0" applyFont="1" applyFill="1" applyBorder="1" applyAlignment="1">
      <alignment horizontal="center"/>
    </xf>
    <xf numFmtId="0" fontId="8" fillId="0" borderId="164" xfId="0" applyFont="1" applyBorder="1" applyAlignment="1"/>
    <xf numFmtId="0" fontId="0" fillId="0" borderId="164" xfId="0" applyBorder="1" applyAlignment="1">
      <alignment horizontal="center"/>
    </xf>
    <xf numFmtId="0" fontId="0" fillId="0" borderId="149" xfId="0" applyBorder="1" applyAlignment="1">
      <alignment horizontal="left"/>
    </xf>
    <xf numFmtId="0" fontId="0" fillId="0" borderId="149" xfId="0" applyNumberFormat="1" applyBorder="1" applyAlignment="1">
      <alignment horizontal="center"/>
    </xf>
    <xf numFmtId="0" fontId="0" fillId="0" borderId="149" xfId="0" applyBorder="1" applyAlignment="1">
      <alignment horizontal="center"/>
    </xf>
    <xf numFmtId="0" fontId="8" fillId="0" borderId="149" xfId="0" applyFont="1" applyBorder="1" applyAlignment="1"/>
    <xf numFmtId="0" fontId="8" fillId="0" borderId="165" xfId="0" applyFont="1" applyBorder="1" applyAlignment="1"/>
    <xf numFmtId="0" fontId="0" fillId="0" borderId="165" xfId="0" applyBorder="1" applyAlignment="1">
      <alignment horizontal="center"/>
    </xf>
    <xf numFmtId="0" fontId="56" fillId="0" borderId="149" xfId="0" applyFont="1" applyBorder="1" applyAlignment="1">
      <alignment horizontal="left"/>
    </xf>
    <xf numFmtId="0" fontId="8" fillId="0" borderId="149" xfId="0" applyFont="1" applyFill="1" applyBorder="1" applyAlignment="1"/>
    <xf numFmtId="0" fontId="7" fillId="26" borderId="164" xfId="0" applyFont="1" applyFill="1" applyBorder="1" applyAlignment="1">
      <alignment horizontal="center"/>
    </xf>
    <xf numFmtId="0" fontId="55" fillId="27" borderId="164" xfId="0" applyFont="1" applyFill="1" applyBorder="1" applyAlignment="1">
      <alignment horizontal="center"/>
    </xf>
    <xf numFmtId="0" fontId="55" fillId="27" borderId="0" xfId="0" applyFont="1" applyFill="1" applyAlignment="1">
      <alignment horizontal="center"/>
    </xf>
    <xf numFmtId="165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0" fontId="41" fillId="0" borderId="0" xfId="0" applyFont="1" applyFill="1" applyBorder="1"/>
    <xf numFmtId="17" fontId="41" fillId="0" borderId="0" xfId="0" applyNumberFormat="1" applyFont="1" applyFill="1" applyBorder="1" applyAlignment="1">
      <alignment horizontal="center"/>
    </xf>
    <xf numFmtId="17" fontId="41" fillId="0" borderId="0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1" fontId="41" fillId="0" borderId="0" xfId="0" applyNumberFormat="1" applyFont="1" applyFill="1" applyBorder="1" applyAlignment="1">
      <alignment horizontal="left" vertical="center"/>
    </xf>
    <xf numFmtId="1" fontId="41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wrapText="1"/>
    </xf>
    <xf numFmtId="17" fontId="45" fillId="0" borderId="0" xfId="0" applyNumberFormat="1" applyFont="1" applyFill="1" applyBorder="1"/>
    <xf numFmtId="17" fontId="45" fillId="0" borderId="0" xfId="0" applyNumberFormat="1" applyFont="1" applyFill="1" applyBorder="1" applyAlignment="1">
      <alignment horizontal="center" vertical="center"/>
    </xf>
    <xf numFmtId="17" fontId="45" fillId="0" borderId="0" xfId="0" applyNumberFormat="1" applyFont="1" applyFill="1" applyBorder="1" applyAlignment="1">
      <alignment horizontal="center" vertical="center" wrapText="1"/>
    </xf>
    <xf numFmtId="1" fontId="45" fillId="0" borderId="0" xfId="0" applyNumberFormat="1" applyFont="1" applyFill="1" applyBorder="1" applyAlignment="1">
      <alignment horizontal="center" vertical="center"/>
    </xf>
    <xf numFmtId="165" fontId="45" fillId="0" borderId="0" xfId="0" applyNumberFormat="1" applyFont="1" applyFill="1" applyBorder="1" applyAlignment="1">
      <alignment horizontal="center" vertical="center"/>
    </xf>
    <xf numFmtId="0" fontId="46" fillId="0" borderId="0" xfId="10" applyFont="1" applyFill="1" applyBorder="1" applyAlignment="1" applyProtection="1">
      <alignment horizontal="center" wrapText="1"/>
    </xf>
    <xf numFmtId="0" fontId="46" fillId="0" borderId="0" xfId="0" applyFont="1" applyFill="1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167" fontId="45" fillId="0" borderId="0" xfId="0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/>
    <xf numFmtId="0" fontId="46" fillId="0" borderId="0" xfId="10" applyFont="1" applyFill="1" applyBorder="1" applyAlignment="1" applyProtection="1">
      <alignment horizontal="center" vertical="center" wrapText="1"/>
    </xf>
    <xf numFmtId="0" fontId="45" fillId="0" borderId="0" xfId="0" applyFont="1" applyFill="1" applyBorder="1"/>
    <xf numFmtId="0" fontId="45" fillId="0" borderId="0" xfId="0" applyFont="1" applyFill="1" applyBorder="1" applyAlignment="1">
      <alignment horizontal="center"/>
    </xf>
    <xf numFmtId="1" fontId="45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165" fontId="45" fillId="0" borderId="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 vertical="center"/>
    </xf>
    <xf numFmtId="1" fontId="48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Border="1"/>
    <xf numFmtId="1" fontId="46" fillId="0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center" vertical="center"/>
    </xf>
    <xf numFmtId="0" fontId="29" fillId="5" borderId="41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9" fillId="5" borderId="148" xfId="0" applyFont="1" applyFill="1" applyBorder="1" applyAlignment="1">
      <alignment horizontal="center" vertical="center"/>
    </xf>
    <xf numFmtId="0" fontId="0" fillId="0" borderId="15" xfId="0" applyBorder="1" applyAlignment="1"/>
    <xf numFmtId="0" fontId="10" fillId="0" borderId="0" xfId="0" applyFont="1" applyAlignment="1">
      <alignment wrapText="1"/>
    </xf>
    <xf numFmtId="0" fontId="0" fillId="0" borderId="0" xfId="0" applyAlignment="1"/>
    <xf numFmtId="0" fontId="38" fillId="0" borderId="0" xfId="0" applyFont="1" applyAlignment="1"/>
    <xf numFmtId="2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/>
    <xf numFmtId="0" fontId="41" fillId="0" borderId="0" xfId="0" applyFont="1" applyAlignment="1"/>
    <xf numFmtId="0" fontId="7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0" fillId="28" borderId="166" xfId="0" applyFill="1" applyBorder="1" applyAlignment="1">
      <alignment horizontal="center"/>
    </xf>
    <xf numFmtId="0" fontId="0" fillId="28" borderId="167" xfId="0" applyFill="1" applyBorder="1" applyAlignment="1">
      <alignment horizontal="center"/>
    </xf>
    <xf numFmtId="0" fontId="9" fillId="20" borderId="128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9" fillId="14" borderId="92" xfId="0" applyFont="1" applyFill="1" applyBorder="1" applyAlignment="1">
      <alignment horizontal="center" vertical="center"/>
    </xf>
    <xf numFmtId="0" fontId="9" fillId="17" borderId="108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Porcentagem" xfId="13" builtinId="5"/>
    <cellStyle name="Título 3" xfId="1" builtinId="18" customBuiltin="1"/>
    <cellStyle name="Vírgula 2" xfId="12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JULHO/2023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Protocolos!$J$19:$J$23</c:f>
              <c:numCache>
                <c:formatCode>General</c:formatCode>
                <c:ptCount val="5"/>
                <c:pt idx="0">
                  <c:v>194</c:v>
                </c:pt>
                <c:pt idx="1">
                  <c:v>86</c:v>
                </c:pt>
                <c:pt idx="2">
                  <c:v>4376</c:v>
                </c:pt>
                <c:pt idx="3">
                  <c:v>182</c:v>
                </c:pt>
                <c:pt idx="4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3 últimos meses</a:t>
            </a:r>
          </a:p>
        </c:rich>
      </c:tx>
      <c:layout>
        <c:manualLayout>
          <c:xMode val="edge"/>
          <c:yMode val="edge"/>
          <c:x val="0.20952980476370936"/>
          <c:y val="1.1173184357541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'ASSUNTOS_10+_últimos_3_meses'!$A$7:$A$7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369</c:v>
                </c:pt>
                <c:pt idx="1">
                  <c:v>727</c:v>
                </c:pt>
                <c:pt idx="2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9-4F46-904A-3032EA673355}"/>
            </c:ext>
          </c:extLst>
        </c:ser>
        <c:ser>
          <c:idx val="1"/>
          <c:order val="1"/>
          <c:tx>
            <c:strRef>
              <c:f>'ASSUNTOS_10+_últimos_3_meses'!$A$8:$A$8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523</c:v>
                </c:pt>
                <c:pt idx="1">
                  <c:v>529</c:v>
                </c:pt>
                <c:pt idx="2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9-4F46-904A-3032EA673355}"/>
            </c:ext>
          </c:extLst>
        </c:ser>
        <c:ser>
          <c:idx val="2"/>
          <c:order val="2"/>
          <c:tx>
            <c:strRef>
              <c:f>'ASSUNTOS_10+_últimos_3_meses'!$A$9:$A$9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291</c:v>
                </c:pt>
                <c:pt idx="1">
                  <c:v>320</c:v>
                </c:pt>
                <c:pt idx="2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9-4F46-904A-3032EA673355}"/>
            </c:ext>
          </c:extLst>
        </c:ser>
        <c:ser>
          <c:idx val="3"/>
          <c:order val="3"/>
          <c:tx>
            <c:strRef>
              <c:f>'ASSUNTOS_10+_últimos_3_meses'!$A$10:$A$10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300</c:v>
                </c:pt>
                <c:pt idx="1">
                  <c:v>282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9-4F46-904A-3032EA673355}"/>
            </c:ext>
          </c:extLst>
        </c:ser>
        <c:ser>
          <c:idx val="4"/>
          <c:order val="4"/>
          <c:tx>
            <c:strRef>
              <c:f>'ASSUNTOS_10+_últimos_3_meses'!$A$11:$A$11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204</c:v>
                </c:pt>
                <c:pt idx="1">
                  <c:v>171</c:v>
                </c:pt>
                <c:pt idx="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9-4F46-904A-3032EA673355}"/>
            </c:ext>
          </c:extLst>
        </c:ser>
        <c:ser>
          <c:idx val="5"/>
          <c:order val="5"/>
          <c:tx>
            <c:strRef>
              <c:f>'ASSUNTOS_10+_últimos_3_meses'!$A$12:$A$12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151</c:v>
                </c:pt>
                <c:pt idx="1">
                  <c:v>104</c:v>
                </c:pt>
                <c:pt idx="2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B9-4F46-904A-3032EA673355}"/>
            </c:ext>
          </c:extLst>
        </c:ser>
        <c:ser>
          <c:idx val="6"/>
          <c:order val="6"/>
          <c:tx>
            <c:strRef>
              <c:f>'ASSUNTOS_10+_últimos_3_meses'!$A$13:$A$13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168</c:v>
                </c:pt>
                <c:pt idx="1">
                  <c:v>153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B9-4F46-904A-3032EA673355}"/>
            </c:ext>
          </c:extLst>
        </c:ser>
        <c:ser>
          <c:idx val="7"/>
          <c:order val="7"/>
          <c:tx>
            <c:strRef>
              <c:f>'ASSUNTOS_10+_últimos_3_meses'!$A$14:$A$14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139</c:v>
                </c:pt>
                <c:pt idx="1">
                  <c:v>137</c:v>
                </c:pt>
                <c:pt idx="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B9-4F46-904A-3032EA673355}"/>
            </c:ext>
          </c:extLst>
        </c:ser>
        <c:ser>
          <c:idx val="8"/>
          <c:order val="8"/>
          <c:tx>
            <c:strRef>
              <c:f>'ASSUNTOS_10+_últimos_3_meses'!$A$15:$A$15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133</c:v>
                </c:pt>
                <c:pt idx="1">
                  <c:v>118</c:v>
                </c:pt>
                <c:pt idx="2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B9-4F46-904A-3032EA673355}"/>
            </c:ext>
          </c:extLst>
        </c:ser>
        <c:ser>
          <c:idx val="9"/>
          <c:order val="9"/>
          <c:tx>
            <c:strRef>
              <c:f>'ASSUNTOS_10+_últimos_3_meses'!$A$16:$A$16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126</c:v>
                </c:pt>
                <c:pt idx="1">
                  <c:v>137</c:v>
                </c:pt>
                <c:pt idx="2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B9-4F46-904A-3032EA67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8453647"/>
        <c:axId val="1818454063"/>
      </c:barChart>
      <c:valAx>
        <c:axId val="1818454063"/>
        <c:scaling>
          <c:orientation val="minMax"/>
          <c:max val="900"/>
          <c:min val="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647"/>
        <c:crosses val="autoZero"/>
        <c:crossBetween val="between"/>
        <c:majorUnit val="100"/>
        <c:minorUnit val="50"/>
      </c:valAx>
      <c:dateAx>
        <c:axId val="1818453647"/>
        <c:scaling>
          <c:orientation val="minMax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063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30231211041358"/>
          <c:y val="9.2901866975879155E-2"/>
          <c:w val="0.2483654406366132"/>
          <c:h val="0.807981810892994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'10_ASSUNTOS_+_demandados_JUL_23'!$B$24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'10_ASSUNTOS_+_demandados_JUL_23'!$B$25</c:f>
              <c:numCache>
                <c:formatCode>General</c:formatCode>
                <c:ptCount val="1"/>
                <c:pt idx="0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'10_ASSUNTOS_+_demandados_JUL_23'!$C$24:$C$24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'10_ASSUNTOS_+_demandados_JUL_23'!$C$25:$C$25</c:f>
              <c:numCache>
                <c:formatCode>General</c:formatCode>
                <c:ptCount val="1"/>
                <c:pt idx="0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'10_ASSUNTOS_+_demandados_JUL_23'!$D$24:$D$24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'10_ASSUNTOS_+_demandados_JUL_23'!$D$25:$D$26</c:f>
              <c:numCache>
                <c:formatCode>General</c:formatCode>
                <c:ptCount val="2"/>
                <c:pt idx="0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'10_ASSUNTOS_+_demandados_JUL_23'!$E$24:$E$24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'10_ASSUNTOS_+_demandados_JUL_23'!$E$25:$E$26</c:f>
              <c:numCache>
                <c:formatCode>General</c:formatCode>
                <c:ptCount val="2"/>
                <c:pt idx="0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'10_ASSUNTOS_+_demandados_JUL_23'!$F$24:$F$24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'10_ASSUNTOS_+_demandados_JUL_23'!$F$25:$F$26</c:f>
              <c:numCache>
                <c:formatCode>General</c:formatCode>
                <c:ptCount val="2"/>
                <c:pt idx="0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'10_ASSUNTOS_+_demandados_JUL_23'!$G$24:$G$24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'10_ASSUNTOS_+_demandados_JUL_23'!$G$25:$G$26</c:f>
              <c:numCache>
                <c:formatCode>General</c:formatCode>
                <c:ptCount val="2"/>
                <c:pt idx="0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'10_ASSUNTOS_+_demandados_JUL_23'!$H$24:$H$24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'10_ASSUNTOS_+_demandados_JUL_23'!$H$25:$H$26</c:f>
              <c:numCache>
                <c:formatCode>General</c:formatCode>
                <c:ptCount val="2"/>
                <c:pt idx="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'10_ASSUNTOS_+_demandados_JUL_23'!$I$24:$I$24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'10_ASSUNTOS_+_demandados_JUL_23'!$I$25:$I$26</c:f>
              <c:numCache>
                <c:formatCode>General</c:formatCode>
                <c:ptCount val="2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'10_ASSUNTOS_+_demandados_JUL_23'!$J$24:$J$24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'10_ASSUNTOS_+_demandados_JUL_23'!$J$25:$J$26</c:f>
              <c:numCache>
                <c:formatCode>General</c:formatCode>
                <c:ptCount val="2"/>
                <c:pt idx="0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'10_ASSUNTOS_+_demandados_JUL_23'!$K$24:$K$24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val>
            <c:numRef>
              <c:f>'10_ASSUNTOS_+_demandados_JUL_23'!$K$25:$K$26</c:f>
              <c:numCache>
                <c:formatCode>General</c:formatCode>
                <c:ptCount val="2"/>
                <c:pt idx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'10_ASSUNTOS_+_demandados_JUL_23'!$L$24:$L$24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'10_ASSUNTOS_+_demandados_JUL_23'!$L$25:$L$26</c:f>
              <c:numCache>
                <c:formatCode>General</c:formatCode>
                <c:ptCount val="2"/>
                <c:pt idx="1">
                  <c:v>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  <c:max val="5000"/>
          <c:min val="0"/>
        </c:scaling>
        <c:delete val="0"/>
        <c:axPos val="l"/>
        <c:majorGridlines>
          <c:spPr>
            <a:ln>
              <a:solidFill>
                <a:srgbClr val="868686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2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24865152725474532"/>
          <c:w val="0.28674900974076606"/>
          <c:h val="0.56987615678474979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do mês de JULHO/23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'10_ASSUNTOS_+_demandados_JUL_23'!$B$6:$B$6</c:f>
              <c:strCache>
                <c:ptCount val="1"/>
                <c:pt idx="0">
                  <c:v>jul/23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cat>
            <c:strRef>
              <c:f>'10_ASSUNTOS_+_demandados_JUL_23'!$A$7:$A$16</c:f>
              <c:strCache>
                <c:ptCount val="10"/>
                <c:pt idx="0">
                  <c:v>Buraco e pavimentação</c:v>
                </c:pt>
                <c:pt idx="1">
                  <c:v>Cadastro Único (CadÚnico)</c:v>
                </c:pt>
                <c:pt idx="2">
                  <c:v>Árvore</c:v>
                </c:pt>
                <c:pt idx="3">
                  <c:v>Qualidade de atendimento</c:v>
                </c:pt>
                <c:pt idx="4">
                  <c:v>Poluição sonora - PSIU</c:v>
                </c:pt>
                <c:pt idx="5">
                  <c:v>Calçadas, guias e postes</c:v>
                </c:pt>
                <c:pt idx="6">
                  <c:v>Estabelecimentos comerciais, indústrias e serviços</c:v>
                </c:pt>
                <c:pt idx="7">
                  <c:v>Sinalização e Circulação de veículos e Pedestres</c:v>
                </c:pt>
                <c:pt idx="8">
                  <c:v>Veículos abandonados</c:v>
                </c:pt>
                <c:pt idx="9">
                  <c:v>Processo Administrativo</c:v>
                </c:pt>
              </c:strCache>
            </c:strRef>
          </c:cat>
          <c:val>
            <c:numRef>
              <c:f>'10_ASSUNTOS_+_demandados_JUL_23'!$B$7:$B$16</c:f>
              <c:numCache>
                <c:formatCode>General</c:formatCode>
                <c:ptCount val="10"/>
                <c:pt idx="0">
                  <c:v>523</c:v>
                </c:pt>
                <c:pt idx="1">
                  <c:v>369</c:v>
                </c:pt>
                <c:pt idx="2">
                  <c:v>300</c:v>
                </c:pt>
                <c:pt idx="3">
                  <c:v>291</c:v>
                </c:pt>
                <c:pt idx="4">
                  <c:v>204</c:v>
                </c:pt>
                <c:pt idx="5">
                  <c:v>168</c:v>
                </c:pt>
                <c:pt idx="6">
                  <c:v>151</c:v>
                </c:pt>
                <c:pt idx="7">
                  <c:v>139</c:v>
                </c:pt>
                <c:pt idx="8">
                  <c:v>133</c:v>
                </c:pt>
                <c:pt idx="9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  <c:max val="6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ajorUnit val="100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0"/>
        <c:ser>
          <c:idx val="0"/>
          <c:order val="0"/>
          <c:tx>
            <c:v>Série4</c:v>
          </c:tx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cat>
            <c:strRef>
              <c:f>'10_UNIDADES_+_demandadas_2023'!$A$7:$A$16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</c:strCache>
            </c:strRef>
          </c:cat>
          <c:val>
            <c:numRef>
              <c:f>'10_UNIDADES_+_demandadas_2023'!$O$7:$O$16</c:f>
              <c:numCache>
                <c:formatCode>0</c:formatCode>
                <c:ptCount val="10"/>
                <c:pt idx="0">
                  <c:v>736.85714285714289</c:v>
                </c:pt>
                <c:pt idx="1">
                  <c:v>628.71428571428567</c:v>
                </c:pt>
                <c:pt idx="2">
                  <c:v>354</c:v>
                </c:pt>
                <c:pt idx="3">
                  <c:v>283.14285714285717</c:v>
                </c:pt>
                <c:pt idx="4">
                  <c:v>280.85714285714283</c:v>
                </c:pt>
                <c:pt idx="5">
                  <c:v>259</c:v>
                </c:pt>
                <c:pt idx="6">
                  <c:v>231</c:v>
                </c:pt>
                <c:pt idx="7">
                  <c:v>221.14285714285714</c:v>
                </c:pt>
                <c:pt idx="8">
                  <c:v>94.142857142857139</c:v>
                </c:pt>
                <c:pt idx="9">
                  <c:v>89.714285714285708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'10_UNIDADES_+_demandadas_2023'!$A$7:$A$18</c15:sqref>
                  </c15:fullRef>
                </c:ext>
              </c:extLst>
              <c:f>('10_UNIDADES_+_demandadas_2023'!$A$7:$A$16,'10_UNIDADES_+_demandadas_2023'!$A$18)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'10_UNIDADES_+_demandadas_2023'!$P$7:$P$18</c15:sqref>
                  </c15:fullRef>
                </c:ext>
              </c:extLst>
              <c:f>('10_UNIDADES_+_demandadas_2023'!$P$7:$P$16,'10_UNIDADES_+_demandadas_2023'!$P$18)</c:f>
              <c:numCache>
                <c:formatCode>0.00</c:formatCode>
                <c:ptCount val="11"/>
                <c:pt idx="0">
                  <c:v>16.734258271077909</c:v>
                </c:pt>
                <c:pt idx="1">
                  <c:v>15.731056563500534</c:v>
                </c:pt>
                <c:pt idx="2">
                  <c:v>7.3212379935965846</c:v>
                </c:pt>
                <c:pt idx="3">
                  <c:v>5.805763073639274</c:v>
                </c:pt>
                <c:pt idx="4">
                  <c:v>5.1654215581643541</c:v>
                </c:pt>
                <c:pt idx="5">
                  <c:v>5.805763073639274</c:v>
                </c:pt>
                <c:pt idx="6">
                  <c:v>4.4823906083244394</c:v>
                </c:pt>
                <c:pt idx="7">
                  <c:v>3.4364994663820703</c:v>
                </c:pt>
                <c:pt idx="8">
                  <c:v>1.7502668089647813</c:v>
                </c:pt>
                <c:pt idx="9">
                  <c:v>1.7502668089647813</c:v>
                </c:pt>
                <c:pt idx="10">
                  <c:v>32.017075773746001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'10_UNIDADES_+_demandadas_2023'!$P$17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4782478983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das Subprefeituras</c:v>
                </c:pt>
                <c:pt idx="1">
                  <c:v>Secretaria Municipal de Assistência e Desenvolvimento Social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Companhia de Engenharia de Tráfego - CET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725</c:v>
                </c:pt>
                <c:pt idx="1">
                  <c:v>715.66666666666663</c:v>
                </c:pt>
                <c:pt idx="2">
                  <c:v>370.66666666666669</c:v>
                </c:pt>
                <c:pt idx="3">
                  <c:v>272.66666666666669</c:v>
                </c:pt>
                <c:pt idx="4">
                  <c:v>265</c:v>
                </c:pt>
                <c:pt idx="5">
                  <c:v>238.33333333333334</c:v>
                </c:pt>
                <c:pt idx="6">
                  <c:v>234</c:v>
                </c:pt>
                <c:pt idx="7">
                  <c:v>177</c:v>
                </c:pt>
                <c:pt idx="8">
                  <c:v>102.33333333333333</c:v>
                </c:pt>
                <c:pt idx="9">
                  <c:v>95.666666666666671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  <c:max val="8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56671"/>
        <c:crosses val="autoZero"/>
        <c:crossBetween val="between"/>
        <c:majorUnit val="100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734</c:v>
                </c:pt>
                <c:pt idx="1">
                  <c:v>737</c:v>
                </c:pt>
                <c:pt idx="2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485</c:v>
                </c:pt>
                <c:pt idx="1">
                  <c:v>784</c:v>
                </c:pt>
                <c:pt idx="2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342</c:v>
                </c:pt>
                <c:pt idx="1">
                  <c:v>343</c:v>
                </c:pt>
                <c:pt idx="2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298</c:v>
                </c:pt>
                <c:pt idx="1">
                  <c:v>242</c:v>
                </c:pt>
                <c:pt idx="2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244</c:v>
                </c:pt>
                <c:pt idx="1">
                  <c:v>272</c:v>
                </c:pt>
                <c:pt idx="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174</c:v>
                </c:pt>
                <c:pt idx="1">
                  <c:v>272</c:v>
                </c:pt>
                <c:pt idx="2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207</c:v>
                </c:pt>
                <c:pt idx="1">
                  <c:v>210</c:v>
                </c:pt>
                <c:pt idx="2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164</c:v>
                </c:pt>
                <c:pt idx="1">
                  <c:v>161</c:v>
                </c:pt>
                <c:pt idx="2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118</c:v>
                </c:pt>
                <c:pt idx="1">
                  <c:v>82</c:v>
                </c:pt>
                <c:pt idx="2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45108</c:v>
                </c:pt>
                <c:pt idx="1">
                  <c:v>45078</c:v>
                </c:pt>
                <c:pt idx="2">
                  <c:v>45047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80</c:v>
                </c:pt>
                <c:pt idx="1">
                  <c:v>82</c:v>
                </c:pt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239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0326372247"/>
          <c:w val="0.32528186727505715"/>
          <c:h val="0.791659011364842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'10_Unidades+_demandados__JUL_23'!$B$22:$B$22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'10_Unidades+_demandados__JUL_23'!$B$23:$B$25</c:f>
              <c:numCache>
                <c:formatCode>General</c:formatCode>
                <c:ptCount val="3"/>
                <c:pt idx="0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'10_Unidades+_demandados__JUL_23'!$C$22:$C$22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'10_Unidades+_demandados__JUL_23'!$C$23:$C$25</c:f>
              <c:numCache>
                <c:formatCode>General</c:formatCode>
                <c:ptCount val="3"/>
                <c:pt idx="0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'10_Unidades+_demandados__JUL_23'!$D$22:$D$22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'10_Unidades+_demandados__JUL_23'!$D$23:$D$25</c:f>
              <c:numCache>
                <c:formatCode>General</c:formatCode>
                <c:ptCount val="3"/>
                <c:pt idx="0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'10_Unidades+_demandados__JUL_23'!$E$22:$E$22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'10_Unidades+_demandados__JUL_23'!$E$23:$E$25</c:f>
              <c:numCache>
                <c:formatCode>General</c:formatCode>
                <c:ptCount val="3"/>
                <c:pt idx="0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'10_Unidades+_demandados__JUL_23'!$F$22:$F$22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'10_Unidades+_demandados__JUL_23'!$F$23:$F$25</c:f>
              <c:numCache>
                <c:formatCode>General</c:formatCode>
                <c:ptCount val="3"/>
                <c:pt idx="0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'10_Unidades+_demandados__JUL_23'!$G$22:$G$22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'10_Unidades+_demandados__JUL_23'!$G$23:$G$25</c:f>
              <c:numCache>
                <c:formatCode>General</c:formatCode>
                <c:ptCount val="3"/>
                <c:pt idx="0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'10_Unidades+_demandados__JUL_23'!$H$22:$H$22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'10_Unidades+_demandados__JUL_23'!$H$23:$H$25</c:f>
              <c:numCache>
                <c:formatCode>General</c:formatCode>
                <c:ptCount val="3"/>
                <c:pt idx="0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'10_Unidades+_demandados__JUL_23'!$I$22:$I$22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'10_Unidades+_demandados__JUL_23'!$I$23:$I$25</c:f>
              <c:numCache>
                <c:formatCode>General</c:formatCode>
                <c:ptCount val="3"/>
                <c:pt idx="0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'10_Unidades+_demandados__JUL_23'!$J$22:$J$22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'10_Unidades+_demandados__JUL_23'!$J$23:$J$25</c:f>
              <c:numCache>
                <c:formatCode>General</c:formatCode>
                <c:ptCount val="3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'10_Unidades+_demandados__JUL_23'!$K$22:$K$22</c:f>
              <c:strCache>
                <c:ptCount val="1"/>
                <c:pt idx="0">
                  <c:v>Secretaria Municipal do Verde e Meio Ambiente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val>
            <c:numRef>
              <c:f>'10_Unidades+_demandados__JUL_23'!$K$23:$K$25</c:f>
              <c:numCache>
                <c:formatCode>General</c:formatCode>
                <c:ptCount val="3"/>
                <c:pt idx="0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'10_Unidades+_demandados__JUL_23'!$L$22:$L$22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'10_Unidades+_demandados__JUL_23'!$L$23:$L$25</c:f>
              <c:numCache>
                <c:formatCode>#,##0</c:formatCode>
                <c:ptCount val="3"/>
                <c:pt idx="2">
                  <c:v>4703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  <c:max val="5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10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JULHO/23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'10_Unidades+_demandados__JUL_23'!$B$6:$B$6</c:f>
              <c:strCache>
                <c:ptCount val="1"/>
                <c:pt idx="0">
                  <c:v>jun/23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cat>
            <c:strRef>
              <c:f>'10_Unidades+_demandados__JUL_23'!$A$7:$A$16</c:f>
              <c:strCache>
                <c:ptCount val="10"/>
                <c:pt idx="0">
                  <c:v>Secretaria Municipal das Subprefeituras</c:v>
                </c:pt>
                <c:pt idx="1">
                  <c:v>Secretaria Municipal de Assistência e Desenvolvimento Social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Companhia de Engenharia de Tráfego - CET</c:v>
                </c:pt>
                <c:pt idx="5">
                  <c:v>São Paulo Transportes - SPTRANS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Secretaria Municipal do Verde e Meio Ambiente</c:v>
                </c:pt>
              </c:strCache>
            </c:strRef>
          </c:cat>
          <c:val>
            <c:numRef>
              <c:f>'10_Unidades+_demandados__JUL_23'!$B$7:$B$16</c:f>
              <c:numCache>
                <c:formatCode>General</c:formatCode>
                <c:ptCount val="10"/>
                <c:pt idx="0">
                  <c:v>734</c:v>
                </c:pt>
                <c:pt idx="1">
                  <c:v>485</c:v>
                </c:pt>
                <c:pt idx="2">
                  <c:v>342</c:v>
                </c:pt>
                <c:pt idx="3">
                  <c:v>298</c:v>
                </c:pt>
                <c:pt idx="4">
                  <c:v>244</c:v>
                </c:pt>
                <c:pt idx="5">
                  <c:v>207</c:v>
                </c:pt>
                <c:pt idx="6">
                  <c:v>174</c:v>
                </c:pt>
                <c:pt idx="7">
                  <c:v>164</c:v>
                </c:pt>
                <c:pt idx="8">
                  <c:v>118</c:v>
                </c:pt>
                <c:pt idx="9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  <c:max val="75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  <c:majorUnit val="250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2023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2.3857807467493735</c:v>
                </c:pt>
                <c:pt idx="1">
                  <c:v>4.9147083383037096</c:v>
                </c:pt>
                <c:pt idx="2">
                  <c:v>4.3898365740188474</c:v>
                </c:pt>
                <c:pt idx="3">
                  <c:v>2.994154837170464</c:v>
                </c:pt>
                <c:pt idx="4">
                  <c:v>3.0657282595729454</c:v>
                </c:pt>
                <c:pt idx="5">
                  <c:v>3.3878086603841102</c:v>
                </c:pt>
                <c:pt idx="6">
                  <c:v>0.64416080162233091</c:v>
                </c:pt>
                <c:pt idx="7">
                  <c:v>1.1451747584396994</c:v>
                </c:pt>
                <c:pt idx="8">
                  <c:v>1.9801980198019802</c:v>
                </c:pt>
                <c:pt idx="9">
                  <c:v>0.90659668376476199</c:v>
                </c:pt>
                <c:pt idx="10">
                  <c:v>4.0796850769414288</c:v>
                </c:pt>
                <c:pt idx="11">
                  <c:v>2.2307049982106646</c:v>
                </c:pt>
                <c:pt idx="12">
                  <c:v>3.7695335798640102</c:v>
                </c:pt>
                <c:pt idx="13">
                  <c:v>1.8847667899320051</c:v>
                </c:pt>
                <c:pt idx="14">
                  <c:v>1.9921269235357271</c:v>
                </c:pt>
                <c:pt idx="15">
                  <c:v>7.8611475605391865</c:v>
                </c:pt>
                <c:pt idx="16">
                  <c:v>2.2307049982106646</c:v>
                </c:pt>
                <c:pt idx="17">
                  <c:v>5.0817129905761664</c:v>
                </c:pt>
                <c:pt idx="18">
                  <c:v>0.97817010616724331</c:v>
                </c:pt>
                <c:pt idx="19">
                  <c:v>5.1055707980436598</c:v>
                </c:pt>
                <c:pt idx="20">
                  <c:v>0.75152093522605268</c:v>
                </c:pt>
                <c:pt idx="21">
                  <c:v>3.9126804246689733</c:v>
                </c:pt>
                <c:pt idx="22">
                  <c:v>3.674102349994036</c:v>
                </c:pt>
                <c:pt idx="23">
                  <c:v>4.0558272694739355</c:v>
                </c:pt>
                <c:pt idx="24">
                  <c:v>5.1532864129786473</c:v>
                </c:pt>
                <c:pt idx="25">
                  <c:v>2.2784206131456521</c:v>
                </c:pt>
                <c:pt idx="26">
                  <c:v>1.5268996779195994</c:v>
                </c:pt>
                <c:pt idx="27">
                  <c:v>1.6819754264583084</c:v>
                </c:pt>
                <c:pt idx="28">
                  <c:v>5.9405940594059405</c:v>
                </c:pt>
                <c:pt idx="29">
                  <c:v>2.8032923774305143</c:v>
                </c:pt>
                <c:pt idx="30">
                  <c:v>4.6522724561612785</c:v>
                </c:pt>
                <c:pt idx="31">
                  <c:v>2.5408564952880832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28.571428571428573</c:v>
                </c:pt>
                <c:pt idx="1">
                  <c:v>58.857142857142854</c:v>
                </c:pt>
                <c:pt idx="2">
                  <c:v>52.571428571428569</c:v>
                </c:pt>
                <c:pt idx="3">
                  <c:v>35.857142857142854</c:v>
                </c:pt>
                <c:pt idx="4">
                  <c:v>36.714285714285715</c:v>
                </c:pt>
                <c:pt idx="5">
                  <c:v>40.571428571428569</c:v>
                </c:pt>
                <c:pt idx="6">
                  <c:v>7.7142857142857144</c:v>
                </c:pt>
                <c:pt idx="7">
                  <c:v>13.714285714285714</c:v>
                </c:pt>
                <c:pt idx="8">
                  <c:v>23.714285714285715</c:v>
                </c:pt>
                <c:pt idx="9">
                  <c:v>10.857142857142858</c:v>
                </c:pt>
                <c:pt idx="10">
                  <c:v>48.857142857142854</c:v>
                </c:pt>
                <c:pt idx="11">
                  <c:v>26.714285714285715</c:v>
                </c:pt>
                <c:pt idx="12">
                  <c:v>45.142857142857146</c:v>
                </c:pt>
                <c:pt idx="13">
                  <c:v>22.571428571428573</c:v>
                </c:pt>
                <c:pt idx="14">
                  <c:v>23.857142857142858</c:v>
                </c:pt>
                <c:pt idx="15">
                  <c:v>94.142857142857139</c:v>
                </c:pt>
                <c:pt idx="16">
                  <c:v>26.714285714285715</c:v>
                </c:pt>
                <c:pt idx="17">
                  <c:v>60.857142857142854</c:v>
                </c:pt>
                <c:pt idx="18">
                  <c:v>11.714285714285714</c:v>
                </c:pt>
                <c:pt idx="19">
                  <c:v>61.142857142857146</c:v>
                </c:pt>
                <c:pt idx="20">
                  <c:v>9</c:v>
                </c:pt>
                <c:pt idx="21">
                  <c:v>46.857142857142854</c:v>
                </c:pt>
                <c:pt idx="22">
                  <c:v>44</c:v>
                </c:pt>
                <c:pt idx="23">
                  <c:v>48.571428571428569</c:v>
                </c:pt>
                <c:pt idx="24">
                  <c:v>61.714285714285715</c:v>
                </c:pt>
                <c:pt idx="25">
                  <c:v>27.285714285714285</c:v>
                </c:pt>
                <c:pt idx="26">
                  <c:v>18.285714285714285</c:v>
                </c:pt>
                <c:pt idx="27">
                  <c:v>20.142857142857142</c:v>
                </c:pt>
                <c:pt idx="28">
                  <c:v>71.142857142857139</c:v>
                </c:pt>
                <c:pt idx="29">
                  <c:v>33.571428571428569</c:v>
                </c:pt>
                <c:pt idx="30">
                  <c:v>55.714285714285715</c:v>
                </c:pt>
                <c:pt idx="31">
                  <c:v>30.428571428571427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36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- 2023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0"/>
              <c:layout>
                <c:manualLayout>
                  <c:x val="-1.4652069048078975E-2"/>
                  <c:y val="5.5403434930994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61-4862-9DF0-204F09DD44AB}"/>
                </c:ext>
              </c:extLst>
            </c:dLbl>
            <c:dLbl>
              <c:idx val="1"/>
              <c:layout>
                <c:manualLayout>
                  <c:x val="-1.6668449331386781E-3"/>
                  <c:y val="-2.7362165314921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61-4862-9DF0-204F09DD44AB}"/>
                </c:ext>
              </c:extLst>
            </c:dLbl>
            <c:dLbl>
              <c:idx val="2"/>
              <c:layout>
                <c:manualLayout>
                  <c:x val="-4.1648266319072536E-2"/>
                  <c:y val="-0.23539444956767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dLbl>
              <c:idx val="3"/>
              <c:layout>
                <c:manualLayout>
                  <c:x val="2.5845078578432629E-2"/>
                  <c:y val="8.786960188534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61-4862-9DF0-204F09DD44AB}"/>
                </c:ext>
              </c:extLst>
            </c:dLbl>
            <c:dLbl>
              <c:idx val="4"/>
              <c:layout>
                <c:manualLayout>
                  <c:x val="-6.1091298098498448E-2"/>
                  <c:y val="-3.9396561916246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3.2528226382735457</c:v>
                </c:pt>
                <c:pt idx="1">
                  <c:v>1.437759039588395</c:v>
                </c:pt>
                <c:pt idx="2">
                  <c:v>89.05816778619409</c:v>
                </c:pt>
                <c:pt idx="3">
                  <c:v>4.8935257967700441</c:v>
                </c:pt>
                <c:pt idx="4">
                  <c:v>1.3577247391739318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222961247491125"/>
          <c:y val="0.23912164132636574"/>
          <c:w val="0.19416341556984093"/>
          <c:h val="0.4773560962537340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Santo Amaro</c:v>
                </c:pt>
                <c:pt idx="3">
                  <c:v>Penha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Campo Limpo</c:v>
                </c:pt>
                <c:pt idx="8">
                  <c:v>Ipiranga</c:v>
                </c:pt>
                <c:pt idx="9">
                  <c:v>Santana/Tucuruvi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94.142857142857139</c:v>
                </c:pt>
                <c:pt idx="1">
                  <c:v>71.142857142857139</c:v>
                </c:pt>
                <c:pt idx="2">
                  <c:v>61.714285714285715</c:v>
                </c:pt>
                <c:pt idx="3">
                  <c:v>61.142857142857146</c:v>
                </c:pt>
                <c:pt idx="4">
                  <c:v>60.857142857142854</c:v>
                </c:pt>
                <c:pt idx="5">
                  <c:v>58.857142857142854</c:v>
                </c:pt>
                <c:pt idx="6">
                  <c:v>55.714285714285715</c:v>
                </c:pt>
                <c:pt idx="7">
                  <c:v>52.571428571428569</c:v>
                </c:pt>
                <c:pt idx="8">
                  <c:v>48.857142857142854</c:v>
                </c:pt>
                <c:pt idx="9">
                  <c:v>48.571428571428569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Subprefeituras - % em relação ao todo de JULHO/23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(exetuando-se denúncias)</a:t>
            </a:r>
          </a:p>
        </c:rich>
      </c:tx>
      <c:layout>
        <c:manualLayout>
          <c:xMode val="edge"/>
          <c:yMode val="edge"/>
          <c:x val="9.9953558301352316E-2"/>
          <c:y val="3.174603174603174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076574709811343E-2"/>
          <c:y val="0.22710786151731038"/>
          <c:w val="0.77194983628468916"/>
          <c:h val="0.68141919760030001"/>
        </c:manualLayout>
      </c:layout>
      <c:ofPieChart>
        <c:ofPieType val="pie"/>
        <c:varyColors val="1"/>
        <c:ser>
          <c:idx val="13"/>
          <c:order val="0"/>
          <c:dPt>
            <c:idx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1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104-4F2F-82F2-3C37F1C0F7D9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04-4F2F-82F2-3C37F1C0F7D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A104-4F2F-82F2-3C37F1C0F7D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B-A104-4F2F-82F2-3C37F1C0F7D9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A104-4F2F-82F2-3C37F1C0F7D9}"/>
              </c:ext>
            </c:extLst>
          </c:dPt>
          <c:dPt>
            <c:idx val="1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12-A104-4F2F-82F2-3C37F1C0F7D9}"/>
              </c:ext>
            </c:extLst>
          </c:dPt>
          <c:dLbls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04-4F2F-82F2-3C37F1C0F7D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104-4F2F-82F2-3C37F1C0F7D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104-4F2F-82F2-3C37F1C0F7D9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104-4F2F-82F2-3C37F1C0F7D9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A104-4F2F-82F2-3C37F1C0F7D9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A104-4F2F-82F2-3C37F1C0F7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Santo Amaro</c:v>
                </c:pt>
                <c:pt idx="3">
                  <c:v>Penha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Campo Limpo</c:v>
                </c:pt>
                <c:pt idx="8">
                  <c:v>Ipiranga</c:v>
                </c:pt>
                <c:pt idx="9">
                  <c:v>Santana/Tucuruvi</c:v>
                </c:pt>
                <c:pt idx="10">
                  <c:v>Outros</c:v>
                </c:pt>
              </c:strCache>
              <c:extLst/>
            </c:strRef>
          </c:cat>
          <c:val>
            <c:numRef>
              <c:f>('10_SUB''s_+_demandadas_2023'!$P$7:$P$16,'10_SUB''s_+_demandadas_2023'!$P$18)</c:f>
              <c:numCache>
                <c:formatCode>0.00</c:formatCode>
                <c:ptCount val="11"/>
                <c:pt idx="0">
                  <c:v>6.1396776669224868</c:v>
                </c:pt>
                <c:pt idx="1">
                  <c:v>5.8326937835763619</c:v>
                </c:pt>
                <c:pt idx="2">
                  <c:v>6.3699155794320799</c:v>
                </c:pt>
                <c:pt idx="3">
                  <c:v>4.8349961627014579</c:v>
                </c:pt>
                <c:pt idx="4">
                  <c:v>4.8349961627014579</c:v>
                </c:pt>
                <c:pt idx="5">
                  <c:v>3.9140445126630854</c:v>
                </c:pt>
                <c:pt idx="6">
                  <c:v>4.5280122793553339</c:v>
                </c:pt>
                <c:pt idx="7">
                  <c:v>7.2141212586339218</c:v>
                </c:pt>
                <c:pt idx="8">
                  <c:v>3.8372985418265539</c:v>
                </c:pt>
                <c:pt idx="9">
                  <c:v>4.9884881043745199</c:v>
                </c:pt>
                <c:pt idx="10">
                  <c:v>47.505755947812737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A104-4F2F-82F2-3C37F1C0F7D9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6-A104-4F2F-82F2-3C37F1C0F7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7-A104-4F2F-82F2-3C37F1C0F7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8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9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A104-4F2F-82F2-3C37F1C0F7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B-A104-4F2F-82F2-3C37F1C0F7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C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D-A104-4F2F-82F2-3C37F1C0F7D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F-A104-4F2F-82F2-3C37F1C0F7D9}"/>
              </c:ext>
            </c:extLst>
          </c:dPt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Santo Amaro</c:v>
                </c:pt>
                <c:pt idx="3">
                  <c:v>Penha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Campo Limpo</c:v>
                </c:pt>
                <c:pt idx="8">
                  <c:v>Ipiranga</c:v>
                </c:pt>
                <c:pt idx="9">
                  <c:v>Santana/Tucuruvi</c:v>
                </c:pt>
                <c:pt idx="10">
                  <c:v>Outros</c:v>
                </c:pt>
              </c:strCache>
              <c:extLst/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0-A104-4F2F-82F2-3C37F1C0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17.8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42383590940028"/>
          <c:y val="0.12662698412698412"/>
          <c:w val="0.15217296911960076"/>
          <c:h val="0.8584520684914385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6088686282635725E-2"/>
          <c:y val="0.10013597313992807"/>
          <c:w val="0.98391062301422838"/>
          <c:h val="0.82701062215477994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</c:marker>
          <c:cat>
            <c:strRef>
              <c:f>Ranking_subprefeituras_JUL_23!$A$5:$A$36</c:f>
              <c:strCache>
                <c:ptCount val="32"/>
                <c:pt idx="0">
                  <c:v>Campo Limpo</c:v>
                </c:pt>
                <c:pt idx="1">
                  <c:v>Santo Amaro</c:v>
                </c:pt>
                <c:pt idx="2">
                  <c:v>Lapa</c:v>
                </c:pt>
                <c:pt idx="3">
                  <c:v>Sé</c:v>
                </c:pt>
                <c:pt idx="4">
                  <c:v>Santana/Tucuruvi</c:v>
                </c:pt>
                <c:pt idx="5">
                  <c:v>Penha</c:v>
                </c:pt>
                <c:pt idx="6">
                  <c:v>Mooca</c:v>
                </c:pt>
                <c:pt idx="7">
                  <c:v>Vila Mariana</c:v>
                </c:pt>
                <c:pt idx="8">
                  <c:v>Butantã</c:v>
                </c:pt>
                <c:pt idx="9">
                  <c:v>Ipiranga</c:v>
                </c:pt>
                <c:pt idx="10">
                  <c:v>Pinheiros</c:v>
                </c:pt>
                <c:pt idx="11">
                  <c:v>Vila Maria/Vila Guilherme</c:v>
                </c:pt>
                <c:pt idx="12">
                  <c:v>Pirituba/Jaraguá</c:v>
                </c:pt>
                <c:pt idx="13">
                  <c:v>Casa Verde</c:v>
                </c:pt>
                <c:pt idx="14">
                  <c:v>Itaquera</c:v>
                </c:pt>
                <c:pt idx="15">
                  <c:v>Aricanduva</c:v>
                </c:pt>
                <c:pt idx="16">
                  <c:v>M'Boi Mirim</c:v>
                </c:pt>
                <c:pt idx="17">
                  <c:v>Freguesia/Brasilândia</c:v>
                </c:pt>
                <c:pt idx="18">
                  <c:v>Cidade Ademar</c:v>
                </c:pt>
                <c:pt idx="19">
                  <c:v>Capela do Socorro</c:v>
                </c:pt>
                <c:pt idx="20">
                  <c:v>Jaçanã/Tremembé</c:v>
                </c:pt>
                <c:pt idx="21">
                  <c:v>Itaim Paulista</c:v>
                </c:pt>
                <c:pt idx="22">
                  <c:v>Jabaquara</c:v>
                </c:pt>
                <c:pt idx="23">
                  <c:v>São Miguel Paulista</c:v>
                </c:pt>
                <c:pt idx="24">
                  <c:v>São Mateus</c:v>
                </c:pt>
                <c:pt idx="25">
                  <c:v>Sapopemba</c:v>
                </c:pt>
                <c:pt idx="26">
                  <c:v>Ermelino Matarazzo</c:v>
                </c:pt>
                <c:pt idx="27">
                  <c:v>Vila Prudente</c:v>
                </c:pt>
                <c:pt idx="28">
                  <c:v>Parelheiros</c:v>
                </c:pt>
                <c:pt idx="29">
                  <c:v>Guaianases</c:v>
                </c:pt>
                <c:pt idx="30">
                  <c:v>Perus</c:v>
                </c:pt>
                <c:pt idx="31">
                  <c:v>Cidade Tiradentes</c:v>
                </c:pt>
              </c:strCache>
            </c:strRef>
          </c:cat>
          <c:val>
            <c:numRef>
              <c:f>Ranking_subprefeituras_JUL_23!$B$5:$B$36</c:f>
              <c:numCache>
                <c:formatCode>General</c:formatCode>
                <c:ptCount val="32"/>
                <c:pt idx="0">
                  <c:v>94</c:v>
                </c:pt>
                <c:pt idx="1">
                  <c:v>83</c:v>
                </c:pt>
                <c:pt idx="2">
                  <c:v>80</c:v>
                </c:pt>
                <c:pt idx="3">
                  <c:v>76</c:v>
                </c:pt>
                <c:pt idx="4">
                  <c:v>65</c:v>
                </c:pt>
                <c:pt idx="5">
                  <c:v>63</c:v>
                </c:pt>
                <c:pt idx="6">
                  <c:v>63</c:v>
                </c:pt>
                <c:pt idx="7">
                  <c:v>59</c:v>
                </c:pt>
                <c:pt idx="8">
                  <c:v>51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46</c:v>
                </c:pt>
                <c:pt idx="13">
                  <c:v>43</c:v>
                </c:pt>
                <c:pt idx="14">
                  <c:v>42</c:v>
                </c:pt>
                <c:pt idx="15">
                  <c:v>37</c:v>
                </c:pt>
                <c:pt idx="16">
                  <c:v>37</c:v>
                </c:pt>
                <c:pt idx="17">
                  <c:v>36</c:v>
                </c:pt>
                <c:pt idx="18">
                  <c:v>34</c:v>
                </c:pt>
                <c:pt idx="19">
                  <c:v>34</c:v>
                </c:pt>
                <c:pt idx="20">
                  <c:v>31</c:v>
                </c:pt>
                <c:pt idx="21">
                  <c:v>27</c:v>
                </c:pt>
                <c:pt idx="22">
                  <c:v>23</c:v>
                </c:pt>
                <c:pt idx="23">
                  <c:v>23</c:v>
                </c:pt>
                <c:pt idx="24">
                  <c:v>21</c:v>
                </c:pt>
                <c:pt idx="25">
                  <c:v>20</c:v>
                </c:pt>
                <c:pt idx="26">
                  <c:v>19</c:v>
                </c:pt>
                <c:pt idx="27">
                  <c:v>16</c:v>
                </c:pt>
                <c:pt idx="28">
                  <c:v>11</c:v>
                </c:pt>
                <c:pt idx="29">
                  <c:v>9</c:v>
                </c:pt>
                <c:pt idx="30">
                  <c:v>8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5-4247-A7CB-B8B12C7B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9071"/>
        <c:axId val="1820269903"/>
      </c:radarChart>
      <c:valAx>
        <c:axId val="1820269903"/>
        <c:scaling>
          <c:orientation val="minMax"/>
          <c:max val="1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071"/>
        <c:crosses val="autoZero"/>
        <c:crossBetween val="between"/>
        <c:majorUnit val="10"/>
      </c:valAx>
      <c:catAx>
        <c:axId val="182026907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Denúncia_Protocolos_2023!$B$6:$M$6</c:f>
              <c:numCache>
                <c:formatCode>General</c:formatCode>
                <c:ptCount val="12"/>
                <c:pt idx="5">
                  <c:v>113</c:v>
                </c:pt>
                <c:pt idx="6">
                  <c:v>111</c:v>
                </c:pt>
                <c:pt idx="7">
                  <c:v>58</c:v>
                </c:pt>
                <c:pt idx="8">
                  <c:v>49</c:v>
                </c:pt>
                <c:pt idx="9">
                  <c:v>71</c:v>
                </c:pt>
                <c:pt idx="10">
                  <c:v>40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Denúncia_Protocolos_2023!$A$7:$A$7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Denúncia_Protocolos_2023!$B$7:$M$7</c:f>
              <c:numCache>
                <c:formatCode>General</c:formatCode>
                <c:ptCount val="12"/>
                <c:pt idx="5">
                  <c:v>80</c:v>
                </c:pt>
                <c:pt idx="6">
                  <c:v>126</c:v>
                </c:pt>
                <c:pt idx="7">
                  <c:v>112</c:v>
                </c:pt>
                <c:pt idx="8">
                  <c:v>80</c:v>
                </c:pt>
                <c:pt idx="9">
                  <c:v>91</c:v>
                </c:pt>
                <c:pt idx="10">
                  <c:v>61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Denúncia_Protocolos_2023!$B$10:$M$10</c:f>
              <c:numCache>
                <c:formatCode>General</c:formatCode>
                <c:ptCount val="12"/>
                <c:pt idx="5">
                  <c:v>194</c:v>
                </c:pt>
                <c:pt idx="6">
                  <c:v>239</c:v>
                </c:pt>
                <c:pt idx="7">
                  <c:v>174</c:v>
                </c:pt>
                <c:pt idx="8">
                  <c:v>129</c:v>
                </c:pt>
                <c:pt idx="9">
                  <c:v>164</c:v>
                </c:pt>
                <c:pt idx="10">
                  <c:v>102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Denúncia_Protocolos_2023!$A$13:$A$13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Denúncia_Protocolos_2023!$B$13:$M$13</c:f>
              <c:numCache>
                <c:formatCode>General</c:formatCode>
                <c:ptCount val="12"/>
                <c:pt idx="5">
                  <c:v>165</c:v>
                </c:pt>
                <c:pt idx="6">
                  <c:v>108</c:v>
                </c:pt>
                <c:pt idx="7">
                  <c:v>91</c:v>
                </c:pt>
                <c:pt idx="8">
                  <c:v>120</c:v>
                </c:pt>
                <c:pt idx="9">
                  <c:v>149</c:v>
                </c:pt>
                <c:pt idx="10">
                  <c:v>143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Denúncia_Protocolos_2023!$N$4:$N$4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Denúncia_Protocolos_2023!$A$6:$A$7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Denúncia_Protocolos_2023!$N$6:$N$7</c:f>
              <c:numCache>
                <c:formatCode>General</c:formatCode>
                <c:ptCount val="2"/>
                <c:pt idx="0">
                  <c:v>480</c:v>
                </c:pt>
                <c:pt idx="1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Denúncia_Protocolos_2023!$A$48:$A$48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Denúncia_Protocolos_2023!$B$48:$H$48</c:f>
              <c:numCache>
                <c:formatCode>General</c:formatCode>
                <c:ptCount val="7"/>
                <c:pt idx="0">
                  <c:v>68</c:v>
                </c:pt>
                <c:pt idx="1">
                  <c:v>8</c:v>
                </c:pt>
                <c:pt idx="2">
                  <c:v>397</c:v>
                </c:pt>
                <c:pt idx="3">
                  <c:v>39</c:v>
                </c:pt>
                <c:pt idx="4">
                  <c:v>78</c:v>
                </c:pt>
                <c:pt idx="5">
                  <c:v>60</c:v>
                </c:pt>
                <c:pt idx="6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Denúncia_Protocolos_2023!$A$63:$A$63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Denúncia_Protocolos_2023!$B$63:$H$63</c:f>
              <c:numCache>
                <c:formatCode>General</c:formatCode>
                <c:ptCount val="7"/>
                <c:pt idx="0">
                  <c:v>41</c:v>
                </c:pt>
                <c:pt idx="1">
                  <c:v>22</c:v>
                </c:pt>
                <c:pt idx="2">
                  <c:v>158</c:v>
                </c:pt>
                <c:pt idx="3">
                  <c:v>26</c:v>
                </c:pt>
                <c:pt idx="4">
                  <c:v>155</c:v>
                </c:pt>
                <c:pt idx="5">
                  <c:v>78</c:v>
                </c:pt>
                <c:pt idx="6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ofPieChart>
        <c:ofPieType val="pie"/>
        <c:varyColors val="1"/>
        <c:ser>
          <c:idx val="0"/>
          <c:order val="0"/>
          <c:tx>
            <c:strRef>
              <c:f>Denúncia_Protocolos_2023!$Q$4</c:f>
              <c:strCache>
                <c:ptCount val="1"/>
                <c:pt idx="0">
                  <c:v>% Total 2023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B35-4DEA-B952-3B69A97C4DD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B35-4DEA-B952-3B69A97C4D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B35-4DEA-B952-3B69A97C4DDF}"/>
              </c:ext>
            </c:extLst>
          </c:dPt>
          <c:dLbls>
            <c:dLbl>
              <c:idx val="1"/>
              <c:layout>
                <c:manualLayout>
                  <c:x val="-4.6247899994095933E-2"/>
                  <c:y val="5.79520465347237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35-4DEA-B952-3B69A97C4DDF}"/>
                </c:ext>
              </c:extLst>
            </c:dLbl>
            <c:dLbl>
              <c:idx val="2"/>
              <c:layout>
                <c:manualLayout>
                  <c:x val="1.0983903085733915E-3"/>
                  <c:y val="3.8982201179836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35-4DEA-B952-3B69A97C4DD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Denúncia_Protocolos_2023!$A$6:$A$13</c15:sqref>
                  </c15:fullRef>
                </c:ext>
              </c:extLst>
              <c:f>(Denúncia_Protocolos_2023!$A$6:$A$8,Denúncia_Protocolos_2023!$A$13)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Denúncia_Protocolos_2023!$Q$6:$Q$13</c15:sqref>
                  </c15:fullRef>
                </c:ext>
              </c:extLst>
              <c:f>(Denúncia_Protocolos_2023!$Q$6:$Q$8,Denúncia_Protocolos_2023!$Q$13)</c:f>
              <c:numCache>
                <c:formatCode>0.00</c:formatCode>
                <c:ptCount val="4"/>
                <c:pt idx="0">
                  <c:v>23.656973878758009</c:v>
                </c:pt>
                <c:pt idx="1">
                  <c:v>32.035485460818137</c:v>
                </c:pt>
                <c:pt idx="2">
                  <c:v>0.54213898472153776</c:v>
                </c:pt>
                <c:pt idx="3">
                  <c:v>43.765401675702314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Denúncia_Protocolos_2023!$Q$9</c15:sqref>
                  <c15:bubble3D val="0"/>
                </c15:categoryFilterException>
                <c15:categoryFilterException>
                  <c15:sqref>Denúncia_Protocolos_2023!$Q$10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FB35-4DEA-B952-3B69A97C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Denúncias - Unidades PMSP - JULHO 2023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[1]Planilha1!$A$2:$A$71</c:f>
              <c:strCache>
                <c:ptCount val="70"/>
                <c:pt idx="0">
                  <c:v>Agência Reguladora de Serviços Públicos do Município de São Paulo** </c:v>
                </c:pt>
                <c:pt idx="1">
                  <c:v>AHMSP Autarquia Hospitalar Municipal</c:v>
                </c:pt>
                <c:pt idx="2">
                  <c:v>Casa Civil</c:v>
                </c:pt>
                <c:pt idx="3">
                  <c:v>Companhia de Engenharia de Tráfego - CET</c:v>
                </c:pt>
                <c:pt idx="4">
                  <c:v>Companhia Metropolitana de Habitação - COHAB</c:v>
                </c:pt>
                <c:pt idx="5">
                  <c:v>Controladoria Geral do Município</c:v>
                </c:pt>
                <c:pt idx="6">
                  <c:v>Não identificado</c:v>
                </c:pt>
                <c:pt idx="7">
                  <c:v>Órgão externo</c:v>
                </c:pt>
                <c:pt idx="8">
                  <c:v>Procuradoria Geral do Município</c:v>
                </c:pt>
                <c:pt idx="9">
                  <c:v>São Paulo Obras - SPObras</c:v>
                </c:pt>
                <c:pt idx="10">
                  <c:v>São Paulo Transportes - SPTRANS</c:v>
                </c:pt>
                <c:pt idx="11">
                  <c:v>Secretaria de Relações Institucionais</c:v>
                </c:pt>
                <c:pt idx="12">
                  <c:v>Secretaria de Relações Internacionais</c:v>
                </c:pt>
                <c:pt idx="13">
                  <c:v>Secretaria do Governo Municipal</c:v>
                </c:pt>
                <c:pt idx="14">
                  <c:v>Secretaria Executiva de Limpeza Urbana**</c:v>
                </c:pt>
                <c:pt idx="15">
                  <c:v>Secretaria Municipal da Fazenda</c:v>
                </c:pt>
                <c:pt idx="16">
                  <c:v>Secretaria Municipal da Pessoa com Deficiência</c:v>
                </c:pt>
                <c:pt idx="17">
                  <c:v>Secretaria Municipal da Saúde</c:v>
                </c:pt>
                <c:pt idx="18">
                  <c:v>Secretaria Municipal das Subprefeituras</c:v>
                </c:pt>
                <c:pt idx="19">
                  <c:v>Secretaria Municipal de Assistência e Desenvolvimento Social</c:v>
                </c:pt>
                <c:pt idx="20">
                  <c:v>Secretaria Executiva de Comunicação</c:v>
                </c:pt>
                <c:pt idx="21">
                  <c:v>Secretaria Municipal de Cultura</c:v>
                </c:pt>
                <c:pt idx="22">
                  <c:v>Secretaria Municipal de Desenvolvimento Econômico e Trabalho</c:v>
                </c:pt>
                <c:pt idx="23">
                  <c:v>Secretaria Municipal de Direitos Humanos e Cidadania</c:v>
                </c:pt>
                <c:pt idx="24">
                  <c:v>Secretaria Municipal de Educação</c:v>
                </c:pt>
                <c:pt idx="25">
                  <c:v>Secretaria Municipal de Esportes e Lazer</c:v>
                </c:pt>
                <c:pt idx="26">
                  <c:v>Secretaria Municipal de Gestão</c:v>
                </c:pt>
                <c:pt idx="27">
                  <c:v>Secretaria Municipal de Habitação</c:v>
                </c:pt>
                <c:pt idx="28">
                  <c:v>Secretaria Municipal de Infraestrutura Urbana e Obras</c:v>
                </c:pt>
                <c:pt idx="29">
                  <c:v>Secretaria Municipal de Inovação e Tecnologia</c:v>
                </c:pt>
                <c:pt idx="30">
                  <c:v>Secretaria Municipal de Justiça</c:v>
                </c:pt>
                <c:pt idx="31">
                  <c:v>Secretaria Municipal de Mobilidade e Trânsito</c:v>
                </c:pt>
                <c:pt idx="32">
                  <c:v>Secretaria Municipal de Segurança Urbana</c:v>
                </c:pt>
                <c:pt idx="33">
                  <c:v>Secretaria Municipal de Turismo</c:v>
                </c:pt>
                <c:pt idx="34">
                  <c:v>Secretaria Municipal de Urbanismo e Licenciamento*</c:v>
                </c:pt>
                <c:pt idx="35">
                  <c:v>Secretaria Municipal do Verde e Meio Ambiente</c:v>
                </c:pt>
                <c:pt idx="36">
                  <c:v>Serviço Funerário do Município de São Paulo - SFMSP</c:v>
                </c:pt>
                <c:pt idx="37">
                  <c:v>Subprefeitura Aricanduva</c:v>
                </c:pt>
                <c:pt idx="38">
                  <c:v>Subprefeitura Butantã</c:v>
                </c:pt>
                <c:pt idx="39">
                  <c:v>Subprefeitura Campo Limpo</c:v>
                </c:pt>
                <c:pt idx="40">
                  <c:v>Subprefeitura Capela do Socorro</c:v>
                </c:pt>
                <c:pt idx="41">
                  <c:v>Subprefeitura Casa Verde</c:v>
                </c:pt>
                <c:pt idx="42">
                  <c:v>Subprefeitura Cidade Ademar</c:v>
                </c:pt>
                <c:pt idx="43">
                  <c:v>Subprefeitura Cidade Tiradentes</c:v>
                </c:pt>
                <c:pt idx="44">
                  <c:v>Subprefeitura Ermelino Matarazzo</c:v>
                </c:pt>
                <c:pt idx="45">
                  <c:v>Subprefeitura Freguesia/Brasilândia</c:v>
                </c:pt>
                <c:pt idx="46">
                  <c:v>Subprefeitura Guaianases</c:v>
                </c:pt>
                <c:pt idx="47">
                  <c:v>Subprefeitura Ipiranga</c:v>
                </c:pt>
                <c:pt idx="48">
                  <c:v>Subprefeitura Itaim Paulista</c:v>
                </c:pt>
                <c:pt idx="49">
                  <c:v>Subprefeitura Itaquera</c:v>
                </c:pt>
                <c:pt idx="50">
                  <c:v>Subprefeitura Jabaquara</c:v>
                </c:pt>
                <c:pt idx="51">
                  <c:v>Subprefeitura Jaçanã/Tremembé</c:v>
                </c:pt>
                <c:pt idx="52">
                  <c:v>Subprefeitura Lapa</c:v>
                </c:pt>
                <c:pt idx="53">
                  <c:v>Subprefeitura M'Boi Mirim</c:v>
                </c:pt>
                <c:pt idx="54">
                  <c:v>Subprefeitura Mooca</c:v>
                </c:pt>
                <c:pt idx="55">
                  <c:v>Subprefeitura Parelheiros</c:v>
                </c:pt>
                <c:pt idx="56">
                  <c:v>Subprefeitura Penha</c:v>
                </c:pt>
                <c:pt idx="57">
                  <c:v>Subprefeitura Perus</c:v>
                </c:pt>
                <c:pt idx="58">
                  <c:v>Subprefeitura Pinheiros</c:v>
                </c:pt>
                <c:pt idx="59">
                  <c:v>Subprefeitura Pirituba/Jaraguá</c:v>
                </c:pt>
                <c:pt idx="60">
                  <c:v>Subprefeitura Santana/Tucuruvi</c:v>
                </c:pt>
                <c:pt idx="61">
                  <c:v>Subprefeitura Santo Amaro</c:v>
                </c:pt>
                <c:pt idx="62">
                  <c:v>Subprefeitura São Mateus</c:v>
                </c:pt>
                <c:pt idx="63">
                  <c:v>Subprefeitura São Miguel Paulista</c:v>
                </c:pt>
                <c:pt idx="64">
                  <c:v>Subprefeitura Sapopemba</c:v>
                </c:pt>
                <c:pt idx="65">
                  <c:v>Subprefeitura Sé</c:v>
                </c:pt>
                <c:pt idx="66">
                  <c:v>Subprefeitura Vila Maria/Vila Guilherme</c:v>
                </c:pt>
                <c:pt idx="67">
                  <c:v>Subprefeitura Vila Mariana</c:v>
                </c:pt>
                <c:pt idx="68">
                  <c:v>Subprefeitura Vila Prudente</c:v>
                </c:pt>
                <c:pt idx="69">
                  <c:v>Canceladas</c:v>
                </c:pt>
              </c:strCache>
            </c:strRef>
          </c:cat>
          <c:val>
            <c:numRef>
              <c:f>[1]Planilha1!$B$2:$B$71</c:f>
              <c:numCache>
                <c:formatCode>General</c:formatCode>
                <c:ptCount val="7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27</c:v>
                </c:pt>
                <c:pt idx="18">
                  <c:v>1</c:v>
                </c:pt>
                <c:pt idx="19">
                  <c:v>13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44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6</c:v>
                </c:pt>
                <c:pt idx="33">
                  <c:v>0</c:v>
                </c:pt>
                <c:pt idx="34">
                  <c:v>2</c:v>
                </c:pt>
                <c:pt idx="35">
                  <c:v>7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32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0</c:v>
                </c:pt>
                <c:pt idx="57">
                  <c:v>5</c:v>
                </c:pt>
                <c:pt idx="58">
                  <c:v>1</c:v>
                </c:pt>
                <c:pt idx="59">
                  <c:v>4</c:v>
                </c:pt>
                <c:pt idx="60">
                  <c:v>4</c:v>
                </c:pt>
                <c:pt idx="61">
                  <c:v>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0</c:v>
                </c:pt>
                <c:pt idx="6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E-4428-A1E3-FFE2D01F47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215981072"/>
        <c:axId val="215989808"/>
        <c:axId val="0"/>
      </c:bar3DChart>
      <c:catAx>
        <c:axId val="215981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989808"/>
        <c:crosses val="autoZero"/>
        <c:auto val="1"/>
        <c:lblAlgn val="ctr"/>
        <c:lblOffset val="100"/>
        <c:noMultiLvlLbl val="0"/>
      </c:catAx>
      <c:valAx>
        <c:axId val="21598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98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bg1"/>
                </a:solidFill>
                <a:latin typeface="+mj-lt"/>
                <a:cs typeface="Times New Roman" panose="02020603050405020304" pitchFamily="18" charset="0"/>
              </a:rPr>
              <a:t>DENÚNCIAS</a:t>
            </a:r>
            <a:r>
              <a:rPr lang="pt-BR" b="1" baseline="0">
                <a:solidFill>
                  <a:schemeClr val="bg1"/>
                </a:solidFill>
                <a:latin typeface="+mj-lt"/>
                <a:cs typeface="Times New Roman" panose="02020603050405020304" pitchFamily="18" charset="0"/>
              </a:rPr>
              <a:t> - JULHO/2023</a:t>
            </a:r>
            <a:endParaRPr lang="pt-BR" b="1">
              <a:solidFill>
                <a:schemeClr val="bg1"/>
              </a:solidFill>
              <a:latin typeface="+mj-lt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innerShdw blurRad="114300">
                <a:prstClr val="black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[1]Planilha2!$A$1:$A$4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TOTAL</c:v>
                </c:pt>
              </c:strCache>
            </c:strRef>
          </c:cat>
          <c:val>
            <c:numRef>
              <c:f>[1]Planilha2!$B$1:$B$4</c:f>
              <c:numCache>
                <c:formatCode>General</c:formatCode>
                <c:ptCount val="4"/>
                <c:pt idx="0">
                  <c:v>113</c:v>
                </c:pt>
                <c:pt idx="1">
                  <c:v>80</c:v>
                </c:pt>
                <c:pt idx="2">
                  <c:v>1</c:v>
                </c:pt>
                <c:pt idx="3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5-4A57-8369-4E1CD4EB3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9654080"/>
        <c:axId val="1419654496"/>
      </c:barChart>
      <c:catAx>
        <c:axId val="14196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9654496"/>
        <c:crosses val="autoZero"/>
        <c:auto val="1"/>
        <c:lblAlgn val="ctr"/>
        <c:lblOffset val="100"/>
        <c:noMultiLvlLbl val="0"/>
      </c:catAx>
      <c:valAx>
        <c:axId val="141965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9654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>
      <a:innerShdw blurRad="63500" dist="50800" dir="18900000">
        <a:prstClr val="black">
          <a:alpha val="50000"/>
        </a:prstClr>
      </a:innerShdw>
      <a:softEdge rad="31750"/>
    </a:effectLst>
    <a:scene3d>
      <a:camera prst="orthographicFront"/>
      <a:lightRig rig="threePt" dir="t">
        <a:rot lat="0" lon="0" rev="6600000"/>
      </a:lightRig>
    </a:scene3d>
    <a:sp3d prstMaterial="metal">
      <a:bevelT w="50800" h="50800" prst="relaxedInset"/>
      <a:bevelB w="165100" prst="coolSlant"/>
    </a:sp3d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  <c:pt idx="4">
                  <c:v>5527</c:v>
                </c:pt>
                <c:pt idx="5">
                  <c:v>4921</c:v>
                </c:pt>
                <c:pt idx="6">
                  <c:v>4897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'e-SIC_2023'!$B$5:$B$5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'e-SIC_2023'!$B$6:$B$17</c:f>
              <c:numCache>
                <c:formatCode>#,##0</c:formatCode>
                <c:ptCount val="12"/>
                <c:pt idx="0">
                  <c:v>728</c:v>
                </c:pt>
                <c:pt idx="1">
                  <c:v>532</c:v>
                </c:pt>
                <c:pt idx="2">
                  <c:v>728</c:v>
                </c:pt>
                <c:pt idx="3">
                  <c:v>799</c:v>
                </c:pt>
                <c:pt idx="4">
                  <c:v>736</c:v>
                </c:pt>
                <c:pt idx="5">
                  <c:v>662</c:v>
                </c:pt>
                <c:pt idx="6">
                  <c:v>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'e-SIC_2023'!$C$5:$C$5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'e-SIC_2023'!$C$6:$C$17</c:f>
              <c:numCache>
                <c:formatCode>0.00</c:formatCode>
                <c:ptCount val="12"/>
                <c:pt idx="0">
                  <c:v>0</c:v>
                </c:pt>
                <c:pt idx="1">
                  <c:v>-26.923076923076923</c:v>
                </c:pt>
                <c:pt idx="2">
                  <c:v>36.84210526315789</c:v>
                </c:pt>
                <c:pt idx="3">
                  <c:v>9.7527472527472536</c:v>
                </c:pt>
                <c:pt idx="4">
                  <c:v>-7.8848560700876096</c:v>
                </c:pt>
                <c:pt idx="5">
                  <c:v>-10.054347826086957</c:v>
                </c:pt>
                <c:pt idx="6">
                  <c:v>6.6465256797583088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'e-SIC_2023'!$P$104:$P$104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6.5577524079462823E-2"/>
                  <c:y val="8.0453840907681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'e-SIC_2023'!$A$105:$A$114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SPTrans</c:v>
                </c:pt>
                <c:pt idx="4">
                  <c:v>SF</c:v>
                </c:pt>
                <c:pt idx="5">
                  <c:v>SMSUB</c:v>
                </c:pt>
                <c:pt idx="6">
                  <c:v>SMT</c:v>
                </c:pt>
                <c:pt idx="7">
                  <c:v>SMC</c:v>
                </c:pt>
                <c:pt idx="8">
                  <c:v>SEGES</c:v>
                </c:pt>
                <c:pt idx="9">
                  <c:v>SMADS</c:v>
                </c:pt>
              </c:strCache>
            </c:strRef>
          </c:cat>
          <c:val>
            <c:numRef>
              <c:f>'e-SIC_2023'!$N$105:$N$114</c:f>
              <c:numCache>
                <c:formatCode>General</c:formatCode>
                <c:ptCount val="10"/>
                <c:pt idx="0">
                  <c:v>744</c:v>
                </c:pt>
                <c:pt idx="1">
                  <c:v>406</c:v>
                </c:pt>
                <c:pt idx="2">
                  <c:v>361</c:v>
                </c:pt>
                <c:pt idx="3">
                  <c:v>351</c:v>
                </c:pt>
                <c:pt idx="4">
                  <c:v>308</c:v>
                </c:pt>
                <c:pt idx="5">
                  <c:v>221</c:v>
                </c:pt>
                <c:pt idx="6">
                  <c:v>154</c:v>
                </c:pt>
                <c:pt idx="7">
                  <c:v>134</c:v>
                </c:pt>
                <c:pt idx="8">
                  <c:v>126</c:v>
                </c:pt>
                <c:pt idx="9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JULHO_23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'e-SIC_2023'!$Y$22</c:f>
              <c:strCache>
                <c:ptCount val="1"/>
                <c:pt idx="0">
                  <c:v>jul/23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('e-SIC_2023'!$Y$27,'e-SIC_2023'!$Y$33,'e-SIC_2023'!$Y$39,'e-SIC_2023'!$Y$47)</c:f>
              <c:numCache>
                <c:formatCode>General</c:formatCode>
                <c:ptCount val="4"/>
                <c:pt idx="0">
                  <c:v>669</c:v>
                </c:pt>
                <c:pt idx="1">
                  <c:v>53</c:v>
                </c:pt>
                <c:pt idx="2">
                  <c:v>53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9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Alteração_de_Processo_Dados!$D$17:$D$18</c:f>
              <c:strCache>
                <c:ptCount val="2"/>
                <c:pt idx="0">
                  <c:v>CANCELADA</c:v>
                </c:pt>
                <c:pt idx="1">
                  <c:v>FINALIZADA</c:v>
                </c:pt>
              </c:strCache>
            </c:strRef>
          </c:cat>
          <c:val>
            <c:numRef>
              <c:f>Alteração_de_Processo_Dados!$E$17:$E$18</c:f>
              <c:numCache>
                <c:formatCode>General</c:formatCode>
                <c:ptCount val="2"/>
                <c:pt idx="0">
                  <c:v>4</c:v>
                </c:pt>
                <c:pt idx="1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- 2023 </a:t>
            </a:r>
          </a:p>
        </cx:rich>
      </cx:tx>
    </cx:title>
    <cx:plotArea>
      <cx:plotAreaRegion>
        <cx:series layoutId="treemap" uniqueId="{B800DED6-DF96-47A0-96BD-EA66E2948B05}"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  <cx:dataLabel idx="1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Fevereiro
38</a:t>
                  </a:r>
                </a:p>
              </cx:txPr>
              <cx:visibility seriesName="0" categoryName="1" value="1"/>
              <cx:separator>
</cx:separator>
            </cx:dataLabel>
            <cx:dataLabel idx="2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Março
17</a:t>
                  </a:r>
                </a:p>
              </cx:txPr>
              <cx:visibility seriesName="0" categoryName="1" value="1"/>
              <cx:separator>
</cx:separator>
            </cx:dataLabel>
            <cx:dataLabel idx="3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Abril
16</a:t>
                  </a:r>
                </a:p>
              </cx:txPr>
              <cx:visibility seriesName="0" categoryName="1" value="1"/>
              <cx:separator>
</cx:separator>
            </cx:dataLabel>
            <cx:dataLabel idx="4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Maio
17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JULHO/2023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Canais_atendimento!$G$4</c:f>
              <c:numCache>
                <c:formatCode>mmm\-yy</c:formatCode>
                <c:ptCount val="1"/>
                <c:pt idx="0">
                  <c:v>45108</c:v>
                </c:pt>
              </c:numCache>
            </c:numRef>
          </c:cat>
          <c:val>
            <c:numRef>
              <c:f>Canais_atendimento!$G$5</c:f>
              <c:numCache>
                <c:formatCode>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Canais_atendimento!$G$4</c:f>
              <c:numCache>
                <c:formatCode>mmm\-yy</c:formatCode>
                <c:ptCount val="1"/>
                <c:pt idx="0">
                  <c:v>45108</c:v>
                </c:pt>
              </c:numCache>
            </c:numRef>
          </c:cat>
          <c:val>
            <c:numRef>
              <c:f>Canais_atendimento!$G$6</c:f>
              <c:numCache>
                <c:formatCode>0</c:formatCode>
                <c:ptCount val="1"/>
                <c:pt idx="0">
                  <c:v>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Canais_atendimento!$G$4</c:f>
              <c:numCache>
                <c:formatCode>mmm\-yy</c:formatCode>
                <c:ptCount val="1"/>
                <c:pt idx="0">
                  <c:v>45108</c:v>
                </c:pt>
              </c:numCache>
            </c:numRef>
          </c:cat>
          <c:val>
            <c:numRef>
              <c:f>Canais_atendimento!$G$7</c:f>
              <c:numCache>
                <c:formatCode>0</c:formatCode>
                <c:ptCount val="1"/>
                <c:pt idx="0">
                  <c:v>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Canais_atendimento!$G$4</c:f>
              <c:numCache>
                <c:formatCode>mmm\-yy</c:formatCode>
                <c:ptCount val="1"/>
                <c:pt idx="0">
                  <c:v>45108</c:v>
                </c:pt>
              </c:numCache>
            </c:numRef>
          </c:cat>
          <c:val>
            <c:numRef>
              <c:f>Canais_atendimento!$G$8</c:f>
              <c:numCache>
                <c:formatCode>0</c:formatCode>
                <c:ptCount val="1"/>
                <c:pt idx="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Canais_atendimento!$G$4</c:f>
              <c:numCache>
                <c:formatCode>mmm\-yy</c:formatCode>
                <c:ptCount val="1"/>
                <c:pt idx="0">
                  <c:v>45108</c:v>
                </c:pt>
              </c:numCache>
            </c:numRef>
          </c:cat>
          <c:val>
            <c:numRef>
              <c:f>Canais_atendimento!$G$9</c:f>
              <c:numCache>
                <c:formatCode>0</c:formatCode>
                <c:ptCount val="1"/>
                <c:pt idx="0">
                  <c:v>2137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Canais_atendimento!$G$4</c:f>
              <c:numCache>
                <c:formatCode>mmm\-yy</c:formatCode>
                <c:ptCount val="1"/>
                <c:pt idx="0">
                  <c:v>45108</c:v>
                </c:pt>
              </c:numCache>
            </c:numRef>
          </c:cat>
          <c:val>
            <c:numRef>
              <c:f>Canais_atendimento!$G$10</c:f>
              <c:numCache>
                <c:formatCode>0</c:formatCode>
                <c:ptCount val="1"/>
                <c:pt idx="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250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5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- 2023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0</c:formatCode>
                <c:ptCount val="12"/>
                <c:pt idx="5">
                  <c:v>10</c:v>
                </c:pt>
                <c:pt idx="6">
                  <c:v>13</c:v>
                </c:pt>
                <c:pt idx="7">
                  <c:v>8</c:v>
                </c:pt>
                <c:pt idx="8">
                  <c:v>19</c:v>
                </c:pt>
                <c:pt idx="9">
                  <c:v>9</c:v>
                </c:pt>
                <c:pt idx="10">
                  <c:v>12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0</c:formatCode>
                <c:ptCount val="12"/>
                <c:pt idx="5">
                  <c:v>1633</c:v>
                </c:pt>
                <c:pt idx="6">
                  <c:v>1974</c:v>
                </c:pt>
                <c:pt idx="7">
                  <c:v>1982</c:v>
                </c:pt>
                <c:pt idx="8">
                  <c:v>1875</c:v>
                </c:pt>
                <c:pt idx="9">
                  <c:v>1921</c:v>
                </c:pt>
                <c:pt idx="10">
                  <c:v>1612</c:v>
                </c:pt>
                <c:pt idx="11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0</c:formatCode>
                <c:ptCount val="12"/>
                <c:pt idx="5">
                  <c:v>845</c:v>
                </c:pt>
                <c:pt idx="6">
                  <c:v>815</c:v>
                </c:pt>
                <c:pt idx="7">
                  <c:v>956</c:v>
                </c:pt>
                <c:pt idx="8">
                  <c:v>778</c:v>
                </c:pt>
                <c:pt idx="9">
                  <c:v>895</c:v>
                </c:pt>
                <c:pt idx="10">
                  <c:v>799</c:v>
                </c:pt>
                <c:pt idx="11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0</c:formatCode>
                <c:ptCount val="12"/>
                <c:pt idx="5">
                  <c:v>134</c:v>
                </c:pt>
                <c:pt idx="6">
                  <c:v>22</c:v>
                </c:pt>
                <c:pt idx="7">
                  <c:v>32</c:v>
                </c:pt>
                <c:pt idx="8">
                  <c:v>57</c:v>
                </c:pt>
                <c:pt idx="9">
                  <c:v>28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0</c:formatCode>
                <c:ptCount val="12"/>
                <c:pt idx="5">
                  <c:v>2137</c:v>
                </c:pt>
                <c:pt idx="6">
                  <c:v>2023</c:v>
                </c:pt>
                <c:pt idx="7">
                  <c:v>2437</c:v>
                </c:pt>
                <c:pt idx="8">
                  <c:v>2001</c:v>
                </c:pt>
                <c:pt idx="9">
                  <c:v>2696</c:v>
                </c:pt>
                <c:pt idx="10">
                  <c:v>2195</c:v>
                </c:pt>
                <c:pt idx="11">
                  <c:v>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0</c:formatCode>
                <c:ptCount val="12"/>
                <c:pt idx="5">
                  <c:v>138</c:v>
                </c:pt>
                <c:pt idx="6">
                  <c:v>74</c:v>
                </c:pt>
                <c:pt idx="7">
                  <c:v>112</c:v>
                </c:pt>
                <c:pt idx="8">
                  <c:v>86</c:v>
                </c:pt>
                <c:pt idx="9">
                  <c:v>132</c:v>
                </c:pt>
                <c:pt idx="10">
                  <c:v>116</c:v>
                </c:pt>
                <c:pt idx="11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492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657754010695185"/>
          <c:y val="0.15834962620714318"/>
          <c:w val="0.26203208556149732"/>
          <c:h val="0.6752910513045665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22033235275342955"/>
          <c:w val="0.60540541545947335"/>
          <c:h val="0.71326350257592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JUL/23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0.20420665713702266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JUL/23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33.346947110475803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JUL/23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17.255462528078414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JUL/23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2.7363692056361035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JUL/23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43.638962630181744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JUL/23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2.8180518684909126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136769502075248"/>
          <c:y val="0.2129495938594077"/>
          <c:w val="0.28863230497924752"/>
          <c:h val="0.7233116212163477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- Média/2023</a:t>
            </a:r>
          </a:p>
        </c:rich>
      </c:tx>
      <c:layout>
        <c:manualLayout>
          <c:xMode val="edge"/>
          <c:yMode val="edge"/>
          <c:x val="0.11865925175194685"/>
          <c:y val="3.325135539159967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Ônibus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672.42857142857144</c:v>
                </c:pt>
                <c:pt idx="1">
                  <c:v>393.85714285714283</c:v>
                </c:pt>
                <c:pt idx="2">
                  <c:v>315.14285714285717</c:v>
                </c:pt>
                <c:pt idx="3">
                  <c:v>271.57142857142856</c:v>
                </c:pt>
                <c:pt idx="4">
                  <c:v>196.85714285714286</c:v>
                </c:pt>
                <c:pt idx="5">
                  <c:v>146.28571428571428</c:v>
                </c:pt>
                <c:pt idx="6">
                  <c:v>143.42857142857142</c:v>
                </c:pt>
                <c:pt idx="7">
                  <c:v>137.14285714285714</c:v>
                </c:pt>
                <c:pt idx="8">
                  <c:v>124.28571428571429</c:v>
                </c:pt>
                <c:pt idx="9">
                  <c:v>119.85714285714286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7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JUL/23 (exetuando-se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004824678789659E-2"/>
                  <c:y val="-4.277704164758432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('10_Assuntos_+_demadados_2023'!$A$7:$A$16,'10_Assuntos_+_demadados_2023'!$A$18)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Ônibus</c:v>
                </c:pt>
                <c:pt idx="10">
                  <c:v>Outros</c:v>
                </c:pt>
              </c:strCache>
            </c:strRef>
          </c:cat>
          <c:val>
            <c:numRef>
              <c:f>('10_Assuntos_+_demadados_2023'!$P$7:$P$16,'10_Assuntos_+_demadados_2023'!$P$18)</c:f>
              <c:numCache>
                <c:formatCode>0.00</c:formatCode>
                <c:ptCount val="11"/>
                <c:pt idx="0">
                  <c:v>7.8460557091218375</c:v>
                </c:pt>
                <c:pt idx="1">
                  <c:v>11.120561343823091</c:v>
                </c:pt>
                <c:pt idx="2">
                  <c:v>6.1875398681692539</c:v>
                </c:pt>
                <c:pt idx="3">
                  <c:v>6.3789070805868597</c:v>
                </c:pt>
                <c:pt idx="4">
                  <c:v>4.3376568147990646</c:v>
                </c:pt>
                <c:pt idx="5">
                  <c:v>3.2107165638953861</c:v>
                </c:pt>
                <c:pt idx="6">
                  <c:v>2.9555602806719117</c:v>
                </c:pt>
                <c:pt idx="7">
                  <c:v>3.5721879651286415</c:v>
                </c:pt>
                <c:pt idx="8">
                  <c:v>2.8279821390601745</c:v>
                </c:pt>
                <c:pt idx="9">
                  <c:v>2.2113544546034447</c:v>
                </c:pt>
                <c:pt idx="10">
                  <c:v>49.351477780140335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Média - 10 assuntos mais demandados dos 3 últimos meses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Calçadas, guias e postes</c:v>
                </c:pt>
                <c:pt idx="7">
                  <c:v>Sinalização e Circulação de veículos e Pedestres</c:v>
                </c:pt>
                <c:pt idx="8">
                  <c:v>Veículos abandonados</c:v>
                </c:pt>
                <c:pt idx="9">
                  <c:v>Processo Administrativo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632.33333333333337</c:v>
                </c:pt>
                <c:pt idx="1">
                  <c:v>504</c:v>
                </c:pt>
                <c:pt idx="2">
                  <c:v>314.66666666666669</c:v>
                </c:pt>
                <c:pt idx="3">
                  <c:v>278</c:v>
                </c:pt>
                <c:pt idx="4">
                  <c:v>190.33333333333334</c:v>
                </c:pt>
                <c:pt idx="5">
                  <c:v>184.33333333333334</c:v>
                </c:pt>
                <c:pt idx="6">
                  <c:v>152.33333333333334</c:v>
                </c:pt>
                <c:pt idx="7">
                  <c:v>144.66666666666666</c:v>
                </c:pt>
                <c:pt idx="8">
                  <c:v>139</c:v>
                </c:pt>
                <c:pt idx="9">
                  <c:v>131.66666666666666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7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374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16</xdr:col>
          <xdr:colOff>447675</xdr:colOff>
          <xdr:row>51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83919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104771</xdr:colOff>
      <xdr:row>0</xdr:row>
      <xdr:rowOff>0</xdr:rowOff>
    </xdr:from>
    <xdr:ext cx="5348819" cy="3679829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9363071" y="0"/>
          <a:ext cx="5348819" cy="3679829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76200</xdr:colOff>
      <xdr:row>17</xdr:row>
      <xdr:rowOff>57150</xdr:rowOff>
    </xdr:from>
    <xdr:to>
      <xdr:col>12</xdr:col>
      <xdr:colOff>142875</xdr:colOff>
      <xdr:row>34</xdr:row>
      <xdr:rowOff>19050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47621</xdr:colOff>
      <xdr:row>3</xdr:row>
      <xdr:rowOff>9528</xdr:rowOff>
    </xdr:from>
    <xdr:ext cx="7239003" cy="6276971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3171821" y="590553"/>
          <a:ext cx="7239003" cy="6276971"/>
          <a:chOff x="3171821" y="581028"/>
          <a:chExt cx="7239003" cy="6276971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GraphicFramePr/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/>
        </xdr:nvSpPr>
        <xdr:spPr>
          <a:xfrm>
            <a:off x="3209925" y="647696"/>
            <a:ext cx="7181853" cy="38100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JULHO/2023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104775</xdr:colOff>
      <xdr:row>15</xdr:row>
      <xdr:rowOff>161925</xdr:rowOff>
    </xdr:from>
    <xdr:to>
      <xdr:col>16</xdr:col>
      <xdr:colOff>523875</xdr:colOff>
      <xdr:row>30</xdr:row>
      <xdr:rowOff>9525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 e reclassificadas - 2023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14</xdr:col>
      <xdr:colOff>228600</xdr:colOff>
      <xdr:row>69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22</xdr:col>
      <xdr:colOff>304800</xdr:colOff>
      <xdr:row>16</xdr:row>
      <xdr:rowOff>66675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85725</xdr:rowOff>
        </xdr:from>
        <xdr:to>
          <xdr:col>11</xdr:col>
          <xdr:colOff>190500</xdr:colOff>
          <xdr:row>39</xdr:row>
          <xdr:rowOff>19050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285750</xdr:colOff>
      <xdr:row>14</xdr:row>
      <xdr:rowOff>104774</xdr:rowOff>
    </xdr:from>
    <xdr:to>
      <xdr:col>15</xdr:col>
      <xdr:colOff>590549</xdr:colOff>
      <xdr:row>29</xdr:row>
      <xdr:rowOff>142875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204793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171825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174174</xdr:colOff>
      <xdr:row>11</xdr:row>
      <xdr:rowOff>42185</xdr:rowOff>
    </xdr:from>
    <xdr:ext cx="483870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810424" y="2677435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JULHO/2023</a:t>
            </a: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endParaRP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19046</xdr:rowOff>
    </xdr:from>
    <xdr:ext cx="5772149" cy="36290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47625</xdr:rowOff>
    </xdr:from>
    <xdr:to>
      <xdr:col>9</xdr:col>
      <xdr:colOff>60325</xdr:colOff>
      <xdr:row>24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19046</xdr:colOff>
      <xdr:row>17</xdr:row>
      <xdr:rowOff>57150</xdr:rowOff>
    </xdr:from>
    <xdr:ext cx="7124703" cy="3409953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686175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junho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JULHO/23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1733546</xdr:colOff>
      <xdr:row>2</xdr:row>
      <xdr:rowOff>47621</xdr:rowOff>
    </xdr:from>
    <xdr:ext cx="5962646" cy="4581528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28575</xdr:rowOff>
    </xdr:from>
    <xdr:ext cx="6438903" cy="3838578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1306171" y="28575"/>
          <a:ext cx="6438903" cy="3838578"/>
          <a:chOff x="11306171" y="28575"/>
          <a:chExt cx="6438903" cy="383857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JUL/23 (exetuando-se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38103</xdr:colOff>
      <xdr:row>17</xdr:row>
      <xdr:rowOff>57150</xdr:rowOff>
    </xdr:from>
    <xdr:ext cx="6619871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33903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demandados do mês de junho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JULHO/23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38568/Desktop/UNIDADES_N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Planilha2"/>
    </sheetNames>
    <sheetDataSet>
      <sheetData sheetId="0">
        <row r="2">
          <cell r="A2" t="str">
            <v xml:space="preserve">Agência Reguladora de Serviços Públicos do Município de São Paulo** </v>
          </cell>
          <cell r="B2">
            <v>1</v>
          </cell>
        </row>
        <row r="3">
          <cell r="A3" t="str">
            <v>AHMSP Autarquia Hospitalar Municipal</v>
          </cell>
          <cell r="B3">
            <v>1</v>
          </cell>
        </row>
        <row r="4">
          <cell r="A4" t="str">
            <v>Casa Civil</v>
          </cell>
          <cell r="B4">
            <v>0</v>
          </cell>
        </row>
        <row r="5">
          <cell r="A5" t="str">
            <v>Companhia de Engenharia de Tráfego - CET</v>
          </cell>
          <cell r="B5">
            <v>3</v>
          </cell>
        </row>
        <row r="6">
          <cell r="A6" t="str">
            <v>Companhia Metropolitana de Habitação - COHAB</v>
          </cell>
          <cell r="B6">
            <v>0</v>
          </cell>
        </row>
        <row r="7">
          <cell r="A7" t="str">
            <v>Controladoria Geral do Município</v>
          </cell>
          <cell r="B7">
            <v>3</v>
          </cell>
        </row>
        <row r="8">
          <cell r="A8" t="str">
            <v>Não identificado</v>
          </cell>
          <cell r="B8">
            <v>0</v>
          </cell>
        </row>
        <row r="9">
          <cell r="A9" t="str">
            <v>Órgão externo</v>
          </cell>
          <cell r="B9">
            <v>10</v>
          </cell>
        </row>
        <row r="10">
          <cell r="A10" t="str">
            <v>Procuradoria Geral do Município</v>
          </cell>
          <cell r="B10">
            <v>2</v>
          </cell>
        </row>
        <row r="11">
          <cell r="A11" t="str">
            <v>São Paulo Obras - SPObras</v>
          </cell>
          <cell r="B11">
            <v>0</v>
          </cell>
        </row>
        <row r="12">
          <cell r="A12" t="str">
            <v>São Paulo Transportes - SPTRANS</v>
          </cell>
          <cell r="B12">
            <v>0</v>
          </cell>
        </row>
        <row r="13">
          <cell r="A13" t="str">
            <v>Secretaria de Relações Institucionais</v>
          </cell>
          <cell r="B13">
            <v>0</v>
          </cell>
        </row>
        <row r="14">
          <cell r="A14" t="str">
            <v>Secretaria de Relações Internacionais</v>
          </cell>
          <cell r="B14">
            <v>1</v>
          </cell>
        </row>
        <row r="15">
          <cell r="A15" t="str">
            <v>Secretaria do Governo Municipal</v>
          </cell>
          <cell r="B15">
            <v>0</v>
          </cell>
        </row>
        <row r="16">
          <cell r="A16" t="str">
            <v>Secretaria Executiva de Limpeza Urbana**</v>
          </cell>
          <cell r="B16">
            <v>0</v>
          </cell>
        </row>
        <row r="17">
          <cell r="A17" t="str">
            <v>Secretaria Municipal da Fazenda</v>
          </cell>
          <cell r="B17">
            <v>4</v>
          </cell>
        </row>
        <row r="18">
          <cell r="A18" t="str">
            <v>Secretaria Municipal da Pessoa com Deficiência</v>
          </cell>
          <cell r="B18">
            <v>0</v>
          </cell>
        </row>
        <row r="19">
          <cell r="A19" t="str">
            <v>Secretaria Municipal da Saúde</v>
          </cell>
          <cell r="B19">
            <v>27</v>
          </cell>
        </row>
        <row r="20">
          <cell r="A20" t="str">
            <v>Secretaria Municipal das Subprefeituras</v>
          </cell>
          <cell r="B20">
            <v>1</v>
          </cell>
        </row>
        <row r="21">
          <cell r="A21" t="str">
            <v>Secretaria Municipal de Assistência e Desenvolvimento Social</v>
          </cell>
          <cell r="B21">
            <v>13</v>
          </cell>
        </row>
        <row r="22">
          <cell r="A22" t="str">
            <v>Secretaria Executiva de Comunicação</v>
          </cell>
          <cell r="B22">
            <v>1</v>
          </cell>
        </row>
        <row r="23">
          <cell r="A23" t="str">
            <v>Secretaria Municipal de Cultura</v>
          </cell>
          <cell r="B23">
            <v>4</v>
          </cell>
        </row>
        <row r="24">
          <cell r="A24" t="str">
            <v>Secretaria Municipal de Desenvolvimento Econômico e Trabalho</v>
          </cell>
          <cell r="B24">
            <v>0</v>
          </cell>
        </row>
        <row r="25">
          <cell r="A25" t="str">
            <v>Secretaria Municipal de Direitos Humanos e Cidadania</v>
          </cell>
          <cell r="B25">
            <v>2</v>
          </cell>
        </row>
        <row r="26">
          <cell r="A26" t="str">
            <v>Secretaria Municipal de Educação</v>
          </cell>
          <cell r="B26">
            <v>44</v>
          </cell>
        </row>
        <row r="27">
          <cell r="A27" t="str">
            <v>Secretaria Municipal de Esportes e Lazer</v>
          </cell>
          <cell r="B27">
            <v>0</v>
          </cell>
        </row>
        <row r="28">
          <cell r="A28" t="str">
            <v>Secretaria Municipal de Gestão</v>
          </cell>
          <cell r="B28">
            <v>1</v>
          </cell>
        </row>
        <row r="29">
          <cell r="A29" t="str">
            <v>Secretaria Municipal de Habitação</v>
          </cell>
          <cell r="B29">
            <v>0</v>
          </cell>
        </row>
        <row r="30">
          <cell r="A30" t="str">
            <v>Secretaria Municipal de Infraestrutura Urbana e Obras</v>
          </cell>
          <cell r="B30">
            <v>1</v>
          </cell>
        </row>
        <row r="31">
          <cell r="A31" t="str">
            <v>Secretaria Municipal de Inovação e Tecnologia</v>
          </cell>
          <cell r="B31">
            <v>1</v>
          </cell>
        </row>
        <row r="32">
          <cell r="A32" t="str">
            <v>Secretaria Municipal de Justiça</v>
          </cell>
          <cell r="B32">
            <v>0</v>
          </cell>
        </row>
        <row r="33">
          <cell r="A33" t="str">
            <v>Secretaria Municipal de Mobilidade e Trânsito</v>
          </cell>
          <cell r="B33">
            <v>0</v>
          </cell>
        </row>
        <row r="34">
          <cell r="A34" t="str">
            <v>Secretaria Municipal de Segurança Urbana</v>
          </cell>
          <cell r="B34">
            <v>6</v>
          </cell>
        </row>
        <row r="35">
          <cell r="A35" t="str">
            <v>Secretaria Municipal de Turismo</v>
          </cell>
          <cell r="B35">
            <v>0</v>
          </cell>
        </row>
        <row r="36">
          <cell r="A36" t="str">
            <v>Secretaria Municipal de Urbanismo e Licenciamento*</v>
          </cell>
          <cell r="B36">
            <v>2</v>
          </cell>
        </row>
        <row r="37">
          <cell r="A37" t="str">
            <v>Secretaria Municipal do Verde e Meio Ambiente</v>
          </cell>
          <cell r="B37">
            <v>7</v>
          </cell>
        </row>
        <row r="38">
          <cell r="A38" t="str">
            <v>Serviço Funerário do Município de São Paulo - SFMSP</v>
          </cell>
          <cell r="B38">
            <v>3</v>
          </cell>
        </row>
        <row r="39">
          <cell r="A39" t="str">
            <v>Subprefeitura Aricanduva</v>
          </cell>
          <cell r="B39">
            <v>1</v>
          </cell>
        </row>
        <row r="40">
          <cell r="A40" t="str">
            <v>Subprefeitura Butantã</v>
          </cell>
          <cell r="B40">
            <v>1</v>
          </cell>
        </row>
        <row r="41">
          <cell r="A41" t="str">
            <v>Subprefeitura Campo Limpo</v>
          </cell>
          <cell r="B41">
            <v>0</v>
          </cell>
        </row>
        <row r="42">
          <cell r="A42" t="str">
            <v>Subprefeitura Capela do Socorro</v>
          </cell>
          <cell r="B42">
            <v>0</v>
          </cell>
        </row>
        <row r="43">
          <cell r="A43" t="str">
            <v>Subprefeitura Casa Verde</v>
          </cell>
          <cell r="B43">
            <v>0</v>
          </cell>
        </row>
        <row r="44">
          <cell r="A44" t="str">
            <v>Subprefeitura Cidade Ademar</v>
          </cell>
          <cell r="B44">
            <v>0</v>
          </cell>
        </row>
        <row r="45">
          <cell r="A45" t="str">
            <v>Subprefeitura Cidade Tiradentes</v>
          </cell>
          <cell r="B45">
            <v>0</v>
          </cell>
        </row>
        <row r="46">
          <cell r="A46" t="str">
            <v>Subprefeitura Ermelino Matarazzo</v>
          </cell>
          <cell r="B46">
            <v>0</v>
          </cell>
        </row>
        <row r="47">
          <cell r="A47" t="str">
            <v>Subprefeitura Freguesia/Brasilândia</v>
          </cell>
          <cell r="B47">
            <v>0</v>
          </cell>
        </row>
        <row r="48">
          <cell r="A48" t="str">
            <v>Subprefeitura Guaianases</v>
          </cell>
          <cell r="B48">
            <v>0</v>
          </cell>
        </row>
        <row r="49">
          <cell r="A49" t="str">
            <v>Subprefeitura Ipiranga</v>
          </cell>
          <cell r="B49">
            <v>0</v>
          </cell>
        </row>
        <row r="50">
          <cell r="A50" t="str">
            <v>Subprefeitura Itaim Paulista</v>
          </cell>
          <cell r="B50">
            <v>0</v>
          </cell>
        </row>
        <row r="51">
          <cell r="A51" t="str">
            <v>Subprefeitura Itaquera</v>
          </cell>
          <cell r="B51">
            <v>0</v>
          </cell>
        </row>
        <row r="52">
          <cell r="A52" t="str">
            <v>Subprefeitura Jabaquara</v>
          </cell>
          <cell r="B52">
            <v>1</v>
          </cell>
        </row>
        <row r="53">
          <cell r="A53" t="str">
            <v>Subprefeitura Jaçanã/Tremembé</v>
          </cell>
          <cell r="B53">
            <v>32</v>
          </cell>
        </row>
        <row r="54">
          <cell r="A54" t="str">
            <v>Subprefeitura Lapa</v>
          </cell>
          <cell r="B54">
            <v>0</v>
          </cell>
        </row>
        <row r="55">
          <cell r="A55" t="str">
            <v>Subprefeitura M'Boi Mirim</v>
          </cell>
          <cell r="B55">
            <v>0</v>
          </cell>
        </row>
        <row r="56">
          <cell r="A56" t="str">
            <v>Subprefeitura Mooca</v>
          </cell>
          <cell r="B56">
            <v>1</v>
          </cell>
        </row>
        <row r="57">
          <cell r="A57" t="str">
            <v>Subprefeitura Parelheiros</v>
          </cell>
          <cell r="B57">
            <v>0</v>
          </cell>
        </row>
        <row r="58">
          <cell r="A58" t="str">
            <v>Subprefeitura Penha</v>
          </cell>
          <cell r="B58">
            <v>0</v>
          </cell>
        </row>
        <row r="59">
          <cell r="A59" t="str">
            <v>Subprefeitura Perus</v>
          </cell>
          <cell r="B59">
            <v>5</v>
          </cell>
        </row>
        <row r="60">
          <cell r="A60" t="str">
            <v>Subprefeitura Pinheiros</v>
          </cell>
          <cell r="B60">
            <v>1</v>
          </cell>
        </row>
        <row r="61">
          <cell r="A61" t="str">
            <v>Subprefeitura Pirituba/Jaraguá</v>
          </cell>
          <cell r="B61">
            <v>4</v>
          </cell>
        </row>
        <row r="62">
          <cell r="A62" t="str">
            <v>Subprefeitura Santana/Tucuruvi</v>
          </cell>
          <cell r="B62">
            <v>4</v>
          </cell>
        </row>
        <row r="63">
          <cell r="A63" t="str">
            <v>Subprefeitura Santo Amaro</v>
          </cell>
          <cell r="B63">
            <v>1</v>
          </cell>
        </row>
        <row r="64">
          <cell r="A64" t="str">
            <v>Subprefeitura São Mateus</v>
          </cell>
          <cell r="B64">
            <v>0</v>
          </cell>
        </row>
        <row r="65">
          <cell r="A65" t="str">
            <v>Subprefeitura São Miguel Paulista</v>
          </cell>
          <cell r="B65">
            <v>0</v>
          </cell>
        </row>
        <row r="66">
          <cell r="A66" t="str">
            <v>Subprefeitura Sapopemba</v>
          </cell>
          <cell r="B66">
            <v>0</v>
          </cell>
        </row>
        <row r="67">
          <cell r="A67" t="str">
            <v>Subprefeitura Sé</v>
          </cell>
          <cell r="B67">
            <v>0</v>
          </cell>
        </row>
        <row r="68">
          <cell r="A68" t="str">
            <v>Subprefeitura Vila Maria/Vila Guilherme</v>
          </cell>
          <cell r="B68">
            <v>2</v>
          </cell>
        </row>
        <row r="69">
          <cell r="A69" t="str">
            <v>Subprefeitura Vila Mariana</v>
          </cell>
          <cell r="B69">
            <v>0</v>
          </cell>
        </row>
        <row r="70">
          <cell r="A70" t="str">
            <v>Subprefeitura Vila Prudente</v>
          </cell>
          <cell r="B70">
            <v>0</v>
          </cell>
        </row>
        <row r="71">
          <cell r="A71" t="str">
            <v>Canceladas</v>
          </cell>
          <cell r="B71">
            <v>1</v>
          </cell>
        </row>
      </sheetData>
      <sheetData sheetId="1">
        <row r="1">
          <cell r="A1" t="str">
            <v>DEFERIDAS</v>
          </cell>
          <cell r="B1">
            <v>113</v>
          </cell>
        </row>
        <row r="2">
          <cell r="A2" t="str">
            <v>INDEFERIDAS</v>
          </cell>
          <cell r="B2">
            <v>80</v>
          </cell>
        </row>
        <row r="3">
          <cell r="A3" t="str">
            <v>CANCELADAS</v>
          </cell>
          <cell r="B3">
            <v>1</v>
          </cell>
        </row>
        <row r="4">
          <cell r="A4" t="str">
            <v>TOTAL</v>
          </cell>
          <cell r="B4">
            <v>194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o_Microsoft_Word1.docx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Q1"/>
  <sheetViews>
    <sheetView showGridLines="0" workbookViewId="0">
      <selection activeCell="R1" sqref="R1"/>
    </sheetView>
  </sheetViews>
  <sheetFormatPr defaultRowHeight="15"/>
  <cols>
    <col min="1" max="1" width="9.140625" customWidth="1"/>
  </cols>
  <sheetData>
    <row r="1" spans="17:17">
      <c r="Q1" t="s">
        <v>338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447675</xdr:colOff>
                <xdr:row>51</xdr:row>
                <xdr:rowOff>171450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/>
  </sheetViews>
  <sheetFormatPr defaultColWidth="5.5703125" defaultRowHeight="14.25"/>
  <cols>
    <col min="1" max="1" width="52.140625" style="13" customWidth="1"/>
    <col min="2" max="2" width="7.5703125" style="13" bestFit="1" customWidth="1"/>
    <col min="3" max="3" width="7.7109375" style="160" bestFit="1" customWidth="1"/>
    <col min="4" max="4" width="7.140625" style="13" bestFit="1" customWidth="1"/>
    <col min="5" max="5" width="7" style="158" bestFit="1" customWidth="1"/>
    <col min="6" max="6" width="7.5703125" style="13" bestFit="1" customWidth="1"/>
    <col min="7" max="7" width="6.28515625" style="158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5.85546875" style="13" bestFit="1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56" t="s">
        <v>0</v>
      </c>
      <c r="B1" s="156"/>
      <c r="C1" s="157"/>
      <c r="D1" s="156"/>
      <c r="N1" s="252"/>
      <c r="O1" s="252"/>
      <c r="P1" s="252"/>
    </row>
    <row r="2" spans="1:20" ht="15">
      <c r="A2" s="1" t="s">
        <v>1</v>
      </c>
      <c r="B2" s="1"/>
      <c r="C2" s="94"/>
      <c r="D2" s="1"/>
      <c r="N2" s="252"/>
      <c r="O2" s="252"/>
      <c r="P2" s="252"/>
    </row>
    <row r="3" spans="1:20" ht="15">
      <c r="A3" s="1"/>
      <c r="B3" s="1"/>
      <c r="C3" s="94"/>
      <c r="D3" s="1"/>
      <c r="N3" s="252"/>
      <c r="O3" s="252"/>
      <c r="P3" s="252"/>
    </row>
    <row r="4" spans="1:20" ht="15">
      <c r="A4" s="1" t="s">
        <v>291</v>
      </c>
      <c r="B4" s="1"/>
      <c r="C4" s="94"/>
      <c r="D4" s="1"/>
      <c r="N4" s="252"/>
      <c r="O4" s="252"/>
      <c r="P4" s="159">
        <f>UNIDADES!H72</f>
        <v>4685</v>
      </c>
    </row>
    <row r="5" spans="1:20">
      <c r="E5" s="13"/>
      <c r="F5" s="158"/>
      <c r="G5" s="13"/>
      <c r="H5" s="158"/>
    </row>
    <row r="6" spans="1:20" ht="48.75" thickBot="1">
      <c r="A6" s="66" t="s">
        <v>213</v>
      </c>
      <c r="B6" s="253">
        <v>45261</v>
      </c>
      <c r="C6" s="25">
        <v>45231</v>
      </c>
      <c r="D6" s="102">
        <v>45200</v>
      </c>
      <c r="E6" s="102">
        <v>45170</v>
      </c>
      <c r="F6" s="102">
        <v>45139</v>
      </c>
      <c r="G6" s="254">
        <v>45108</v>
      </c>
      <c r="H6" s="25">
        <v>45078</v>
      </c>
      <c r="I6" s="254">
        <v>45047</v>
      </c>
      <c r="J6" s="253">
        <v>45017</v>
      </c>
      <c r="K6" s="25">
        <v>44986</v>
      </c>
      <c r="L6" s="102">
        <v>44958</v>
      </c>
      <c r="M6" s="25">
        <v>44927</v>
      </c>
      <c r="N6" s="102" t="s">
        <v>5</v>
      </c>
      <c r="O6" s="65" t="s">
        <v>6</v>
      </c>
      <c r="P6" s="255" t="s">
        <v>436</v>
      </c>
    </row>
    <row r="7" spans="1:20" ht="14.25" customHeight="1" thickBot="1">
      <c r="A7" s="235" t="s">
        <v>240</v>
      </c>
      <c r="B7" s="743"/>
      <c r="C7" s="743"/>
      <c r="D7" s="35"/>
      <c r="E7" s="35"/>
      <c r="F7" s="35"/>
      <c r="G7" s="35">
        <v>485</v>
      </c>
      <c r="H7" s="744">
        <v>784</v>
      </c>
      <c r="I7" s="35">
        <v>878</v>
      </c>
      <c r="J7" s="35">
        <v>1034</v>
      </c>
      <c r="K7" s="35">
        <v>886</v>
      </c>
      <c r="L7" s="35">
        <v>527</v>
      </c>
      <c r="M7" s="35">
        <v>564</v>
      </c>
      <c r="N7" s="256">
        <f t="shared" ref="N7:N16" si="0">SUM(B7:M7)</f>
        <v>5158</v>
      </c>
      <c r="O7" s="257">
        <f t="shared" ref="O7:O17" si="1">AVERAGE(B7:M7)</f>
        <v>736.85714285714289</v>
      </c>
      <c r="P7" s="164">
        <f>(H7*100)/$P$4</f>
        <v>16.734258271077909</v>
      </c>
      <c r="S7" s="158"/>
      <c r="T7" s="158"/>
    </row>
    <row r="8" spans="1:20" ht="15" customHeight="1" thickBot="1">
      <c r="A8" s="235" t="s">
        <v>239</v>
      </c>
      <c r="B8" s="259"/>
      <c r="C8" s="259"/>
      <c r="D8" s="45"/>
      <c r="E8" s="45"/>
      <c r="F8" s="45"/>
      <c r="G8" s="45">
        <v>734</v>
      </c>
      <c r="H8" s="45">
        <v>737</v>
      </c>
      <c r="I8" s="45">
        <v>704</v>
      </c>
      <c r="J8" s="45">
        <v>572</v>
      </c>
      <c r="K8" s="45">
        <v>573</v>
      </c>
      <c r="L8" s="45">
        <v>536</v>
      </c>
      <c r="M8" s="45">
        <v>545</v>
      </c>
      <c r="N8" s="258">
        <f t="shared" si="0"/>
        <v>4401</v>
      </c>
      <c r="O8" s="233">
        <f t="shared" si="1"/>
        <v>628.71428571428567</v>
      </c>
      <c r="P8" s="164">
        <f t="shared" ref="P8:P17" si="2">(H8*100)/$P$4</f>
        <v>15.731056563500534</v>
      </c>
      <c r="S8" s="158"/>
      <c r="T8" s="158"/>
    </row>
    <row r="9" spans="1:20" ht="15.75" thickBot="1">
      <c r="A9" s="235" t="s">
        <v>238</v>
      </c>
      <c r="B9" s="238"/>
      <c r="C9" s="238"/>
      <c r="D9" s="45"/>
      <c r="E9" s="45"/>
      <c r="F9" s="45"/>
      <c r="G9" s="45">
        <v>342</v>
      </c>
      <c r="H9" s="45">
        <v>343</v>
      </c>
      <c r="I9" s="45">
        <v>427</v>
      </c>
      <c r="J9" s="45">
        <v>332</v>
      </c>
      <c r="K9" s="45">
        <v>373</v>
      </c>
      <c r="L9" s="45">
        <v>318</v>
      </c>
      <c r="M9" s="45">
        <v>343</v>
      </c>
      <c r="N9" s="258">
        <f t="shared" si="0"/>
        <v>2478</v>
      </c>
      <c r="O9" s="233">
        <f t="shared" si="1"/>
        <v>354</v>
      </c>
      <c r="P9" s="164">
        <f t="shared" si="2"/>
        <v>7.3212379935965846</v>
      </c>
      <c r="S9" s="158"/>
      <c r="T9" s="158"/>
    </row>
    <row r="10" spans="1:20" ht="15.75" thickBot="1">
      <c r="A10" s="235" t="s">
        <v>225</v>
      </c>
      <c r="B10" s="259"/>
      <c r="C10" s="46"/>
      <c r="D10" s="180"/>
      <c r="E10" s="180"/>
      <c r="F10" s="180"/>
      <c r="G10" s="180">
        <v>244</v>
      </c>
      <c r="H10" s="45">
        <v>272</v>
      </c>
      <c r="I10" s="45">
        <v>279</v>
      </c>
      <c r="J10" s="45">
        <v>231</v>
      </c>
      <c r="K10" s="45">
        <v>299</v>
      </c>
      <c r="L10" s="45">
        <v>330</v>
      </c>
      <c r="M10" s="45">
        <v>327</v>
      </c>
      <c r="N10" s="258">
        <f t="shared" si="0"/>
        <v>1982</v>
      </c>
      <c r="O10" s="233">
        <f t="shared" si="1"/>
        <v>283.14285714285717</v>
      </c>
      <c r="P10" s="164">
        <f t="shared" si="2"/>
        <v>5.805763073639274</v>
      </c>
      <c r="S10" s="158"/>
      <c r="T10" s="158"/>
    </row>
    <row r="11" spans="1:20" ht="15.75" thickBot="1">
      <c r="A11" s="235" t="s">
        <v>236</v>
      </c>
      <c r="B11" s="259"/>
      <c r="C11" s="259"/>
      <c r="D11" s="45"/>
      <c r="E11" s="45"/>
      <c r="F11" s="45"/>
      <c r="G11" s="45">
        <v>298</v>
      </c>
      <c r="H11" s="46">
        <v>242</v>
      </c>
      <c r="I11" s="45">
        <v>278</v>
      </c>
      <c r="J11" s="45">
        <v>222</v>
      </c>
      <c r="K11" s="45">
        <v>306</v>
      </c>
      <c r="L11" s="45">
        <v>292</v>
      </c>
      <c r="M11" s="45">
        <v>328</v>
      </c>
      <c r="N11" s="258">
        <f t="shared" si="0"/>
        <v>1966</v>
      </c>
      <c r="O11" s="233">
        <f t="shared" si="1"/>
        <v>280.85714285714283</v>
      </c>
      <c r="P11" s="164">
        <f t="shared" si="2"/>
        <v>5.1654215581643541</v>
      </c>
      <c r="S11" s="158"/>
      <c r="T11" s="158"/>
    </row>
    <row r="12" spans="1:20" ht="15" customHeight="1" thickBot="1">
      <c r="A12" s="235" t="s">
        <v>235</v>
      </c>
      <c r="B12" s="259"/>
      <c r="C12" s="259"/>
      <c r="D12" s="45"/>
      <c r="E12" s="45"/>
      <c r="F12" s="45"/>
      <c r="G12" s="45">
        <v>174</v>
      </c>
      <c r="H12" s="45">
        <v>272</v>
      </c>
      <c r="I12" s="45">
        <v>269</v>
      </c>
      <c r="J12" s="45">
        <v>247</v>
      </c>
      <c r="K12" s="45">
        <v>318</v>
      </c>
      <c r="L12" s="45">
        <v>286</v>
      </c>
      <c r="M12" s="45">
        <v>247</v>
      </c>
      <c r="N12" s="258">
        <f t="shared" si="0"/>
        <v>1813</v>
      </c>
      <c r="O12" s="233">
        <f t="shared" si="1"/>
        <v>259</v>
      </c>
      <c r="P12" s="164">
        <f t="shared" si="2"/>
        <v>5.805763073639274</v>
      </c>
      <c r="S12" s="158"/>
      <c r="T12" s="158"/>
    </row>
    <row r="13" spans="1:20" ht="15.75" thickBot="1">
      <c r="A13" s="235" t="s">
        <v>231</v>
      </c>
      <c r="B13" s="259"/>
      <c r="C13" s="259"/>
      <c r="D13" s="45"/>
      <c r="E13" s="45"/>
      <c r="F13" s="45"/>
      <c r="G13" s="45">
        <v>207</v>
      </c>
      <c r="H13" s="45">
        <v>210</v>
      </c>
      <c r="I13" s="45">
        <v>285</v>
      </c>
      <c r="J13" s="45">
        <v>238</v>
      </c>
      <c r="K13" s="45">
        <v>333</v>
      </c>
      <c r="L13" s="45">
        <v>204</v>
      </c>
      <c r="M13" s="45">
        <v>140</v>
      </c>
      <c r="N13" s="258">
        <f t="shared" si="0"/>
        <v>1617</v>
      </c>
      <c r="O13" s="233">
        <f t="shared" si="1"/>
        <v>231</v>
      </c>
      <c r="P13" s="164">
        <f t="shared" si="2"/>
        <v>4.4823906083244394</v>
      </c>
      <c r="S13" s="158"/>
      <c r="T13" s="158"/>
    </row>
    <row r="14" spans="1:20" ht="15.75" thickBot="1">
      <c r="A14" s="235" t="s">
        <v>244</v>
      </c>
      <c r="B14" s="259"/>
      <c r="C14" s="259"/>
      <c r="D14" s="45"/>
      <c r="E14" s="45"/>
      <c r="F14" s="45"/>
      <c r="G14" s="45">
        <v>164</v>
      </c>
      <c r="H14" s="46">
        <v>161</v>
      </c>
      <c r="I14" s="45">
        <v>206</v>
      </c>
      <c r="J14" s="45">
        <v>183</v>
      </c>
      <c r="K14" s="45">
        <v>326</v>
      </c>
      <c r="L14" s="45">
        <v>377</v>
      </c>
      <c r="M14" s="45">
        <v>131</v>
      </c>
      <c r="N14" s="258">
        <f t="shared" si="0"/>
        <v>1548</v>
      </c>
      <c r="O14" s="233">
        <f t="shared" si="1"/>
        <v>221.14285714285714</v>
      </c>
      <c r="P14" s="164">
        <f t="shared" si="2"/>
        <v>3.4364994663820703</v>
      </c>
      <c r="S14" s="158"/>
      <c r="T14" s="158"/>
    </row>
    <row r="15" spans="1:20" ht="15.75" thickBot="1">
      <c r="A15" s="235" t="s">
        <v>272</v>
      </c>
      <c r="B15" s="259"/>
      <c r="C15" s="259"/>
      <c r="D15" s="45"/>
      <c r="E15" s="45"/>
      <c r="F15" s="45"/>
      <c r="G15" s="45">
        <v>80</v>
      </c>
      <c r="H15" s="45">
        <v>82</v>
      </c>
      <c r="I15" s="45">
        <v>125</v>
      </c>
      <c r="J15" s="45">
        <v>91</v>
      </c>
      <c r="K15" s="45">
        <v>140</v>
      </c>
      <c r="L15" s="45">
        <v>71</v>
      </c>
      <c r="M15" s="45">
        <v>70</v>
      </c>
      <c r="N15" s="258">
        <f t="shared" si="0"/>
        <v>659</v>
      </c>
      <c r="O15" s="233">
        <f t="shared" si="1"/>
        <v>94.142857142857139</v>
      </c>
      <c r="P15" s="164">
        <f t="shared" si="2"/>
        <v>1.7502668089647813</v>
      </c>
      <c r="S15" s="158"/>
      <c r="T15" s="158"/>
    </row>
    <row r="16" spans="1:20" ht="15.75" thickBot="1">
      <c r="A16" s="239" t="s">
        <v>147</v>
      </c>
      <c r="B16" s="745"/>
      <c r="C16" s="745"/>
      <c r="D16" s="52"/>
      <c r="E16" s="52"/>
      <c r="F16" s="52"/>
      <c r="G16" s="52">
        <v>118</v>
      </c>
      <c r="H16" s="52">
        <v>82</v>
      </c>
      <c r="I16" s="52">
        <v>107</v>
      </c>
      <c r="J16" s="52">
        <v>76</v>
      </c>
      <c r="K16" s="52">
        <v>89</v>
      </c>
      <c r="L16" s="52">
        <v>72</v>
      </c>
      <c r="M16" s="52">
        <v>84</v>
      </c>
      <c r="N16" s="260">
        <f t="shared" si="0"/>
        <v>628</v>
      </c>
      <c r="O16" s="245">
        <f t="shared" si="1"/>
        <v>89.714285714285708</v>
      </c>
      <c r="P16" s="692">
        <f t="shared" si="2"/>
        <v>1.7502668089647813</v>
      </c>
      <c r="S16" s="158"/>
      <c r="T16" s="158"/>
    </row>
    <row r="17" spans="1:41" ht="15.75" customHeight="1" thickBot="1">
      <c r="A17" s="718" t="s">
        <v>5</v>
      </c>
      <c r="B17" s="717"/>
      <c r="C17" s="59"/>
      <c r="D17" s="59"/>
      <c r="E17" s="59"/>
      <c r="F17" s="59"/>
      <c r="G17" s="59">
        <f t="shared" ref="G17:N17" si="3">SUM(G7:G16)</f>
        <v>2846</v>
      </c>
      <c r="H17" s="59">
        <f t="shared" si="3"/>
        <v>3185</v>
      </c>
      <c r="I17" s="59">
        <f t="shared" si="3"/>
        <v>3558</v>
      </c>
      <c r="J17" s="59">
        <f t="shared" si="3"/>
        <v>3226</v>
      </c>
      <c r="K17" s="59">
        <f t="shared" si="3"/>
        <v>3643</v>
      </c>
      <c r="L17" s="59">
        <f t="shared" si="3"/>
        <v>3013</v>
      </c>
      <c r="M17" s="197">
        <f t="shared" si="3"/>
        <v>2779</v>
      </c>
      <c r="N17" s="261">
        <f t="shared" si="3"/>
        <v>22250</v>
      </c>
      <c r="O17" s="171">
        <f t="shared" si="1"/>
        <v>3178.5714285714284</v>
      </c>
      <c r="P17" s="693">
        <f t="shared" si="2"/>
        <v>67.982924226253999</v>
      </c>
      <c r="S17" s="158"/>
      <c r="T17" s="158"/>
    </row>
    <row r="18" spans="1:41" s="709" customFormat="1" ht="23.25" customHeight="1">
      <c r="A18" s="709" t="s">
        <v>214</v>
      </c>
      <c r="C18" s="710"/>
      <c r="O18" s="709" t="s">
        <v>215</v>
      </c>
      <c r="P18" s="711">
        <f>100-P17</f>
        <v>32.017075773746001</v>
      </c>
    </row>
    <row r="19" spans="1:41" ht="54.75" customHeight="1">
      <c r="A19" s="722"/>
      <c r="B19" s="722"/>
      <c r="C19" s="746"/>
      <c r="D19" s="709"/>
      <c r="E19" s="747"/>
      <c r="F19" s="709"/>
      <c r="G19" s="709"/>
      <c r="H19" s="709"/>
      <c r="I19" s="709"/>
      <c r="J19" s="709"/>
      <c r="K19" s="709"/>
      <c r="L19" s="709"/>
      <c r="M19" s="709"/>
      <c r="N19" s="862"/>
      <c r="O19" s="862"/>
      <c r="P19" s="862"/>
      <c r="Q19" s="709"/>
      <c r="R19" s="709"/>
      <c r="S19" s="709"/>
      <c r="T19" s="709"/>
      <c r="U19" s="709"/>
      <c r="V19" s="709"/>
      <c r="W19" s="747"/>
      <c r="X19" s="709"/>
      <c r="Y19" s="709"/>
      <c r="Z19" s="709"/>
      <c r="AA19" s="709"/>
      <c r="AB19" s="709"/>
      <c r="AC19" s="709"/>
      <c r="AD19" s="709"/>
      <c r="AE19" s="709"/>
      <c r="AF19" s="709"/>
      <c r="AG19" s="709"/>
    </row>
    <row r="20" spans="1:41">
      <c r="A20" s="727"/>
      <c r="B20" s="727"/>
      <c r="C20" s="748"/>
      <c r="D20" s="709"/>
      <c r="E20" s="747"/>
      <c r="F20" s="709"/>
      <c r="G20" s="709"/>
      <c r="H20" s="709"/>
      <c r="I20" s="709"/>
      <c r="J20" s="709"/>
      <c r="K20" s="709"/>
      <c r="L20" s="709"/>
      <c r="M20" s="709"/>
      <c r="N20" s="709"/>
      <c r="O20" s="747"/>
      <c r="P20" s="709"/>
      <c r="Q20" s="709"/>
      <c r="R20" s="709"/>
      <c r="S20" s="709"/>
      <c r="T20" s="709"/>
      <c r="U20" s="709"/>
      <c r="V20" s="709"/>
      <c r="W20" s="747"/>
      <c r="X20" s="709"/>
      <c r="Y20" s="709"/>
      <c r="Z20" s="709"/>
      <c r="AA20" s="709"/>
      <c r="AB20" s="709"/>
      <c r="AC20" s="724"/>
      <c r="AD20" s="725"/>
      <c r="AE20" s="725"/>
      <c r="AF20" s="725"/>
      <c r="AG20" s="725"/>
      <c r="AH20" s="176"/>
      <c r="AI20" s="176"/>
      <c r="AJ20" s="160"/>
      <c r="AK20" s="176"/>
      <c r="AL20" s="176"/>
      <c r="AM20" s="176"/>
      <c r="AN20" s="176"/>
      <c r="AO20" s="177"/>
    </row>
    <row r="21" spans="1:41" ht="92.25" customHeight="1">
      <c r="A21" s="722"/>
      <c r="B21" s="722"/>
      <c r="C21" s="746"/>
      <c r="D21" s="709"/>
      <c r="E21" s="747"/>
      <c r="F21" s="709"/>
      <c r="G21" s="709"/>
      <c r="H21" s="709"/>
      <c r="I21" s="709"/>
      <c r="J21" s="709"/>
      <c r="K21" s="709"/>
      <c r="L21" s="749"/>
      <c r="M21" s="709"/>
      <c r="N21" s="862"/>
      <c r="O21" s="862"/>
      <c r="P21" s="862"/>
      <c r="Q21" s="709"/>
      <c r="R21" s="709"/>
      <c r="S21" s="709"/>
      <c r="T21" s="709"/>
      <c r="U21" s="709"/>
      <c r="V21" s="709"/>
      <c r="W21" s="747"/>
      <c r="X21" s="709"/>
      <c r="Y21" s="709"/>
      <c r="Z21" s="709"/>
      <c r="AA21" s="709"/>
      <c r="AB21" s="709"/>
      <c r="AC21" s="724"/>
      <c r="AD21" s="725"/>
      <c r="AE21" s="725"/>
      <c r="AF21" s="725"/>
      <c r="AG21" s="725"/>
      <c r="AH21" s="176"/>
      <c r="AI21" s="176"/>
      <c r="AJ21" s="160"/>
      <c r="AK21" s="176"/>
      <c r="AL21" s="176"/>
      <c r="AM21" s="176"/>
      <c r="AN21" s="176"/>
      <c r="AO21" s="177"/>
    </row>
    <row r="22" spans="1:41">
      <c r="A22" s="722"/>
      <c r="B22" s="722"/>
      <c r="C22" s="746"/>
      <c r="D22" s="709"/>
      <c r="E22" s="747"/>
      <c r="F22" s="709"/>
      <c r="G22" s="709"/>
      <c r="H22" s="709"/>
      <c r="I22" s="709"/>
      <c r="J22" s="709"/>
      <c r="K22" s="709"/>
      <c r="L22" s="709"/>
      <c r="M22" s="709"/>
      <c r="N22" s="709"/>
      <c r="O22" s="747"/>
      <c r="P22" s="709"/>
      <c r="Q22" s="709"/>
      <c r="R22" s="709"/>
      <c r="S22" s="709"/>
      <c r="T22" s="709"/>
      <c r="U22" s="709"/>
      <c r="V22" s="709"/>
      <c r="W22" s="750"/>
      <c r="X22" s="709"/>
      <c r="Y22" s="709"/>
      <c r="Z22" s="709"/>
      <c r="AA22" s="709"/>
      <c r="AB22" s="709"/>
      <c r="AC22" s="724"/>
      <c r="AD22" s="725"/>
      <c r="AE22" s="725"/>
      <c r="AF22" s="725"/>
      <c r="AG22" s="725"/>
      <c r="AH22" s="176"/>
      <c r="AI22" s="176"/>
      <c r="AJ22" s="160"/>
      <c r="AK22" s="176"/>
      <c r="AL22" s="176"/>
      <c r="AM22" s="176"/>
      <c r="AN22" s="176"/>
      <c r="AO22" s="177"/>
    </row>
    <row r="23" spans="1:41" ht="66.75" customHeight="1">
      <c r="A23" s="722"/>
      <c r="B23" s="722"/>
      <c r="C23" s="746"/>
      <c r="D23" s="709"/>
      <c r="E23" s="747"/>
      <c r="F23" s="709"/>
      <c r="G23" s="709"/>
      <c r="H23" s="709"/>
      <c r="I23" s="709"/>
      <c r="J23" s="709"/>
      <c r="K23" s="709"/>
      <c r="L23" s="709"/>
      <c r="M23" s="709"/>
      <c r="N23" s="862"/>
      <c r="O23" s="862"/>
      <c r="P23" s="862"/>
      <c r="Q23" s="709"/>
      <c r="R23" s="709"/>
      <c r="S23" s="709"/>
      <c r="T23" s="709"/>
      <c r="U23" s="709"/>
      <c r="V23" s="709"/>
      <c r="W23" s="747"/>
      <c r="X23" s="709"/>
      <c r="Y23" s="709"/>
      <c r="Z23" s="709"/>
      <c r="AA23" s="709"/>
      <c r="AB23" s="709"/>
      <c r="AC23" s="724"/>
      <c r="AD23" s="725"/>
      <c r="AE23" s="725"/>
      <c r="AF23" s="725"/>
      <c r="AG23" s="725"/>
      <c r="AH23" s="176"/>
      <c r="AI23" s="176"/>
      <c r="AJ23" s="160"/>
      <c r="AK23" s="176"/>
      <c r="AL23" s="176"/>
      <c r="AM23" s="176"/>
      <c r="AN23" s="176"/>
      <c r="AO23" s="177"/>
    </row>
    <row r="24" spans="1:41">
      <c r="A24" s="727"/>
      <c r="B24" s="727"/>
      <c r="C24" s="748"/>
      <c r="D24" s="709"/>
      <c r="E24" s="747"/>
      <c r="F24" s="709"/>
      <c r="G24" s="709"/>
      <c r="H24" s="709"/>
      <c r="I24" s="709"/>
      <c r="J24" s="709"/>
      <c r="K24" s="709"/>
      <c r="L24" s="709"/>
      <c r="M24" s="709"/>
      <c r="N24" s="709"/>
      <c r="O24" s="709"/>
      <c r="P24" s="709"/>
      <c r="Q24" s="709"/>
      <c r="R24" s="709"/>
      <c r="S24" s="709"/>
      <c r="T24" s="709"/>
      <c r="U24" s="709"/>
      <c r="V24" s="709"/>
      <c r="W24" s="747"/>
      <c r="X24" s="709"/>
      <c r="Y24" s="709"/>
      <c r="Z24" s="709"/>
      <c r="AA24" s="709"/>
      <c r="AB24" s="709"/>
      <c r="AC24" s="724"/>
      <c r="AD24" s="725"/>
      <c r="AE24" s="725"/>
      <c r="AF24" s="725"/>
      <c r="AG24" s="725"/>
      <c r="AH24" s="176"/>
      <c r="AI24" s="176"/>
      <c r="AJ24" s="160"/>
      <c r="AK24" s="176"/>
      <c r="AL24" s="176"/>
      <c r="AM24" s="176"/>
      <c r="AN24" s="176"/>
      <c r="AO24" s="177"/>
    </row>
    <row r="25" spans="1:41">
      <c r="A25" s="722"/>
      <c r="B25" s="722"/>
      <c r="C25" s="746"/>
      <c r="D25" s="709"/>
      <c r="E25" s="747"/>
      <c r="F25" s="709"/>
      <c r="G25" s="709"/>
      <c r="H25" s="709"/>
      <c r="I25" s="709"/>
      <c r="J25" s="709"/>
      <c r="K25" s="709"/>
      <c r="L25" s="709"/>
      <c r="M25" s="709"/>
      <c r="N25" s="709"/>
      <c r="O25" s="709"/>
      <c r="P25" s="709"/>
      <c r="Q25" s="709"/>
      <c r="R25" s="709"/>
      <c r="S25" s="709"/>
      <c r="T25" s="709"/>
      <c r="U25" s="709"/>
      <c r="V25" s="709"/>
      <c r="W25" s="747"/>
      <c r="X25" s="709"/>
      <c r="Y25" s="709"/>
      <c r="Z25" s="709"/>
      <c r="AA25" s="709"/>
      <c r="AB25" s="709"/>
      <c r="AC25" s="724"/>
      <c r="AD25" s="725"/>
      <c r="AE25" s="725"/>
      <c r="AF25" s="725"/>
      <c r="AG25" s="725"/>
      <c r="AH25" s="176"/>
      <c r="AI25" s="176"/>
      <c r="AJ25" s="160"/>
      <c r="AK25" s="176"/>
      <c r="AL25" s="176"/>
      <c r="AM25" s="176"/>
      <c r="AN25" s="176"/>
      <c r="AO25" s="177"/>
    </row>
    <row r="26" spans="1:41">
      <c r="A26" s="709"/>
      <c r="B26" s="709"/>
      <c r="C26" s="710"/>
      <c r="D26" s="709"/>
      <c r="E26" s="747"/>
      <c r="F26" s="709"/>
      <c r="G26" s="747"/>
      <c r="H26" s="709"/>
      <c r="I26" s="709"/>
      <c r="J26" s="709"/>
      <c r="K26" s="709"/>
      <c r="L26" s="709"/>
      <c r="M26" s="709"/>
      <c r="N26" s="709"/>
      <c r="O26" s="709"/>
      <c r="P26" s="709"/>
      <c r="Q26" s="709"/>
      <c r="R26" s="709"/>
      <c r="S26" s="709"/>
      <c r="T26" s="709"/>
      <c r="U26" s="709"/>
      <c r="V26" s="709"/>
      <c r="W26" s="709"/>
      <c r="X26" s="709"/>
      <c r="Y26" s="709"/>
      <c r="Z26" s="709"/>
      <c r="AA26" s="709"/>
      <c r="AB26" s="709"/>
      <c r="AC26" s="724"/>
      <c r="AD26" s="725"/>
      <c r="AE26" s="725"/>
      <c r="AF26" s="725"/>
      <c r="AG26" s="725"/>
      <c r="AH26" s="176"/>
      <c r="AI26" s="176"/>
      <c r="AJ26" s="160"/>
      <c r="AK26" s="176"/>
      <c r="AL26" s="176"/>
      <c r="AM26" s="176"/>
      <c r="AN26" s="176"/>
      <c r="AO26" s="177"/>
    </row>
    <row r="27" spans="1:41">
      <c r="A27" s="709"/>
      <c r="B27" s="709"/>
      <c r="C27" s="710"/>
      <c r="D27" s="709"/>
      <c r="E27" s="747"/>
      <c r="F27" s="709"/>
      <c r="G27" s="747"/>
      <c r="H27" s="709"/>
      <c r="I27" s="709"/>
      <c r="J27" s="709"/>
      <c r="K27" s="709"/>
      <c r="L27" s="709"/>
      <c r="M27" s="709"/>
      <c r="N27" s="709"/>
      <c r="O27" s="709"/>
      <c r="P27" s="709"/>
      <c r="Q27" s="709"/>
      <c r="R27" s="724"/>
      <c r="S27" s="725"/>
      <c r="T27" s="726"/>
      <c r="U27" s="726"/>
      <c r="V27" s="726"/>
      <c r="W27" s="751"/>
      <c r="X27" s="709"/>
      <c r="Y27" s="709"/>
      <c r="Z27" s="709"/>
      <c r="AA27" s="709"/>
      <c r="AB27" s="709"/>
      <c r="AC27" s="724"/>
      <c r="AD27" s="725"/>
      <c r="AE27" s="725"/>
      <c r="AF27" s="725"/>
      <c r="AG27" s="725"/>
      <c r="AH27" s="176"/>
      <c r="AI27" s="176"/>
      <c r="AJ27" s="160"/>
      <c r="AK27" s="176"/>
      <c r="AL27" s="176"/>
      <c r="AM27" s="176"/>
      <c r="AN27" s="176"/>
      <c r="AO27" s="177"/>
    </row>
    <row r="28" spans="1:41">
      <c r="A28" s="709"/>
      <c r="B28" s="709"/>
      <c r="C28" s="710"/>
      <c r="D28" s="709"/>
      <c r="E28" s="747"/>
      <c r="F28" s="709"/>
      <c r="G28" s="747"/>
      <c r="H28" s="709"/>
      <c r="I28" s="709"/>
      <c r="J28" s="709"/>
      <c r="K28" s="709"/>
      <c r="L28" s="709"/>
      <c r="M28" s="709"/>
      <c r="N28" s="709"/>
      <c r="O28" s="709"/>
      <c r="P28" s="709"/>
      <c r="Q28" s="709"/>
      <c r="R28" s="724"/>
      <c r="S28" s="725"/>
      <c r="T28" s="726"/>
      <c r="U28" s="726"/>
      <c r="V28" s="726"/>
      <c r="W28" s="751"/>
      <c r="X28" s="709"/>
      <c r="Y28" s="709"/>
      <c r="Z28" s="709"/>
      <c r="AA28" s="709"/>
      <c r="AB28" s="709"/>
      <c r="AC28" s="724"/>
      <c r="AD28" s="725"/>
      <c r="AE28" s="725"/>
      <c r="AF28" s="725"/>
      <c r="AG28" s="725"/>
      <c r="AH28" s="176"/>
      <c r="AI28" s="176"/>
      <c r="AJ28" s="160"/>
      <c r="AK28" s="176"/>
      <c r="AL28" s="176"/>
      <c r="AM28" s="176"/>
      <c r="AN28" s="176"/>
      <c r="AO28" s="177"/>
    </row>
    <row r="29" spans="1:41">
      <c r="A29" s="709"/>
      <c r="B29" s="709"/>
      <c r="C29" s="710"/>
      <c r="D29" s="709"/>
      <c r="E29" s="747"/>
      <c r="F29" s="709"/>
      <c r="G29" s="747"/>
      <c r="H29" s="709"/>
      <c r="I29" s="709"/>
      <c r="J29" s="709"/>
      <c r="K29" s="709"/>
      <c r="L29" s="709"/>
      <c r="M29" s="709"/>
      <c r="N29" s="709"/>
      <c r="O29" s="709"/>
      <c r="P29" s="709"/>
      <c r="Q29" s="709"/>
      <c r="R29" s="724"/>
      <c r="S29" s="725"/>
      <c r="T29" s="726"/>
      <c r="U29" s="726"/>
      <c r="V29" s="726"/>
      <c r="W29" s="751"/>
      <c r="X29" s="709"/>
      <c r="Y29" s="709"/>
      <c r="Z29" s="709"/>
      <c r="AA29" s="709"/>
      <c r="AB29" s="709"/>
      <c r="AC29" s="724"/>
      <c r="AD29" s="725"/>
      <c r="AE29" s="725"/>
      <c r="AF29" s="725"/>
      <c r="AG29" s="725"/>
      <c r="AH29" s="176"/>
      <c r="AI29" s="176"/>
      <c r="AJ29" s="160"/>
      <c r="AK29" s="176"/>
      <c r="AL29" s="176"/>
      <c r="AM29" s="176"/>
      <c r="AN29" s="176"/>
      <c r="AO29" s="177"/>
    </row>
    <row r="30" spans="1:41">
      <c r="A30" s="709"/>
      <c r="B30" s="709"/>
      <c r="C30" s="710"/>
      <c r="D30" s="709"/>
      <c r="E30" s="747"/>
      <c r="F30" s="709"/>
      <c r="G30" s="747"/>
      <c r="H30" s="709"/>
      <c r="I30" s="709"/>
      <c r="J30" s="709"/>
      <c r="K30" s="709"/>
      <c r="L30" s="709"/>
      <c r="M30" s="709"/>
      <c r="N30" s="709"/>
      <c r="O30" s="709"/>
      <c r="P30" s="709"/>
      <c r="Q30" s="709"/>
      <c r="R30" s="724"/>
      <c r="S30" s="725"/>
      <c r="T30" s="726"/>
      <c r="U30" s="726"/>
      <c r="V30" s="726"/>
      <c r="W30" s="751"/>
      <c r="X30" s="709"/>
      <c r="Y30" s="709"/>
      <c r="Z30" s="709"/>
      <c r="AA30" s="709"/>
      <c r="AB30" s="709"/>
      <c r="AC30" s="709"/>
      <c r="AD30" s="709"/>
      <c r="AE30" s="709"/>
      <c r="AF30" s="709"/>
      <c r="AG30" s="709"/>
      <c r="AO30" s="158"/>
    </row>
    <row r="31" spans="1:41">
      <c r="A31" s="709"/>
      <c r="B31" s="709"/>
      <c r="C31" s="710"/>
      <c r="D31" s="709"/>
      <c r="E31" s="747"/>
      <c r="F31" s="709"/>
      <c r="G31" s="747"/>
      <c r="H31" s="709"/>
      <c r="I31" s="709"/>
      <c r="J31" s="709"/>
      <c r="K31" s="709"/>
      <c r="L31" s="709"/>
      <c r="M31" s="709"/>
      <c r="N31" s="709"/>
      <c r="O31" s="709"/>
      <c r="P31" s="709"/>
      <c r="Q31" s="709"/>
      <c r="R31" s="724"/>
      <c r="S31" s="725"/>
      <c r="T31" s="726"/>
      <c r="U31" s="726"/>
      <c r="V31" s="726"/>
      <c r="W31" s="751"/>
      <c r="X31" s="709"/>
      <c r="Y31" s="709"/>
      <c r="Z31" s="709"/>
      <c r="AA31" s="709"/>
      <c r="AB31" s="709"/>
      <c r="AC31" s="709"/>
      <c r="AD31" s="709"/>
      <c r="AE31" s="709"/>
      <c r="AF31" s="709"/>
      <c r="AG31" s="709"/>
    </row>
    <row r="32" spans="1:41">
      <c r="A32" s="709"/>
      <c r="B32" s="709"/>
      <c r="C32" s="710"/>
      <c r="D32" s="709"/>
      <c r="E32" s="747"/>
      <c r="F32" s="709"/>
      <c r="G32" s="747"/>
      <c r="H32" s="709"/>
      <c r="I32" s="709"/>
      <c r="J32" s="709"/>
      <c r="K32" s="709"/>
      <c r="L32" s="709"/>
      <c r="M32" s="709"/>
      <c r="N32" s="709"/>
      <c r="O32" s="709"/>
      <c r="P32" s="709"/>
      <c r="Q32" s="709"/>
      <c r="R32" s="724"/>
      <c r="S32" s="725"/>
      <c r="T32" s="726"/>
      <c r="U32" s="726"/>
      <c r="V32" s="726"/>
      <c r="W32" s="751"/>
      <c r="X32" s="709"/>
      <c r="Y32" s="709"/>
      <c r="Z32" s="709"/>
      <c r="AA32" s="709"/>
      <c r="AB32" s="709"/>
      <c r="AC32" s="709"/>
      <c r="AD32" s="709"/>
      <c r="AE32" s="709"/>
      <c r="AF32" s="709"/>
      <c r="AG32" s="709"/>
    </row>
    <row r="33" spans="1:33">
      <c r="A33" s="709"/>
      <c r="B33" s="709"/>
      <c r="C33" s="710"/>
      <c r="D33" s="709"/>
      <c r="E33" s="747"/>
      <c r="F33" s="709"/>
      <c r="G33" s="747"/>
      <c r="H33" s="709"/>
      <c r="I33" s="709"/>
      <c r="J33" s="709"/>
      <c r="K33" s="709"/>
      <c r="L33" s="709"/>
      <c r="M33" s="709"/>
      <c r="N33" s="709"/>
      <c r="O33" s="709"/>
      <c r="P33" s="709"/>
      <c r="Q33" s="709"/>
      <c r="R33" s="724"/>
      <c r="S33" s="725"/>
      <c r="T33" s="726"/>
      <c r="U33" s="726"/>
      <c r="V33" s="726"/>
      <c r="W33" s="751"/>
      <c r="X33" s="709"/>
      <c r="Y33" s="709"/>
      <c r="Z33" s="709"/>
      <c r="AA33" s="709"/>
      <c r="AB33" s="709"/>
      <c r="AC33" s="709"/>
      <c r="AD33" s="709"/>
      <c r="AE33" s="709"/>
      <c r="AF33" s="709"/>
      <c r="AG33" s="709"/>
    </row>
    <row r="34" spans="1:33">
      <c r="A34" s="709"/>
      <c r="B34" s="709"/>
      <c r="C34" s="710"/>
      <c r="D34" s="709"/>
      <c r="E34" s="747"/>
      <c r="F34" s="709"/>
      <c r="G34" s="747"/>
      <c r="H34" s="709"/>
      <c r="I34" s="709"/>
      <c r="J34" s="709"/>
      <c r="K34" s="709"/>
      <c r="L34" s="709"/>
      <c r="M34" s="709"/>
      <c r="N34" s="709"/>
      <c r="O34" s="709"/>
      <c r="P34" s="709"/>
      <c r="Q34" s="709"/>
      <c r="R34" s="724"/>
      <c r="S34" s="725"/>
      <c r="T34" s="726"/>
      <c r="U34" s="726"/>
      <c r="V34" s="726"/>
      <c r="W34" s="751"/>
      <c r="X34" s="709"/>
      <c r="Y34" s="709"/>
      <c r="Z34" s="709"/>
      <c r="AA34" s="709"/>
      <c r="AB34" s="709"/>
      <c r="AC34" s="709"/>
      <c r="AD34" s="709"/>
      <c r="AE34" s="709"/>
      <c r="AF34" s="709"/>
      <c r="AG34" s="709"/>
    </row>
    <row r="35" spans="1:33">
      <c r="A35" s="709"/>
      <c r="B35" s="709"/>
      <c r="C35" s="710"/>
      <c r="D35" s="709"/>
      <c r="E35" s="747"/>
      <c r="F35" s="709"/>
      <c r="G35" s="747"/>
      <c r="H35" s="709"/>
      <c r="I35" s="709"/>
      <c r="J35" s="709"/>
      <c r="K35" s="709"/>
      <c r="L35" s="709"/>
      <c r="M35" s="709"/>
      <c r="N35" s="709"/>
      <c r="O35" s="709"/>
      <c r="P35" s="709"/>
      <c r="Q35" s="709"/>
      <c r="R35" s="724"/>
      <c r="S35" s="725"/>
      <c r="T35" s="726"/>
      <c r="U35" s="726"/>
      <c r="V35" s="726"/>
      <c r="W35" s="751"/>
      <c r="X35" s="709"/>
      <c r="Y35" s="709"/>
      <c r="Z35" s="709"/>
      <c r="AA35" s="709"/>
      <c r="AB35" s="709"/>
      <c r="AC35" s="709"/>
      <c r="AD35" s="709"/>
      <c r="AE35" s="709"/>
      <c r="AF35" s="709"/>
      <c r="AG35" s="709"/>
    </row>
    <row r="36" spans="1:33">
      <c r="A36" s="709"/>
      <c r="B36" s="709"/>
      <c r="C36" s="710"/>
      <c r="D36" s="709"/>
      <c r="E36" s="747"/>
      <c r="F36" s="709"/>
      <c r="G36" s="747"/>
      <c r="H36" s="709"/>
      <c r="I36" s="709"/>
      <c r="J36" s="709"/>
      <c r="K36" s="709"/>
      <c r="L36" s="709"/>
      <c r="M36" s="709"/>
      <c r="N36" s="709"/>
      <c r="O36" s="709"/>
      <c r="P36" s="709"/>
      <c r="Q36" s="709"/>
      <c r="R36" s="724"/>
      <c r="S36" s="725"/>
      <c r="T36" s="726"/>
      <c r="U36" s="726"/>
      <c r="V36" s="726"/>
      <c r="W36" s="751"/>
      <c r="X36" s="709"/>
      <c r="Y36" s="709"/>
      <c r="Z36" s="709"/>
      <c r="AA36" s="709"/>
      <c r="AB36" s="709"/>
      <c r="AC36" s="709"/>
      <c r="AD36" s="709"/>
      <c r="AE36" s="709"/>
      <c r="AF36" s="709"/>
      <c r="AG36" s="709"/>
    </row>
    <row r="37" spans="1:33">
      <c r="A37" s="709"/>
      <c r="B37" s="709"/>
      <c r="C37" s="710"/>
      <c r="D37" s="709"/>
      <c r="E37" s="747"/>
      <c r="F37" s="709"/>
      <c r="G37" s="747"/>
      <c r="H37" s="709"/>
      <c r="I37" s="709"/>
      <c r="J37" s="709"/>
      <c r="K37" s="709"/>
      <c r="L37" s="709"/>
      <c r="M37" s="709"/>
      <c r="N37" s="709"/>
      <c r="O37" s="709"/>
      <c r="P37" s="709"/>
      <c r="Q37" s="709"/>
      <c r="R37" s="709"/>
      <c r="S37" s="709"/>
      <c r="T37" s="709"/>
      <c r="U37" s="709"/>
      <c r="V37" s="709"/>
      <c r="W37" s="709"/>
      <c r="X37" s="709"/>
      <c r="Y37" s="709"/>
      <c r="Z37" s="709"/>
      <c r="AA37" s="709"/>
      <c r="AB37" s="709"/>
      <c r="AC37" s="709"/>
      <c r="AD37" s="709"/>
      <c r="AE37" s="709"/>
      <c r="AF37" s="709"/>
      <c r="AG37" s="709"/>
    </row>
    <row r="38" spans="1:33">
      <c r="A38" s="709"/>
      <c r="B38" s="709"/>
      <c r="C38" s="710"/>
      <c r="D38" s="709"/>
      <c r="E38" s="747"/>
      <c r="F38" s="709"/>
      <c r="G38" s="747"/>
      <c r="H38" s="709"/>
      <c r="I38" s="709"/>
      <c r="J38" s="709"/>
      <c r="K38" s="709"/>
      <c r="L38" s="709"/>
      <c r="M38" s="709"/>
      <c r="N38" s="709"/>
      <c r="O38" s="709"/>
      <c r="P38" s="709"/>
      <c r="Q38" s="709"/>
      <c r="R38" s="709"/>
      <c r="S38" s="709"/>
      <c r="T38" s="709"/>
      <c r="U38" s="709"/>
      <c r="V38" s="709"/>
      <c r="W38" s="709"/>
      <c r="X38" s="709"/>
      <c r="Y38" s="709"/>
      <c r="Z38" s="709"/>
      <c r="AA38" s="709"/>
      <c r="AB38" s="709"/>
      <c r="AC38" s="709"/>
      <c r="AD38" s="709"/>
      <c r="AE38" s="709"/>
      <c r="AF38" s="709"/>
      <c r="AG38" s="709"/>
    </row>
    <row r="39" spans="1:33">
      <c r="A39" s="709"/>
      <c r="B39" s="709"/>
      <c r="C39" s="710"/>
      <c r="D39" s="709"/>
      <c r="E39" s="747"/>
      <c r="F39" s="709"/>
      <c r="G39" s="747"/>
      <c r="H39" s="709"/>
      <c r="I39" s="709"/>
      <c r="J39" s="709"/>
      <c r="K39" s="709"/>
      <c r="L39" s="709"/>
      <c r="M39" s="709"/>
      <c r="N39" s="709"/>
      <c r="O39" s="709"/>
      <c r="P39" s="709"/>
      <c r="Q39" s="709"/>
      <c r="R39" s="709"/>
      <c r="S39" s="709"/>
      <c r="T39" s="709"/>
      <c r="U39" s="709"/>
      <c r="V39" s="709"/>
      <c r="W39" s="709"/>
      <c r="X39" s="709"/>
      <c r="Y39" s="709"/>
      <c r="Z39" s="709"/>
      <c r="AA39" s="709"/>
      <c r="AB39" s="709"/>
      <c r="AC39" s="709"/>
      <c r="AD39" s="709"/>
      <c r="AE39" s="709"/>
      <c r="AF39" s="709"/>
      <c r="AG39" s="709"/>
    </row>
    <row r="40" spans="1:33">
      <c r="A40" s="709"/>
      <c r="B40" s="709"/>
      <c r="C40" s="710"/>
      <c r="D40" s="709"/>
      <c r="E40" s="747"/>
      <c r="F40" s="709"/>
      <c r="G40" s="747"/>
      <c r="H40" s="709"/>
      <c r="I40" s="709"/>
      <c r="J40" s="709"/>
      <c r="K40" s="709"/>
      <c r="L40" s="709"/>
      <c r="M40" s="709"/>
      <c r="N40" s="709"/>
      <c r="O40" s="709"/>
      <c r="P40" s="709"/>
      <c r="Q40" s="709"/>
      <c r="R40" s="709"/>
      <c r="S40" s="709"/>
      <c r="T40" s="709"/>
      <c r="U40" s="709"/>
      <c r="V40" s="709"/>
      <c r="W40" s="709"/>
      <c r="X40" s="709"/>
      <c r="Y40" s="709"/>
      <c r="Z40" s="709"/>
      <c r="AA40" s="709"/>
      <c r="AB40" s="709"/>
      <c r="AC40" s="709"/>
      <c r="AD40" s="709"/>
      <c r="AE40" s="709"/>
      <c r="AF40" s="709"/>
      <c r="AG40" s="709"/>
    </row>
    <row r="41" spans="1:33">
      <c r="A41" s="709"/>
      <c r="B41" s="709"/>
      <c r="C41" s="710"/>
      <c r="D41" s="709"/>
      <c r="E41" s="747"/>
      <c r="F41" s="709"/>
      <c r="G41" s="747"/>
      <c r="H41" s="709"/>
      <c r="I41" s="709"/>
      <c r="J41" s="709"/>
      <c r="K41" s="709"/>
      <c r="L41" s="709"/>
      <c r="M41" s="709"/>
      <c r="N41" s="709"/>
      <c r="O41" s="709"/>
      <c r="P41" s="709"/>
      <c r="Q41" s="709"/>
      <c r="R41" s="709"/>
      <c r="S41" s="709"/>
      <c r="T41" s="709"/>
      <c r="U41" s="709"/>
      <c r="V41" s="709"/>
      <c r="W41" s="709"/>
      <c r="X41" s="709"/>
      <c r="Y41" s="709"/>
      <c r="Z41" s="709"/>
      <c r="AA41" s="709"/>
      <c r="AB41" s="709"/>
      <c r="AC41" s="709"/>
      <c r="AD41" s="709"/>
      <c r="AE41" s="709"/>
      <c r="AF41" s="709"/>
      <c r="AG41" s="709"/>
    </row>
    <row r="42" spans="1:33" ht="14.25" customHeight="1">
      <c r="A42" s="709"/>
      <c r="B42" s="709"/>
      <c r="C42" s="710"/>
      <c r="D42" s="709"/>
      <c r="E42" s="747"/>
      <c r="F42" s="709"/>
      <c r="G42" s="747"/>
      <c r="H42" s="709"/>
      <c r="I42" s="709"/>
      <c r="J42" s="709"/>
      <c r="K42" s="709"/>
      <c r="L42" s="709"/>
      <c r="M42" s="709"/>
      <c r="N42" s="709"/>
      <c r="O42" s="709"/>
      <c r="P42" s="709"/>
      <c r="Q42" s="709"/>
      <c r="R42" s="709"/>
      <c r="S42" s="709"/>
      <c r="T42" s="709"/>
      <c r="U42" s="709"/>
      <c r="V42" s="709"/>
      <c r="W42" s="709"/>
      <c r="X42" s="709"/>
      <c r="Y42" s="709"/>
      <c r="Z42" s="709"/>
      <c r="AA42" s="709"/>
      <c r="AB42" s="709"/>
      <c r="AC42" s="709"/>
      <c r="AD42" s="709"/>
      <c r="AE42" s="709"/>
      <c r="AF42" s="709"/>
      <c r="AG42" s="709"/>
    </row>
    <row r="43" spans="1:33">
      <c r="A43" s="727"/>
      <c r="B43" s="727"/>
      <c r="C43" s="748"/>
      <c r="D43" s="727"/>
      <c r="E43" s="747"/>
      <c r="F43" s="709"/>
      <c r="G43" s="747"/>
      <c r="H43" s="709"/>
      <c r="I43" s="709"/>
      <c r="J43" s="709"/>
      <c r="K43" s="709"/>
      <c r="L43" s="709"/>
      <c r="M43" s="709"/>
      <c r="N43" s="709"/>
      <c r="O43" s="709"/>
      <c r="P43" s="709"/>
      <c r="Q43" s="709"/>
      <c r="R43" s="709"/>
      <c r="S43" s="709"/>
      <c r="T43" s="709"/>
      <c r="U43" s="709"/>
      <c r="V43" s="709"/>
      <c r="W43" s="709"/>
      <c r="X43" s="709"/>
      <c r="Y43" s="709"/>
      <c r="Z43" s="709"/>
      <c r="AA43" s="709"/>
      <c r="AB43" s="709"/>
      <c r="AC43" s="709"/>
      <c r="AD43" s="709"/>
      <c r="AE43" s="709"/>
      <c r="AF43" s="709"/>
      <c r="AG43" s="709"/>
    </row>
    <row r="44" spans="1:33" ht="14.25" customHeight="1">
      <c r="A44" s="709"/>
      <c r="B44" s="709"/>
      <c r="C44" s="710"/>
      <c r="D44" s="709"/>
      <c r="E44" s="747"/>
      <c r="F44" s="709"/>
      <c r="G44" s="747"/>
      <c r="H44" s="709"/>
      <c r="I44" s="709"/>
      <c r="J44" s="709"/>
      <c r="K44" s="709"/>
      <c r="L44" s="709"/>
      <c r="M44" s="709"/>
      <c r="N44" s="709"/>
      <c r="O44" s="709"/>
      <c r="P44" s="709"/>
      <c r="Q44" s="709"/>
      <c r="R44" s="709"/>
      <c r="S44" s="709"/>
      <c r="T44" s="709"/>
      <c r="U44" s="709"/>
      <c r="V44" s="709"/>
      <c r="W44" s="709"/>
      <c r="X44" s="709"/>
      <c r="Y44" s="709"/>
      <c r="Z44" s="709"/>
      <c r="AA44" s="709"/>
      <c r="AB44" s="709"/>
      <c r="AC44" s="709"/>
      <c r="AD44" s="709"/>
      <c r="AE44" s="709"/>
      <c r="AF44" s="709"/>
      <c r="AG44" s="709"/>
    </row>
    <row r="45" spans="1:33">
      <c r="A45" s="173"/>
      <c r="B45" s="173"/>
      <c r="C45" s="174"/>
      <c r="D45" s="173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G17:M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25"/>
  <cols>
    <col min="1" max="1" width="10.42578125" style="13" customWidth="1"/>
    <col min="2" max="2" width="13.42578125" style="158" customWidth="1"/>
    <col min="3" max="3" width="11.7109375" style="158" bestFit="1" customWidth="1"/>
    <col min="4" max="4" width="6.28515625" style="13" bestFit="1" customWidth="1"/>
    <col min="5" max="5" width="12" style="13" bestFit="1" customWidth="1"/>
    <col min="6" max="6" width="13.42578125" style="13" bestFit="1" customWidth="1"/>
    <col min="7" max="7" width="11.28515625" style="13" bestFit="1" customWidth="1"/>
    <col min="8" max="8" width="7.5703125" style="13" bestFit="1" customWidth="1"/>
    <col min="9" max="9" width="8.5703125" style="13" bestFit="1" customWidth="1"/>
    <col min="10" max="10" width="13.42578125" style="13" bestFit="1" customWidth="1"/>
    <col min="11" max="11" width="11.28515625" style="13" bestFit="1" customWidth="1"/>
    <col min="12" max="12" width="7.140625" style="13" customWidth="1"/>
    <col min="13" max="13" width="8.5703125" style="13" bestFit="1" customWidth="1"/>
    <col min="14" max="14" width="13.42578125" style="13" bestFit="1" customWidth="1"/>
    <col min="15" max="15" width="12" style="13" customWidth="1"/>
    <col min="16" max="16" width="9.7109375" style="13" customWidth="1"/>
    <col min="17" max="17" width="9.140625" style="13" customWidth="1"/>
    <col min="18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292</v>
      </c>
    </row>
    <row r="5" spans="1:15" ht="15">
      <c r="A5" s="1"/>
    </row>
    <row r="6" spans="1:15">
      <c r="A6" s="13" t="s">
        <v>217</v>
      </c>
    </row>
    <row r="7" spans="1:15">
      <c r="A7" s="13" t="s">
        <v>218</v>
      </c>
    </row>
    <row r="8" spans="1:15" ht="15" thickBot="1">
      <c r="B8" s="13"/>
      <c r="C8" s="13"/>
    </row>
    <row r="9" spans="1:15" s="182" customFormat="1" ht="41.25" customHeight="1" thickBot="1">
      <c r="A9" s="860" t="str">
        <f>'10_UNIDADES_+_demandadas_2023'!A7</f>
        <v>Secretaria Municipal de Assistência e Desenvolvimento Social</v>
      </c>
      <c r="B9" s="860"/>
      <c r="C9" s="860"/>
      <c r="E9" s="860" t="str">
        <f>'10_UNIDADES_+_demandadas_2023'!A8</f>
        <v>Secretaria Municipal das Subprefeituras</v>
      </c>
      <c r="F9" s="860"/>
      <c r="G9" s="860"/>
      <c r="I9" s="860" t="str">
        <f>'10_UNIDADES_+_demandadas_2023'!A9</f>
        <v>Secretaria Municipal da Saúde</v>
      </c>
      <c r="J9" s="860"/>
      <c r="K9" s="860"/>
      <c r="M9" s="860" t="str">
        <f>'10_UNIDADES_+_demandadas_2023'!A10</f>
        <v>Companhia de Engenharia de Tráfego - CET</v>
      </c>
      <c r="N9" s="860"/>
      <c r="O9" s="860"/>
    </row>
    <row r="10" spans="1:15" ht="15.75" thickBot="1">
      <c r="A10" s="4" t="s">
        <v>2</v>
      </c>
      <c r="B10" s="4" t="s">
        <v>219</v>
      </c>
      <c r="C10" s="4" t="s">
        <v>220</v>
      </c>
      <c r="E10" s="5" t="s">
        <v>2</v>
      </c>
      <c r="F10" s="4" t="s">
        <v>219</v>
      </c>
      <c r="G10" s="4" t="s">
        <v>220</v>
      </c>
      <c r="I10" s="4" t="s">
        <v>2</v>
      </c>
      <c r="J10" s="4" t="s">
        <v>219</v>
      </c>
      <c r="K10" s="4" t="s">
        <v>220</v>
      </c>
      <c r="M10" s="5" t="s">
        <v>2</v>
      </c>
      <c r="N10" s="5" t="s">
        <v>219</v>
      </c>
      <c r="O10" s="5" t="s">
        <v>220</v>
      </c>
    </row>
    <row r="11" spans="1:15" ht="15">
      <c r="A11" s="184">
        <v>44927</v>
      </c>
      <c r="B11" s="262">
        <f>'10_UNIDADES_+_demandadas_2023'!M7</f>
        <v>564</v>
      </c>
      <c r="C11" s="263">
        <f>((B11-424)/424)*100</f>
        <v>33.018867924528301</v>
      </c>
      <c r="E11" s="184">
        <v>44927</v>
      </c>
      <c r="F11" s="262">
        <f>'10_UNIDADES_+_demandadas_2023'!M8</f>
        <v>545</v>
      </c>
      <c r="G11" s="263">
        <f>((F11-454)/454)*100</f>
        <v>20.044052863436125</v>
      </c>
      <c r="I11" s="184">
        <v>44927</v>
      </c>
      <c r="J11" s="262">
        <f>'10_UNIDADES_+_demandadas_2023'!M9</f>
        <v>343</v>
      </c>
      <c r="K11" s="263">
        <f>((J11-251)/251)*100</f>
        <v>36.65338645418327</v>
      </c>
      <c r="M11" s="184">
        <v>44927</v>
      </c>
      <c r="N11" s="186">
        <f>'10_UNIDADES_+_demandadas_2023'!M10</f>
        <v>327</v>
      </c>
      <c r="O11" s="264">
        <f>((N11-263)/263)*100</f>
        <v>24.334600760456272</v>
      </c>
    </row>
    <row r="12" spans="1:15" ht="15">
      <c r="A12" s="187">
        <v>44958</v>
      </c>
      <c r="B12" s="265">
        <f>'10_UNIDADES_+_demandadas_2023'!L7</f>
        <v>527</v>
      </c>
      <c r="C12" s="266">
        <f t="shared" ref="C12:C17" si="0">((B12-B11)/B11)*100</f>
        <v>-6.5602836879432624</v>
      </c>
      <c r="E12" s="187">
        <v>44958</v>
      </c>
      <c r="F12" s="265">
        <f>'10_UNIDADES_+_demandadas_2023'!L8</f>
        <v>536</v>
      </c>
      <c r="G12" s="266">
        <f t="shared" ref="G12:G17" si="1">((F12-F11)/F11)*100</f>
        <v>-1.6513761467889909</v>
      </c>
      <c r="I12" s="187">
        <v>44958</v>
      </c>
      <c r="J12" s="265">
        <f>'10_UNIDADES_+_demandadas_2023'!L9</f>
        <v>318</v>
      </c>
      <c r="K12" s="266">
        <f t="shared" ref="K12:K17" si="2">((J12-J11)/J11)*100</f>
        <v>-7.2886297376093294</v>
      </c>
      <c r="M12" s="187">
        <v>44958</v>
      </c>
      <c r="N12" s="188">
        <f>'10_UNIDADES_+_demandadas_2023'!L10</f>
        <v>330</v>
      </c>
      <c r="O12" s="9">
        <f t="shared" ref="O12:O17" si="3">((N12-N11)/N11)*100</f>
        <v>0.91743119266055051</v>
      </c>
    </row>
    <row r="13" spans="1:15" ht="15">
      <c r="A13" s="187">
        <v>44986</v>
      </c>
      <c r="B13" s="265">
        <f>'10_UNIDADES_+_demandadas_2023'!K7</f>
        <v>886</v>
      </c>
      <c r="C13" s="266">
        <f t="shared" si="0"/>
        <v>68.121442125237195</v>
      </c>
      <c r="E13" s="187">
        <v>44986</v>
      </c>
      <c r="F13" s="265">
        <f>'10_UNIDADES_+_demandadas_2023'!K8</f>
        <v>573</v>
      </c>
      <c r="G13" s="266">
        <f t="shared" si="1"/>
        <v>6.9029850746268657</v>
      </c>
      <c r="I13" s="187">
        <v>44986</v>
      </c>
      <c r="J13" s="265">
        <f>'10_UNIDADES_+_demandadas_2023'!K9</f>
        <v>373</v>
      </c>
      <c r="K13" s="266">
        <f t="shared" si="2"/>
        <v>17.29559748427673</v>
      </c>
      <c r="M13" s="187">
        <v>44986</v>
      </c>
      <c r="N13" s="188">
        <f>'10_UNIDADES_+_demandadas_2023'!K10</f>
        <v>299</v>
      </c>
      <c r="O13" s="9">
        <f t="shared" si="3"/>
        <v>-9.3939393939393927</v>
      </c>
    </row>
    <row r="14" spans="1:15" ht="15">
      <c r="A14" s="187">
        <v>45017</v>
      </c>
      <c r="B14" s="265">
        <f>'10_UNIDADES_+_demandadas_2023'!J$7</f>
        <v>1034</v>
      </c>
      <c r="C14" s="266">
        <f t="shared" si="0"/>
        <v>16.704288939051921</v>
      </c>
      <c r="E14" s="187">
        <v>45017</v>
      </c>
      <c r="F14" s="265">
        <f>'10_UNIDADES_+_demandadas_2023'!J$8</f>
        <v>572</v>
      </c>
      <c r="G14" s="266">
        <f t="shared" si="1"/>
        <v>-0.17452006980802792</v>
      </c>
      <c r="I14" s="187">
        <v>45017</v>
      </c>
      <c r="J14" s="265">
        <f>'10_UNIDADES_+_demandadas_2023'!J$9</f>
        <v>332</v>
      </c>
      <c r="K14" s="266">
        <f t="shared" si="2"/>
        <v>-10.991957104557642</v>
      </c>
      <c r="M14" s="187">
        <v>45017</v>
      </c>
      <c r="N14" s="188">
        <f>'10_UNIDADES_+_demandadas_2023'!J$10</f>
        <v>231</v>
      </c>
      <c r="O14" s="9">
        <f t="shared" si="3"/>
        <v>-22.742474916387959</v>
      </c>
    </row>
    <row r="15" spans="1:15" ht="15">
      <c r="A15" s="187">
        <v>45047</v>
      </c>
      <c r="B15" s="265">
        <f>'10_UNIDADES_+_demandadas_2023'!I$7</f>
        <v>878</v>
      </c>
      <c r="C15" s="266">
        <f t="shared" si="0"/>
        <v>-15.087040618955513</v>
      </c>
      <c r="E15" s="187">
        <v>45047</v>
      </c>
      <c r="F15" s="265">
        <f>'10_UNIDADES_+_demandadas_2023'!I$8</f>
        <v>704</v>
      </c>
      <c r="G15" s="266">
        <f t="shared" si="1"/>
        <v>23.076923076923077</v>
      </c>
      <c r="I15" s="187">
        <v>45047</v>
      </c>
      <c r="J15" s="265">
        <f>'10_UNIDADES_+_demandadas_2023'!I$9</f>
        <v>427</v>
      </c>
      <c r="K15" s="266">
        <f t="shared" si="2"/>
        <v>28.614457831325304</v>
      </c>
      <c r="M15" s="187">
        <v>45047</v>
      </c>
      <c r="N15" s="188">
        <f>'10_UNIDADES_+_demandadas_2023'!I$10</f>
        <v>279</v>
      </c>
      <c r="O15" s="9">
        <f t="shared" si="3"/>
        <v>20.779220779220779</v>
      </c>
    </row>
    <row r="16" spans="1:15" ht="15">
      <c r="A16" s="187">
        <v>45078</v>
      </c>
      <c r="B16" s="265">
        <f>'10_UNIDADES_+_demandadas_2023'!H$7</f>
        <v>784</v>
      </c>
      <c r="C16" s="266">
        <f t="shared" si="0"/>
        <v>-10.70615034168565</v>
      </c>
      <c r="E16" s="187">
        <v>45078</v>
      </c>
      <c r="F16" s="265">
        <f>'10_UNIDADES_+_demandadas_2023'!H$8</f>
        <v>737</v>
      </c>
      <c r="G16" s="266">
        <f t="shared" si="1"/>
        <v>4.6875</v>
      </c>
      <c r="I16" s="187">
        <v>45078</v>
      </c>
      <c r="J16" s="265">
        <f>'10_UNIDADES_+_demandadas_2023'!H$9</f>
        <v>343</v>
      </c>
      <c r="K16" s="266">
        <f t="shared" si="2"/>
        <v>-19.672131147540984</v>
      </c>
      <c r="M16" s="187">
        <v>45078</v>
      </c>
      <c r="N16" s="188">
        <f>'10_UNIDADES_+_demandadas_2023'!H$10</f>
        <v>272</v>
      </c>
      <c r="O16" s="9">
        <f t="shared" si="3"/>
        <v>-2.5089605734767026</v>
      </c>
    </row>
    <row r="17" spans="1:15" ht="15">
      <c r="A17" s="187">
        <v>45108</v>
      </c>
      <c r="B17" s="265">
        <f>'10_UNIDADES_+_demandadas_2023'!G$7</f>
        <v>485</v>
      </c>
      <c r="C17" s="266">
        <f t="shared" si="0"/>
        <v>-38.137755102040813</v>
      </c>
      <c r="E17" s="187">
        <v>45108</v>
      </c>
      <c r="F17" s="265">
        <f>'10_UNIDADES_+_demandadas_2023'!G$8</f>
        <v>734</v>
      </c>
      <c r="G17" s="266">
        <f t="shared" si="1"/>
        <v>-0.40705563093622793</v>
      </c>
      <c r="I17" s="187">
        <v>45108</v>
      </c>
      <c r="J17" s="265">
        <f>'10_UNIDADES_+_demandadas_2023'!G$9</f>
        <v>342</v>
      </c>
      <c r="K17" s="266">
        <f t="shared" si="2"/>
        <v>-0.29154518950437319</v>
      </c>
      <c r="M17" s="187">
        <v>45108</v>
      </c>
      <c r="N17" s="188">
        <f>'10_UNIDADES_+_demandadas_2023'!G$10</f>
        <v>244</v>
      </c>
      <c r="O17" s="9">
        <f t="shared" si="3"/>
        <v>-10.294117647058822</v>
      </c>
    </row>
    <row r="18" spans="1:15" ht="15">
      <c r="A18" s="187">
        <v>45139</v>
      </c>
      <c r="B18" s="265"/>
      <c r="C18" s="266"/>
      <c r="E18" s="187">
        <v>45139</v>
      </c>
      <c r="F18" s="265"/>
      <c r="G18" s="266"/>
      <c r="I18" s="187">
        <v>45139</v>
      </c>
      <c r="J18" s="265"/>
      <c r="K18" s="266"/>
      <c r="M18" s="187">
        <v>45139</v>
      </c>
      <c r="N18" s="188"/>
      <c r="O18" s="9"/>
    </row>
    <row r="19" spans="1:15" ht="15">
      <c r="A19" s="187">
        <v>45170</v>
      </c>
      <c r="B19" s="265"/>
      <c r="C19" s="266"/>
      <c r="E19" s="187">
        <v>45170</v>
      </c>
      <c r="F19" s="265"/>
      <c r="G19" s="266"/>
      <c r="I19" s="187">
        <v>45170</v>
      </c>
      <c r="J19" s="265"/>
      <c r="K19" s="266"/>
      <c r="M19" s="187">
        <v>45170</v>
      </c>
      <c r="N19" s="188"/>
      <c r="O19" s="9"/>
    </row>
    <row r="20" spans="1:15" ht="15">
      <c r="A20" s="187">
        <v>45200</v>
      </c>
      <c r="B20" s="265"/>
      <c r="C20" s="266"/>
      <c r="E20" s="187">
        <v>45200</v>
      </c>
      <c r="F20" s="265"/>
      <c r="G20" s="266"/>
      <c r="I20" s="187">
        <v>45200</v>
      </c>
      <c r="J20" s="265"/>
      <c r="K20" s="266"/>
      <c r="M20" s="187">
        <v>45200</v>
      </c>
      <c r="N20" s="188"/>
      <c r="O20" s="9"/>
    </row>
    <row r="21" spans="1:15" ht="15">
      <c r="A21" s="187">
        <v>45231</v>
      </c>
      <c r="B21" s="265"/>
      <c r="C21" s="266"/>
      <c r="E21" s="187">
        <v>45231</v>
      </c>
      <c r="F21" s="265"/>
      <c r="G21" s="266"/>
      <c r="I21" s="187">
        <v>45231</v>
      </c>
      <c r="J21" s="265"/>
      <c r="K21" s="266"/>
      <c r="M21" s="187">
        <v>45231</v>
      </c>
      <c r="N21" s="188"/>
      <c r="O21" s="9"/>
    </row>
    <row r="22" spans="1:15" ht="15.75" thickBot="1">
      <c r="A22" s="190">
        <v>45261</v>
      </c>
      <c r="B22" s="267"/>
      <c r="C22" s="268"/>
      <c r="E22" s="190">
        <v>45261</v>
      </c>
      <c r="F22" s="267"/>
      <c r="G22" s="268"/>
      <c r="I22" s="190">
        <v>45261</v>
      </c>
      <c r="J22" s="267"/>
      <c r="K22" s="268"/>
      <c r="M22" s="190">
        <v>45261</v>
      </c>
      <c r="N22" s="269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30.75" customHeight="1" thickBot="1">
      <c r="A25" s="860" t="str">
        <f>'10_UNIDADES_+_demandadas_2023'!A11</f>
        <v>Secretaria Municipal da Fazenda</v>
      </c>
      <c r="B25" s="860"/>
      <c r="C25" s="860"/>
      <c r="E25" s="860" t="str">
        <f>'10_UNIDADES_+_demandadas_2023'!A12</f>
        <v>Secretaria Executiva de Limpeza Urbana**</v>
      </c>
      <c r="F25" s="860"/>
      <c r="G25" s="860"/>
      <c r="I25" s="860" t="str">
        <f>'10_UNIDADES_+_demandadas_2023'!A13</f>
        <v>São Paulo Transportes - SPTRANS</v>
      </c>
      <c r="J25" s="860"/>
      <c r="K25" s="860"/>
      <c r="M25" s="860" t="str">
        <f>'10_UNIDADES_+_demandadas_2023'!A14</f>
        <v>Secretaria Municipal de Educação</v>
      </c>
      <c r="N25" s="860"/>
      <c r="O25" s="860"/>
    </row>
    <row r="26" spans="1:15" ht="15.75" thickBot="1">
      <c r="A26" s="4" t="s">
        <v>2</v>
      </c>
      <c r="B26" s="5" t="s">
        <v>219</v>
      </c>
      <c r="C26" s="5" t="s">
        <v>220</v>
      </c>
      <c r="E26" s="5" t="s">
        <v>2</v>
      </c>
      <c r="F26" s="5" t="s">
        <v>219</v>
      </c>
      <c r="G26" s="5" t="s">
        <v>220</v>
      </c>
      <c r="I26" s="4" t="s">
        <v>2</v>
      </c>
      <c r="J26" s="5" t="s">
        <v>219</v>
      </c>
      <c r="K26" s="5" t="s">
        <v>220</v>
      </c>
      <c r="M26" s="270" t="s">
        <v>2</v>
      </c>
      <c r="N26" s="5" t="s">
        <v>219</v>
      </c>
      <c r="O26" s="5" t="s">
        <v>220</v>
      </c>
    </row>
    <row r="27" spans="1:15" ht="15">
      <c r="A27" s="184">
        <v>44927</v>
      </c>
      <c r="B27" s="186">
        <f>'10_UNIDADES_+_demandadas_2023'!M11</f>
        <v>328</v>
      </c>
      <c r="C27" s="264">
        <f>((B27-213)/213)*100</f>
        <v>53.990610328638496</v>
      </c>
      <c r="E27" s="184">
        <v>44927</v>
      </c>
      <c r="F27" s="186">
        <f>'10_UNIDADES_+_demandadas_2023'!M12</f>
        <v>247</v>
      </c>
      <c r="G27" s="264">
        <f>((F27-242)/242)*100</f>
        <v>2.0661157024793391</v>
      </c>
      <c r="I27" s="184">
        <v>44927</v>
      </c>
      <c r="J27" s="186">
        <f>'10_UNIDADES_+_demandadas_2023'!M13</f>
        <v>140</v>
      </c>
      <c r="K27" s="264">
        <f>((J27-135)/135)*100</f>
        <v>3.7037037037037033</v>
      </c>
      <c r="M27" s="184">
        <v>44927</v>
      </c>
      <c r="N27" s="186">
        <f>'10_UNIDADES_+_demandadas_2023'!M14</f>
        <v>131</v>
      </c>
      <c r="O27" s="264">
        <f>((N27-112)/112)*100</f>
        <v>16.964285714285715</v>
      </c>
    </row>
    <row r="28" spans="1:15" ht="15">
      <c r="A28" s="187">
        <v>44958</v>
      </c>
      <c r="B28" s="188">
        <f>'10_UNIDADES_+_demandadas_2023'!L11</f>
        <v>292</v>
      </c>
      <c r="C28" s="9">
        <f t="shared" ref="C28:C33" si="4">((B28-B27)/B27)*100</f>
        <v>-10.975609756097562</v>
      </c>
      <c r="E28" s="187">
        <v>44958</v>
      </c>
      <c r="F28" s="188">
        <f>'10_UNIDADES_+_demandadas_2023'!L12</f>
        <v>286</v>
      </c>
      <c r="G28" s="9">
        <f t="shared" ref="G28:G33" si="5">((F28-F27)/F27)*100</f>
        <v>15.789473684210526</v>
      </c>
      <c r="I28" s="187">
        <v>44958</v>
      </c>
      <c r="J28" s="188">
        <f>'10_UNIDADES_+_demandadas_2023'!L13</f>
        <v>204</v>
      </c>
      <c r="K28" s="9">
        <f t="shared" ref="K28:K33" si="6">((J28-J27)/J27)*100</f>
        <v>45.714285714285715</v>
      </c>
      <c r="M28" s="187">
        <v>44958</v>
      </c>
      <c r="N28" s="188">
        <f>'10_UNIDADES_+_demandadas_2023'!L14</f>
        <v>377</v>
      </c>
      <c r="O28" s="9">
        <f t="shared" ref="O28:O33" si="7">((N28-N27)/N27)*100</f>
        <v>187.78625954198475</v>
      </c>
    </row>
    <row r="29" spans="1:15" ht="15">
      <c r="A29" s="187">
        <v>44986</v>
      </c>
      <c r="B29" s="188">
        <f>'10_UNIDADES_+_demandadas_2023'!K11</f>
        <v>306</v>
      </c>
      <c r="C29" s="9">
        <f t="shared" si="4"/>
        <v>4.7945205479452051</v>
      </c>
      <c r="E29" s="187">
        <v>44986</v>
      </c>
      <c r="F29" s="188">
        <f>'10_UNIDADES_+_demandadas_2023'!K12</f>
        <v>318</v>
      </c>
      <c r="G29" s="9">
        <f t="shared" si="5"/>
        <v>11.188811188811188</v>
      </c>
      <c r="I29" s="187">
        <v>44986</v>
      </c>
      <c r="J29" s="188">
        <f>'10_UNIDADES_+_demandadas_2023'!K13</f>
        <v>333</v>
      </c>
      <c r="K29" s="9">
        <f t="shared" si="6"/>
        <v>63.235294117647058</v>
      </c>
      <c r="M29" s="187">
        <v>44986</v>
      </c>
      <c r="N29" s="188">
        <f>'10_UNIDADES_+_demandadas_2023'!K14</f>
        <v>326</v>
      </c>
      <c r="O29" s="9">
        <f t="shared" si="7"/>
        <v>-13.527851458885943</v>
      </c>
    </row>
    <row r="30" spans="1:15" ht="15">
      <c r="A30" s="187">
        <v>45017</v>
      </c>
      <c r="B30" s="188">
        <f>'10_UNIDADES_+_demandadas_2023'!J$11</f>
        <v>222</v>
      </c>
      <c r="C30" s="9">
        <f t="shared" si="4"/>
        <v>-27.450980392156865</v>
      </c>
      <c r="E30" s="187">
        <v>45017</v>
      </c>
      <c r="F30" s="188">
        <f>'10_UNIDADES_+_demandadas_2023'!J$12</f>
        <v>247</v>
      </c>
      <c r="G30" s="9">
        <f t="shared" si="5"/>
        <v>-22.327044025157232</v>
      </c>
      <c r="I30" s="187">
        <v>45017</v>
      </c>
      <c r="J30" s="188">
        <f>'10_UNIDADES_+_demandadas_2023'!J$13</f>
        <v>238</v>
      </c>
      <c r="K30" s="9">
        <f t="shared" si="6"/>
        <v>-28.528528528528529</v>
      </c>
      <c r="M30" s="187">
        <v>45017</v>
      </c>
      <c r="N30" s="188">
        <f>'10_UNIDADES_+_demandadas_2023'!J$14</f>
        <v>183</v>
      </c>
      <c r="O30" s="9">
        <f t="shared" si="7"/>
        <v>-43.865030674846629</v>
      </c>
    </row>
    <row r="31" spans="1:15" ht="15">
      <c r="A31" s="187">
        <v>45047</v>
      </c>
      <c r="B31" s="188">
        <f>'10_UNIDADES_+_demandadas_2023'!I$11</f>
        <v>278</v>
      </c>
      <c r="C31" s="9">
        <f t="shared" si="4"/>
        <v>25.225225225225223</v>
      </c>
      <c r="E31" s="187">
        <v>45047</v>
      </c>
      <c r="F31" s="188">
        <f>'10_UNIDADES_+_demandadas_2023'!I$12</f>
        <v>269</v>
      </c>
      <c r="G31" s="9">
        <f t="shared" si="5"/>
        <v>8.9068825910931171</v>
      </c>
      <c r="I31" s="187">
        <v>45047</v>
      </c>
      <c r="J31" s="188">
        <f>'10_UNIDADES_+_demandadas_2023'!I$13</f>
        <v>285</v>
      </c>
      <c r="K31" s="9">
        <f t="shared" si="6"/>
        <v>19.747899159663866</v>
      </c>
      <c r="M31" s="187">
        <v>45047</v>
      </c>
      <c r="N31" s="188">
        <f>'10_UNIDADES_+_demandadas_2023'!I$14</f>
        <v>206</v>
      </c>
      <c r="O31" s="9">
        <f t="shared" si="7"/>
        <v>12.568306010928962</v>
      </c>
    </row>
    <row r="32" spans="1:15" ht="15">
      <c r="A32" s="187">
        <v>45078</v>
      </c>
      <c r="B32" s="188">
        <f>'10_UNIDADES_+_demandadas_2023'!H$11</f>
        <v>242</v>
      </c>
      <c r="C32" s="9">
        <f t="shared" si="4"/>
        <v>-12.949640287769784</v>
      </c>
      <c r="E32" s="187">
        <v>45078</v>
      </c>
      <c r="F32" s="188">
        <f>'10_UNIDADES_+_demandadas_2023'!H$12</f>
        <v>272</v>
      </c>
      <c r="G32" s="9">
        <f t="shared" si="5"/>
        <v>1.1152416356877324</v>
      </c>
      <c r="I32" s="187">
        <v>45078</v>
      </c>
      <c r="J32" s="188">
        <f>'10_UNIDADES_+_demandadas_2023'!H$13</f>
        <v>210</v>
      </c>
      <c r="K32" s="9">
        <f t="shared" si="6"/>
        <v>-26.315789473684209</v>
      </c>
      <c r="M32" s="187">
        <v>45078</v>
      </c>
      <c r="N32" s="188">
        <f>'10_UNIDADES_+_demandadas_2023'!H$14</f>
        <v>161</v>
      </c>
      <c r="O32" s="9">
        <f t="shared" si="7"/>
        <v>-21.844660194174757</v>
      </c>
    </row>
    <row r="33" spans="1:15" ht="15">
      <c r="A33" s="187">
        <v>45108</v>
      </c>
      <c r="B33" s="188">
        <f>'10_UNIDADES_+_demandadas_2023'!G$11</f>
        <v>298</v>
      </c>
      <c r="C33" s="9">
        <f t="shared" si="4"/>
        <v>23.140495867768596</v>
      </c>
      <c r="E33" s="187">
        <v>45108</v>
      </c>
      <c r="F33" s="188">
        <f>'10_UNIDADES_+_demandadas_2023'!G$12</f>
        <v>174</v>
      </c>
      <c r="G33" s="9">
        <f t="shared" si="5"/>
        <v>-36.029411764705884</v>
      </c>
      <c r="I33" s="187">
        <v>45108</v>
      </c>
      <c r="J33" s="188">
        <f>'10_UNIDADES_+_demandadas_2023'!G$13</f>
        <v>207</v>
      </c>
      <c r="K33" s="9">
        <f t="shared" si="6"/>
        <v>-1.4285714285714286</v>
      </c>
      <c r="M33" s="187">
        <v>45108</v>
      </c>
      <c r="N33" s="188">
        <f>'10_UNIDADES_+_demandadas_2023'!G$14</f>
        <v>164</v>
      </c>
      <c r="O33" s="9">
        <f t="shared" si="7"/>
        <v>1.8633540372670807</v>
      </c>
    </row>
    <row r="34" spans="1:15" ht="15">
      <c r="A34" s="187">
        <v>45139</v>
      </c>
      <c r="B34" s="188"/>
      <c r="C34" s="9"/>
      <c r="E34" s="187">
        <v>45139</v>
      </c>
      <c r="F34" s="188"/>
      <c r="G34" s="9"/>
      <c r="I34" s="187">
        <v>45139</v>
      </c>
      <c r="J34" s="188"/>
      <c r="K34" s="9"/>
      <c r="M34" s="187">
        <v>45139</v>
      </c>
      <c r="N34" s="188"/>
      <c r="O34" s="9"/>
    </row>
    <row r="35" spans="1:15" ht="15">
      <c r="A35" s="187">
        <v>45170</v>
      </c>
      <c r="B35" s="188"/>
      <c r="C35" s="9"/>
      <c r="E35" s="187">
        <v>45170</v>
      </c>
      <c r="F35" s="188"/>
      <c r="G35" s="9"/>
      <c r="I35" s="187">
        <v>45170</v>
      </c>
      <c r="J35" s="188"/>
      <c r="K35" s="9"/>
      <c r="M35" s="187">
        <v>45170</v>
      </c>
      <c r="N35" s="188"/>
      <c r="O35" s="9"/>
    </row>
    <row r="36" spans="1:15" ht="15">
      <c r="A36" s="187">
        <v>45200</v>
      </c>
      <c r="B36" s="188"/>
      <c r="C36" s="9"/>
      <c r="E36" s="187">
        <v>45200</v>
      </c>
      <c r="F36" s="188"/>
      <c r="G36" s="9"/>
      <c r="I36" s="187">
        <v>45200</v>
      </c>
      <c r="J36" s="188"/>
      <c r="K36" s="9"/>
      <c r="M36" s="187">
        <v>45200</v>
      </c>
      <c r="N36" s="188"/>
      <c r="O36" s="9"/>
    </row>
    <row r="37" spans="1:15" ht="15">
      <c r="A37" s="187">
        <v>45231</v>
      </c>
      <c r="B37" s="188"/>
      <c r="C37" s="9"/>
      <c r="E37" s="187">
        <v>45231</v>
      </c>
      <c r="F37" s="189"/>
      <c r="G37" s="9"/>
      <c r="I37" s="187">
        <v>45231</v>
      </c>
      <c r="J37" s="188"/>
      <c r="K37" s="9"/>
      <c r="M37" s="187">
        <v>45231</v>
      </c>
      <c r="N37" s="188"/>
      <c r="O37" s="9"/>
    </row>
    <row r="38" spans="1:15" ht="15.75" thickBot="1">
      <c r="A38" s="190">
        <v>45261</v>
      </c>
      <c r="B38" s="269"/>
      <c r="C38" s="19"/>
      <c r="E38" s="190">
        <v>45261</v>
      </c>
      <c r="F38" s="192"/>
      <c r="G38" s="19"/>
      <c r="I38" s="190">
        <v>45261</v>
      </c>
      <c r="J38" s="269"/>
      <c r="K38" s="19"/>
      <c r="M38" s="190">
        <v>45261</v>
      </c>
      <c r="N38" s="269"/>
      <c r="O38" s="19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60" t="str">
        <f>'10_UNIDADES_+_demandadas_2023'!A15</f>
        <v>Subprefeitura Lapa</v>
      </c>
      <c r="B41" s="860"/>
      <c r="C41" s="860"/>
      <c r="E41" s="860" t="str">
        <f>'10_UNIDADES_+_demandadas_2023'!A16</f>
        <v>Órgão externo</v>
      </c>
      <c r="F41" s="860"/>
      <c r="G41" s="860"/>
    </row>
    <row r="42" spans="1:15" ht="15.75" thickBot="1">
      <c r="A42" s="270" t="s">
        <v>2</v>
      </c>
      <c r="B42" s="5" t="s">
        <v>219</v>
      </c>
      <c r="C42" s="5" t="s">
        <v>220</v>
      </c>
      <c r="E42" s="4" t="s">
        <v>2</v>
      </c>
      <c r="F42" s="5" t="s">
        <v>219</v>
      </c>
      <c r="G42" s="5" t="s">
        <v>220</v>
      </c>
    </row>
    <row r="43" spans="1:15" ht="15">
      <c r="A43" s="184">
        <v>44927</v>
      </c>
      <c r="B43" s="186">
        <f>'10_UNIDADES_+_demandadas_2023'!M15</f>
        <v>70</v>
      </c>
      <c r="C43" s="264">
        <f>((B43-76)/76)*100</f>
        <v>-7.8947368421052628</v>
      </c>
      <c r="E43" s="184">
        <v>44927</v>
      </c>
      <c r="F43" s="186">
        <f>'10_UNIDADES_+_demandadas_2023'!M16</f>
        <v>84</v>
      </c>
      <c r="G43" s="264">
        <f>((F43-55)/55)*100</f>
        <v>52.72727272727272</v>
      </c>
    </row>
    <row r="44" spans="1:15" ht="15">
      <c r="A44" s="187">
        <v>44958</v>
      </c>
      <c r="B44" s="188">
        <f>'10_UNIDADES_+_demandadas_2023'!L15</f>
        <v>71</v>
      </c>
      <c r="C44" s="9">
        <f t="shared" ref="C44:C49" si="8">((B44-B43)/B43)*100</f>
        <v>1.4285714285714286</v>
      </c>
      <c r="E44" s="187">
        <v>44958</v>
      </c>
      <c r="F44" s="188">
        <f>'10_UNIDADES_+_demandadas_2023'!L16</f>
        <v>72</v>
      </c>
      <c r="G44" s="9">
        <f t="shared" ref="G44:G49" si="9">((F44-F43)/F43)*100</f>
        <v>-14.285714285714285</v>
      </c>
    </row>
    <row r="45" spans="1:15" ht="15">
      <c r="A45" s="187">
        <v>44986</v>
      </c>
      <c r="B45" s="188">
        <f>'10_UNIDADES_+_demandadas_2023'!K15</f>
        <v>140</v>
      </c>
      <c r="C45" s="9">
        <f t="shared" si="8"/>
        <v>97.183098591549296</v>
      </c>
      <c r="E45" s="187">
        <v>44986</v>
      </c>
      <c r="F45" s="188">
        <f>'10_UNIDADES_+_demandadas_2023'!K16</f>
        <v>89</v>
      </c>
      <c r="G45" s="9">
        <f t="shared" si="9"/>
        <v>23.611111111111111</v>
      </c>
    </row>
    <row r="46" spans="1:15" ht="15">
      <c r="A46" s="187">
        <v>45017</v>
      </c>
      <c r="B46" s="188">
        <f>'10_UNIDADES_+_demandadas_2023'!J$15</f>
        <v>91</v>
      </c>
      <c r="C46" s="9">
        <f t="shared" si="8"/>
        <v>-35</v>
      </c>
      <c r="E46" s="187">
        <v>45017</v>
      </c>
      <c r="F46" s="188">
        <f>'10_UNIDADES_+_demandadas_2023'!J$16</f>
        <v>76</v>
      </c>
      <c r="G46" s="9">
        <f t="shared" si="9"/>
        <v>-14.606741573033707</v>
      </c>
    </row>
    <row r="47" spans="1:15" ht="15">
      <c r="A47" s="187">
        <v>45047</v>
      </c>
      <c r="B47" s="188">
        <f>'10_UNIDADES_+_demandadas_2023'!I$15</f>
        <v>125</v>
      </c>
      <c r="C47" s="9">
        <f t="shared" si="8"/>
        <v>37.362637362637365</v>
      </c>
      <c r="E47" s="187">
        <v>45047</v>
      </c>
      <c r="F47" s="188">
        <f>'10_UNIDADES_+_demandadas_2023'!I$16</f>
        <v>107</v>
      </c>
      <c r="G47" s="9">
        <f t="shared" si="9"/>
        <v>40.789473684210527</v>
      </c>
    </row>
    <row r="48" spans="1:15" ht="15">
      <c r="A48" s="187">
        <v>45078</v>
      </c>
      <c r="B48" s="188">
        <f>'10_UNIDADES_+_demandadas_2023'!H$15</f>
        <v>82</v>
      </c>
      <c r="C48" s="9">
        <f t="shared" si="8"/>
        <v>-34.4</v>
      </c>
      <c r="E48" s="187">
        <v>45078</v>
      </c>
      <c r="F48" s="188">
        <f>'10_UNIDADES_+_demandadas_2023'!H$16</f>
        <v>82</v>
      </c>
      <c r="G48" s="9">
        <f t="shared" si="9"/>
        <v>-23.364485981308412</v>
      </c>
    </row>
    <row r="49" spans="1:7" ht="15">
      <c r="A49" s="187">
        <v>45108</v>
      </c>
      <c r="B49" s="188">
        <f>'10_UNIDADES_+_demandadas_2023'!G$15</f>
        <v>80</v>
      </c>
      <c r="C49" s="9">
        <f t="shared" si="8"/>
        <v>-2.4390243902439024</v>
      </c>
      <c r="E49" s="187">
        <v>45108</v>
      </c>
      <c r="F49" s="188">
        <f>'10_UNIDADES_+_demandadas_2023'!G$16</f>
        <v>118</v>
      </c>
      <c r="G49" s="9">
        <f t="shared" si="9"/>
        <v>43.902439024390247</v>
      </c>
    </row>
    <row r="50" spans="1:7" ht="15">
      <c r="A50" s="187">
        <v>45139</v>
      </c>
      <c r="B50" s="188"/>
      <c r="C50" s="9"/>
      <c r="E50" s="187">
        <v>45139</v>
      </c>
      <c r="F50" s="188"/>
      <c r="G50" s="9"/>
    </row>
    <row r="51" spans="1:7" ht="15">
      <c r="A51" s="187">
        <v>45170</v>
      </c>
      <c r="B51" s="188"/>
      <c r="C51" s="9"/>
      <c r="E51" s="187">
        <v>45170</v>
      </c>
      <c r="F51" s="188"/>
      <c r="G51" s="9"/>
    </row>
    <row r="52" spans="1:7" ht="15">
      <c r="A52" s="187">
        <v>45200</v>
      </c>
      <c r="B52" s="188"/>
      <c r="C52" s="9"/>
      <c r="E52" s="187">
        <v>45200</v>
      </c>
      <c r="F52" s="188"/>
      <c r="G52" s="9"/>
    </row>
    <row r="53" spans="1:7" ht="15">
      <c r="A53" s="187">
        <v>45231</v>
      </c>
      <c r="B53" s="188"/>
      <c r="C53" s="9"/>
      <c r="E53" s="187">
        <v>45231</v>
      </c>
      <c r="F53" s="188"/>
      <c r="G53" s="9"/>
    </row>
    <row r="54" spans="1:7" ht="15.75" thickBot="1">
      <c r="A54" s="190">
        <v>45261</v>
      </c>
      <c r="B54" s="269"/>
      <c r="C54" s="19"/>
      <c r="E54" s="190">
        <v>45261</v>
      </c>
      <c r="F54" s="192"/>
      <c r="G54" s="19"/>
    </row>
    <row r="55" spans="1:7">
      <c r="B55" s="13"/>
      <c r="C55" s="13"/>
    </row>
    <row r="56" spans="1:7">
      <c r="B56" s="13"/>
      <c r="C56" s="13"/>
    </row>
    <row r="57" spans="1:7">
      <c r="B57" s="13"/>
      <c r="C57" s="13"/>
    </row>
    <row r="58" spans="1:7">
      <c r="B58" s="13"/>
      <c r="C58" s="13"/>
    </row>
    <row r="59" spans="1:7">
      <c r="B59" s="13"/>
      <c r="C59" s="13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5.5703125" defaultRowHeight="14.25"/>
  <cols>
    <col min="1" max="1" width="52.42578125" style="13" customWidth="1"/>
    <col min="2" max="2" width="7.7109375" style="176" bestFit="1" customWidth="1"/>
    <col min="3" max="4" width="7.5703125" style="176" bestFit="1" customWidth="1"/>
    <col min="5" max="5" width="7.5703125" style="176" customWidth="1"/>
    <col min="6" max="6" width="9.140625" style="176" customWidth="1"/>
    <col min="7" max="7" width="3" style="13" customWidth="1"/>
    <col min="8" max="17" width="9.140625" style="13" customWidth="1"/>
    <col min="18" max="18" width="15.42578125" style="13" customWidth="1"/>
    <col min="19" max="222" width="9.140625" style="13" customWidth="1"/>
    <col min="223" max="223" width="58.28515625" style="13" customWidth="1"/>
    <col min="224" max="224" width="3.7109375" style="13" bestFit="1" customWidth="1"/>
    <col min="225" max="225" width="5.5703125" style="13" bestFit="1" customWidth="1"/>
    <col min="226" max="226" width="5.5703125" style="13" customWidth="1"/>
    <col min="227" max="16384" width="5.5703125" style="13"/>
  </cols>
  <sheetData>
    <row r="1" spans="1:18" ht="15">
      <c r="A1" s="156" t="s">
        <v>0</v>
      </c>
      <c r="B1" s="223"/>
      <c r="C1" s="223"/>
      <c r="D1" s="223"/>
      <c r="E1" s="223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293</v>
      </c>
      <c r="B4" s="6"/>
      <c r="C4" s="6"/>
      <c r="D4" s="6"/>
      <c r="E4" s="6"/>
    </row>
    <row r="6" spans="1:18" ht="15.75" thickBot="1">
      <c r="A6" s="271" t="s">
        <v>213</v>
      </c>
      <c r="B6" s="214">
        <v>45108</v>
      </c>
      <c r="C6" s="214">
        <v>45078</v>
      </c>
      <c r="D6" s="228">
        <v>45047</v>
      </c>
      <c r="E6" s="214" t="s">
        <v>5</v>
      </c>
      <c r="F6" s="261" t="s">
        <v>6</v>
      </c>
    </row>
    <row r="7" spans="1:18" ht="14.25" customHeight="1" thickBot="1">
      <c r="A7" s="775" t="s">
        <v>239</v>
      </c>
      <c r="B7" s="778">
        <v>734</v>
      </c>
      <c r="C7" s="778">
        <v>737</v>
      </c>
      <c r="D7" s="778">
        <v>704</v>
      </c>
      <c r="E7" s="272">
        <f t="shared" ref="E7:E16" si="0">SUM(B7:D7)</f>
        <v>2175</v>
      </c>
      <c r="F7" s="273">
        <f t="shared" ref="F7:F17" si="1">AVERAGE(B7:D7)</f>
        <v>725</v>
      </c>
      <c r="R7" s="175"/>
    </row>
    <row r="8" spans="1:18" ht="15" customHeight="1" thickBot="1">
      <c r="A8" s="776" t="s">
        <v>240</v>
      </c>
      <c r="B8" s="45">
        <v>485</v>
      </c>
      <c r="C8" s="46">
        <v>784</v>
      </c>
      <c r="D8" s="45">
        <v>878</v>
      </c>
      <c r="E8" s="40">
        <f t="shared" si="0"/>
        <v>2147</v>
      </c>
      <c r="F8" s="232">
        <f t="shared" si="1"/>
        <v>715.66666666666663</v>
      </c>
      <c r="R8" s="175"/>
    </row>
    <row r="9" spans="1:18" ht="15.75" thickBot="1">
      <c r="A9" s="776" t="s">
        <v>238</v>
      </c>
      <c r="B9" s="45">
        <v>342</v>
      </c>
      <c r="C9" s="45">
        <v>343</v>
      </c>
      <c r="D9" s="45">
        <v>427</v>
      </c>
      <c r="E9" s="40">
        <f t="shared" si="0"/>
        <v>1112</v>
      </c>
      <c r="F9" s="232">
        <f t="shared" si="1"/>
        <v>370.66666666666669</v>
      </c>
      <c r="R9" s="175"/>
    </row>
    <row r="10" spans="1:18" ht="15.75" thickBot="1">
      <c r="A10" s="776" t="s">
        <v>236</v>
      </c>
      <c r="B10" s="45">
        <v>298</v>
      </c>
      <c r="C10" s="45">
        <v>242</v>
      </c>
      <c r="D10" s="45">
        <v>278</v>
      </c>
      <c r="E10" s="40">
        <f t="shared" si="0"/>
        <v>818</v>
      </c>
      <c r="F10" s="232">
        <f t="shared" si="1"/>
        <v>272.66666666666669</v>
      </c>
      <c r="R10" s="175"/>
    </row>
    <row r="11" spans="1:18" ht="15.75" thickBot="1">
      <c r="A11" s="776" t="s">
        <v>225</v>
      </c>
      <c r="B11" s="45">
        <v>244</v>
      </c>
      <c r="C11" s="45">
        <v>272</v>
      </c>
      <c r="D11" s="45">
        <v>279</v>
      </c>
      <c r="E11" s="40">
        <f t="shared" si="0"/>
        <v>795</v>
      </c>
      <c r="F11" s="232">
        <f t="shared" si="1"/>
        <v>265</v>
      </c>
      <c r="R11" s="175"/>
    </row>
    <row r="12" spans="1:18" ht="15" customHeight="1" thickBot="1">
      <c r="A12" s="776" t="s">
        <v>235</v>
      </c>
      <c r="B12" s="45">
        <v>174</v>
      </c>
      <c r="C12" s="45">
        <v>272</v>
      </c>
      <c r="D12" s="45">
        <v>269</v>
      </c>
      <c r="E12" s="40">
        <f t="shared" si="0"/>
        <v>715</v>
      </c>
      <c r="F12" s="232">
        <f t="shared" si="1"/>
        <v>238.33333333333334</v>
      </c>
      <c r="R12" s="175"/>
    </row>
    <row r="13" spans="1:18" ht="15.75" thickBot="1">
      <c r="A13" s="776" t="s">
        <v>231</v>
      </c>
      <c r="B13" s="45">
        <v>207</v>
      </c>
      <c r="C13" s="46">
        <v>210</v>
      </c>
      <c r="D13" s="45">
        <v>285</v>
      </c>
      <c r="E13" s="40">
        <f t="shared" si="0"/>
        <v>702</v>
      </c>
      <c r="F13" s="232">
        <f t="shared" si="1"/>
        <v>234</v>
      </c>
      <c r="R13" s="175"/>
    </row>
    <row r="14" spans="1:18" ht="15.75" thickBot="1">
      <c r="A14" s="776" t="s">
        <v>244</v>
      </c>
      <c r="B14" s="45">
        <v>164</v>
      </c>
      <c r="C14" s="45">
        <v>161</v>
      </c>
      <c r="D14" s="45">
        <v>206</v>
      </c>
      <c r="E14" s="40">
        <f t="shared" si="0"/>
        <v>531</v>
      </c>
      <c r="F14" s="232">
        <f t="shared" si="1"/>
        <v>177</v>
      </c>
      <c r="R14" s="175"/>
    </row>
    <row r="15" spans="1:18" ht="15.75" thickBot="1">
      <c r="A15" s="776" t="s">
        <v>147</v>
      </c>
      <c r="B15" s="45">
        <v>118</v>
      </c>
      <c r="C15" s="45">
        <v>82</v>
      </c>
      <c r="D15" s="45">
        <v>107</v>
      </c>
      <c r="E15" s="40">
        <f t="shared" si="0"/>
        <v>307</v>
      </c>
      <c r="F15" s="232">
        <f t="shared" si="1"/>
        <v>102.33333333333333</v>
      </c>
      <c r="R15" s="175"/>
    </row>
    <row r="16" spans="1:18" ht="15.75" thickBot="1">
      <c r="A16" s="777" t="s">
        <v>272</v>
      </c>
      <c r="B16" s="779">
        <v>80</v>
      </c>
      <c r="C16" s="779">
        <v>82</v>
      </c>
      <c r="D16" s="779">
        <v>125</v>
      </c>
      <c r="E16" s="274">
        <f t="shared" si="0"/>
        <v>287</v>
      </c>
      <c r="F16" s="275">
        <f t="shared" si="1"/>
        <v>95.666666666666671</v>
      </c>
      <c r="R16" s="175"/>
    </row>
    <row r="17" spans="1:7" ht="15.75" customHeight="1" thickBot="1">
      <c r="A17" s="170" t="s">
        <v>5</v>
      </c>
      <c r="B17" s="62">
        <f>SUM(B7:B16)</f>
        <v>2846</v>
      </c>
      <c r="C17" s="271">
        <f>SUM(C7:C16)</f>
        <v>3185</v>
      </c>
      <c r="D17" s="63">
        <f>SUM(D7:D16)</f>
        <v>3558</v>
      </c>
      <c r="E17" s="249">
        <f>SUM(E7:E16)</f>
        <v>9589</v>
      </c>
      <c r="F17" s="276">
        <f t="shared" si="1"/>
        <v>3196.3333333333335</v>
      </c>
    </row>
    <row r="18" spans="1:7" ht="15">
      <c r="A18" s="277"/>
      <c r="B18" s="6"/>
      <c r="C18" s="6"/>
      <c r="D18" s="6"/>
      <c r="E18" s="6"/>
    </row>
    <row r="19" spans="1:7" ht="57" customHeight="1">
      <c r="A19" s="172"/>
      <c r="B19" s="278"/>
      <c r="C19" s="278"/>
      <c r="D19" s="278"/>
      <c r="E19" s="278"/>
      <c r="F19" s="856"/>
      <c r="G19" s="856"/>
    </row>
    <row r="20" spans="1:7">
      <c r="A20" s="173"/>
      <c r="B20" s="279"/>
      <c r="C20" s="279"/>
      <c r="D20" s="279"/>
      <c r="E20" s="279"/>
    </row>
    <row r="21" spans="1:7" ht="82.5" customHeight="1">
      <c r="A21" s="172"/>
      <c r="B21" s="278"/>
      <c r="C21" s="278"/>
      <c r="D21" s="278"/>
      <c r="E21" s="278"/>
      <c r="F21" s="856"/>
      <c r="G21" s="856"/>
    </row>
    <row r="22" spans="1:7">
      <c r="A22" s="172"/>
      <c r="B22" s="278"/>
      <c r="C22" s="278"/>
      <c r="D22" s="278"/>
      <c r="E22" s="278"/>
    </row>
    <row r="23" spans="1:7" ht="66.75" customHeight="1">
      <c r="A23" s="172"/>
      <c r="B23" s="278"/>
      <c r="C23" s="278"/>
      <c r="D23" s="278"/>
      <c r="E23" s="278"/>
      <c r="F23" s="856"/>
      <c r="G23" s="856"/>
    </row>
    <row r="24" spans="1:7">
      <c r="A24" s="173"/>
      <c r="B24" s="279"/>
      <c r="C24" s="279"/>
      <c r="D24" s="279"/>
      <c r="E24" s="279"/>
    </row>
    <row r="25" spans="1:7">
      <c r="A25" s="172"/>
      <c r="B25" s="278"/>
      <c r="C25" s="278"/>
      <c r="D25" s="278"/>
      <c r="E25" s="278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="80" zoomScaleNormal="80" workbookViewId="0">
      <selection activeCell="B33" sqref="B33"/>
    </sheetView>
  </sheetViews>
  <sheetFormatPr defaultColWidth="5.5703125" defaultRowHeight="14.25"/>
  <cols>
    <col min="1" max="1" width="58.28515625" style="13" customWidth="1"/>
    <col min="2" max="2" width="7.5703125" style="176" bestFit="1" customWidth="1"/>
    <col min="3" max="16" width="9.140625" style="13" customWidth="1"/>
    <col min="17" max="21" width="9.140625" style="159" customWidth="1"/>
    <col min="22" max="22" width="12" style="159" customWidth="1"/>
    <col min="23" max="23" width="9.140625" style="159" customWidth="1"/>
    <col min="24" max="24" width="12.85546875" style="159" customWidth="1"/>
    <col min="25" max="25" width="20.28515625" style="159" bestFit="1" customWidth="1"/>
    <col min="26" max="26" width="24.28515625" style="159" hidden="1" customWidth="1"/>
    <col min="27" max="27" width="9.140625" style="159" customWidth="1"/>
    <col min="28" max="235" width="9.140625" style="13" customWidth="1"/>
    <col min="236" max="236" width="58.28515625" style="13" customWidth="1"/>
    <col min="237" max="237" width="3.7109375" style="13" bestFit="1" customWidth="1"/>
    <col min="238" max="238" width="5.5703125" style="13" bestFit="1" customWidth="1"/>
    <col min="239" max="239" width="5.5703125" style="13" customWidth="1"/>
    <col min="240" max="16384" width="5.5703125" style="13"/>
  </cols>
  <sheetData>
    <row r="1" spans="1:15" ht="15">
      <c r="A1" s="156" t="s">
        <v>0</v>
      </c>
    </row>
    <row r="2" spans="1:15" ht="15">
      <c r="A2" s="1" t="s">
        <v>1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15">
      <c r="A3" s="1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1:15" ht="15">
      <c r="A4" s="1" t="s">
        <v>448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1:15"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1:15" ht="15.75" thickBot="1">
      <c r="A6" s="280" t="s">
        <v>213</v>
      </c>
      <c r="B6" s="65">
        <v>45078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1:15">
      <c r="A7" s="281" t="s">
        <v>239</v>
      </c>
      <c r="B7" s="33">
        <v>734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</row>
    <row r="8" spans="1:15">
      <c r="A8" s="282" t="s">
        <v>240</v>
      </c>
      <c r="B8" s="45">
        <v>485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</row>
    <row r="9" spans="1:15" ht="15" customHeight="1">
      <c r="A9" s="282" t="s">
        <v>238</v>
      </c>
      <c r="B9" s="45">
        <v>342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1:15">
      <c r="A10" s="282" t="s">
        <v>236</v>
      </c>
      <c r="B10" s="45">
        <v>298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</row>
    <row r="11" spans="1:15">
      <c r="A11" s="282" t="s">
        <v>225</v>
      </c>
      <c r="B11" s="45">
        <v>244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</row>
    <row r="12" spans="1:15">
      <c r="A12" s="282" t="s">
        <v>231</v>
      </c>
      <c r="B12" s="45">
        <v>207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</row>
    <row r="13" spans="1:15" ht="15" customHeight="1">
      <c r="A13" s="282" t="s">
        <v>235</v>
      </c>
      <c r="B13" s="45">
        <v>174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</row>
    <row r="14" spans="1:15">
      <c r="A14" s="282" t="s">
        <v>244</v>
      </c>
      <c r="B14" s="45">
        <v>164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</row>
    <row r="15" spans="1:15">
      <c r="A15" s="282" t="s">
        <v>147</v>
      </c>
      <c r="B15" s="45">
        <v>118</v>
      </c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</row>
    <row r="16" spans="1:15" ht="15" thickBot="1">
      <c r="A16" s="283" t="s">
        <v>255</v>
      </c>
      <c r="B16" s="52">
        <v>110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</row>
    <row r="17" spans="1:31" ht="15.75" thickBot="1">
      <c r="A17" s="719" t="s">
        <v>5</v>
      </c>
      <c r="B17" s="720">
        <f>SUM(B7:B16)</f>
        <v>2876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18" spans="1:31" ht="15">
      <c r="A18" s="780"/>
      <c r="B18" s="781"/>
      <c r="C18" s="709"/>
      <c r="D18" s="709"/>
      <c r="E18" s="709"/>
      <c r="F18" s="709"/>
      <c r="G18" s="709"/>
      <c r="H18" s="709"/>
      <c r="I18" s="709"/>
      <c r="J18" s="709"/>
      <c r="K18" s="709"/>
      <c r="L18" s="709"/>
      <c r="M18" s="709"/>
      <c r="N18" s="709"/>
      <c r="O18" s="709"/>
      <c r="P18" s="709"/>
      <c r="Q18" s="709"/>
      <c r="R18" s="709"/>
    </row>
    <row r="19" spans="1:31">
      <c r="A19" s="722" t="s">
        <v>294</v>
      </c>
      <c r="B19" s="752"/>
      <c r="C19" s="709"/>
      <c r="D19" s="709"/>
      <c r="E19" s="709"/>
      <c r="F19" s="709"/>
      <c r="G19" s="709"/>
      <c r="H19" s="709"/>
      <c r="I19" s="709"/>
      <c r="J19" s="709"/>
      <c r="K19" s="709"/>
      <c r="L19" s="709"/>
      <c r="M19" s="709"/>
      <c r="N19" s="709"/>
      <c r="O19" s="709"/>
      <c r="P19" s="709"/>
      <c r="Q19" s="709"/>
      <c r="R19" s="709"/>
      <c r="S19" s="13"/>
      <c r="T19" s="13"/>
    </row>
    <row r="20" spans="1:31" s="252" customFormat="1" ht="15.75" customHeight="1">
      <c r="A20" s="727"/>
      <c r="B20" s="753"/>
      <c r="C20" s="709"/>
      <c r="D20" s="709"/>
      <c r="E20" s="709"/>
      <c r="F20" s="709"/>
      <c r="G20" s="709"/>
      <c r="H20" s="709"/>
      <c r="I20" s="709"/>
      <c r="J20" s="709"/>
      <c r="K20" s="709"/>
      <c r="L20" s="709"/>
      <c r="M20" s="709"/>
      <c r="N20" s="709"/>
      <c r="O20" s="709"/>
      <c r="P20" s="709"/>
      <c r="Q20" s="709"/>
      <c r="R20" s="709"/>
    </row>
    <row r="21" spans="1:31" s="252" customFormat="1">
      <c r="A21" s="722"/>
      <c r="B21" s="752"/>
      <c r="C21" s="709"/>
      <c r="D21" s="709"/>
      <c r="E21" s="709"/>
      <c r="F21" s="709"/>
      <c r="G21" s="709"/>
      <c r="H21" s="709"/>
      <c r="I21" s="709"/>
      <c r="J21" s="709"/>
      <c r="K21" s="709"/>
      <c r="L21" s="709"/>
      <c r="M21" s="709"/>
      <c r="N21" s="709"/>
      <c r="O21" s="709"/>
      <c r="P21" s="709"/>
      <c r="Q21" s="709"/>
      <c r="R21" s="709"/>
    </row>
    <row r="22" spans="1:31" s="709" customFormat="1" ht="15" customHeight="1">
      <c r="A22" s="721"/>
      <c r="B22" s="709" t="str">
        <f>A7</f>
        <v>Secretaria Municipal das Subprefeituras</v>
      </c>
      <c r="C22" s="709" t="str">
        <f>A8</f>
        <v>Secretaria Municipal de Assistência e Desenvolvimento Social</v>
      </c>
      <c r="D22" s="709" t="str">
        <f>A9</f>
        <v>Secretaria Municipal da Saúde</v>
      </c>
      <c r="E22" s="709" t="str">
        <f>A10</f>
        <v>Secretaria Municipal da Fazenda</v>
      </c>
      <c r="F22" s="709" t="str">
        <f>A11</f>
        <v>Companhia de Engenharia de Tráfego - CET</v>
      </c>
      <c r="G22" s="709" t="str">
        <f>A12</f>
        <v>São Paulo Transportes - SPTRANS</v>
      </c>
      <c r="H22" s="709" t="str">
        <f>A13</f>
        <v>Secretaria Executiva de Limpeza Urbana**</v>
      </c>
      <c r="I22" s="709" t="str">
        <f>A14</f>
        <v>Secretaria Municipal de Educação</v>
      </c>
      <c r="J22" s="709" t="str">
        <f>A15</f>
        <v>Órgão externo</v>
      </c>
      <c r="K22" s="709" t="str">
        <f>A16</f>
        <v>Secretaria Municipal do Verde e Meio Ambiente</v>
      </c>
      <c r="L22" s="709" t="s">
        <v>5</v>
      </c>
    </row>
    <row r="23" spans="1:31" s="709" customFormat="1">
      <c r="A23" s="722"/>
      <c r="B23" s="709">
        <f>B7</f>
        <v>734</v>
      </c>
      <c r="C23" s="709">
        <f>B8</f>
        <v>485</v>
      </c>
      <c r="D23" s="709">
        <f>B9</f>
        <v>342</v>
      </c>
      <c r="E23" s="709">
        <f>B10</f>
        <v>298</v>
      </c>
      <c r="F23" s="709">
        <f>B11</f>
        <v>244</v>
      </c>
      <c r="G23" s="709">
        <f>B12</f>
        <v>207</v>
      </c>
      <c r="H23" s="709">
        <f>B13</f>
        <v>174</v>
      </c>
      <c r="I23" s="709">
        <f>B14</f>
        <v>164</v>
      </c>
      <c r="J23" s="709">
        <f>B15</f>
        <v>118</v>
      </c>
      <c r="K23" s="709">
        <f>B16</f>
        <v>110</v>
      </c>
      <c r="L23" s="723"/>
      <c r="S23" s="724"/>
      <c r="T23" s="725"/>
      <c r="U23" s="725"/>
      <c r="V23" s="725"/>
      <c r="W23" s="725"/>
      <c r="X23" s="725"/>
      <c r="Y23" s="725"/>
      <c r="Z23" s="710"/>
      <c r="AA23" s="725"/>
      <c r="AB23" s="725"/>
      <c r="AC23" s="725"/>
      <c r="AD23" s="725"/>
      <c r="AE23" s="726"/>
    </row>
    <row r="24" spans="1:31" s="709" customFormat="1" ht="16.5" customHeight="1">
      <c r="A24" s="727"/>
      <c r="L24" s="723"/>
      <c r="S24" s="724"/>
      <c r="T24" s="725"/>
      <c r="U24" s="725"/>
      <c r="V24" s="725"/>
      <c r="W24" s="725"/>
      <c r="X24" s="725"/>
      <c r="Y24" s="725"/>
      <c r="Z24" s="710"/>
      <c r="AA24" s="725"/>
      <c r="AB24" s="725"/>
      <c r="AC24" s="725"/>
      <c r="AD24" s="725"/>
      <c r="AE24" s="726"/>
    </row>
    <row r="25" spans="1:31" s="709" customFormat="1">
      <c r="A25" s="722"/>
      <c r="L25" s="723">
        <f>UNIDADES!G72</f>
        <v>4703</v>
      </c>
      <c r="S25" s="724"/>
      <c r="T25" s="725"/>
      <c r="U25" s="725"/>
      <c r="V25" s="725"/>
      <c r="W25" s="725"/>
      <c r="X25" s="725"/>
      <c r="Y25" s="725"/>
      <c r="Z25" s="710"/>
      <c r="AA25" s="725"/>
      <c r="AB25" s="725"/>
      <c r="AC25" s="725"/>
      <c r="AD25" s="725"/>
      <c r="AE25" s="726"/>
    </row>
    <row r="26" spans="1:31" s="252" customFormat="1" ht="15">
      <c r="A26" s="709"/>
      <c r="B26" s="725"/>
      <c r="C26" s="709"/>
      <c r="D26" s="709"/>
      <c r="E26" s="709"/>
      <c r="F26" s="709"/>
      <c r="G26" s="709"/>
      <c r="H26" s="728"/>
      <c r="I26" s="709"/>
      <c r="J26" s="709"/>
      <c r="K26" s="709"/>
      <c r="L26" s="709"/>
      <c r="M26" s="709"/>
      <c r="N26" s="709"/>
      <c r="O26" s="709"/>
      <c r="P26" s="709"/>
      <c r="Q26" s="709"/>
      <c r="R26" s="709"/>
      <c r="S26" s="285"/>
      <c r="T26" s="286"/>
      <c r="U26" s="286"/>
      <c r="V26" s="286"/>
      <c r="W26" s="286"/>
      <c r="X26" s="286"/>
      <c r="Y26" s="286"/>
      <c r="Z26" s="287"/>
      <c r="AA26" s="286"/>
      <c r="AB26" s="286"/>
      <c r="AC26" s="286"/>
      <c r="AD26" s="286"/>
      <c r="AE26" s="288"/>
    </row>
    <row r="27" spans="1:31" s="252" customFormat="1">
      <c r="A27" s="709"/>
      <c r="B27" s="725"/>
      <c r="C27" s="709"/>
      <c r="D27" s="709"/>
      <c r="E27" s="709"/>
      <c r="F27" s="709"/>
      <c r="G27" s="709"/>
      <c r="H27" s="709"/>
      <c r="I27" s="709"/>
      <c r="J27" s="709"/>
      <c r="K27" s="709"/>
      <c r="L27" s="709"/>
      <c r="M27" s="709"/>
      <c r="N27" s="709"/>
      <c r="O27" s="709"/>
      <c r="P27" s="709"/>
      <c r="Q27" s="709"/>
      <c r="R27" s="709"/>
      <c r="S27" s="285"/>
      <c r="T27" s="286"/>
      <c r="U27" s="286"/>
      <c r="V27" s="286"/>
      <c r="W27" s="286"/>
      <c r="X27" s="286"/>
      <c r="Y27" s="286"/>
      <c r="Z27" s="287"/>
      <c r="AA27" s="286"/>
      <c r="AB27" s="286"/>
      <c r="AC27" s="286"/>
      <c r="AD27" s="286"/>
      <c r="AE27" s="288"/>
    </row>
    <row r="28" spans="1:31" s="252" customFormat="1">
      <c r="A28" s="709"/>
      <c r="B28" s="725"/>
      <c r="C28" s="709"/>
      <c r="D28" s="709"/>
      <c r="E28" s="709"/>
      <c r="F28" s="709"/>
      <c r="G28" s="709"/>
      <c r="H28" s="709"/>
      <c r="I28" s="709"/>
      <c r="J28" s="709"/>
      <c r="K28" s="709"/>
      <c r="L28" s="709"/>
      <c r="M28" s="709"/>
      <c r="N28" s="709"/>
      <c r="O28" s="709"/>
      <c r="P28" s="709"/>
      <c r="Q28" s="709"/>
      <c r="R28" s="709"/>
      <c r="S28" s="285"/>
      <c r="T28" s="286"/>
      <c r="U28" s="286"/>
      <c r="V28" s="286"/>
      <c r="W28" s="286"/>
      <c r="X28" s="286"/>
      <c r="Y28" s="286"/>
      <c r="Z28" s="287"/>
      <c r="AA28" s="286"/>
      <c r="AB28" s="286"/>
      <c r="AC28" s="286"/>
      <c r="AD28" s="286"/>
      <c r="AE28" s="288"/>
    </row>
    <row r="29" spans="1:31" s="252" customFormat="1">
      <c r="B29" s="286"/>
      <c r="S29" s="285"/>
      <c r="T29" s="286"/>
      <c r="U29" s="286"/>
      <c r="V29" s="286"/>
      <c r="W29" s="286"/>
      <c r="X29" s="286"/>
      <c r="Y29" s="286"/>
      <c r="Z29" s="287"/>
      <c r="AA29" s="286"/>
      <c r="AB29" s="286"/>
      <c r="AC29" s="286"/>
      <c r="AD29" s="286"/>
      <c r="AE29" s="288"/>
    </row>
    <row r="30" spans="1:31" s="252" customFormat="1">
      <c r="B30" s="286"/>
      <c r="S30" s="285"/>
      <c r="T30" s="286"/>
      <c r="U30" s="286"/>
      <c r="V30" s="286"/>
      <c r="W30" s="286"/>
      <c r="X30" s="286"/>
      <c r="Y30" s="286"/>
      <c r="Z30" s="287"/>
      <c r="AA30" s="286"/>
      <c r="AB30" s="286"/>
      <c r="AC30" s="286"/>
      <c r="AD30" s="286"/>
      <c r="AE30" s="288"/>
    </row>
    <row r="31" spans="1:31">
      <c r="Q31" s="13"/>
      <c r="R31" s="13"/>
      <c r="S31" s="175"/>
      <c r="T31" s="176"/>
      <c r="U31" s="176"/>
      <c r="V31" s="176"/>
      <c r="W31" s="176"/>
      <c r="X31" s="176"/>
      <c r="Y31" s="176"/>
      <c r="Z31" s="160"/>
      <c r="AA31" s="176"/>
      <c r="AB31" s="176"/>
      <c r="AC31" s="176"/>
      <c r="AD31" s="176"/>
      <c r="AE31" s="177"/>
    </row>
    <row r="32" spans="1:31">
      <c r="Q32" s="13"/>
      <c r="R32" s="13"/>
      <c r="S32" s="175"/>
      <c r="T32" s="176"/>
      <c r="U32" s="176"/>
      <c r="V32" s="176"/>
      <c r="W32" s="176"/>
      <c r="X32" s="176"/>
      <c r="Y32" s="176"/>
      <c r="Z32" s="160"/>
      <c r="AA32" s="176"/>
      <c r="AB32" s="289"/>
      <c r="AC32" s="176"/>
      <c r="AD32" s="176"/>
      <c r="AE32" s="177"/>
    </row>
    <row r="33" spans="1:28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59"/>
    </row>
    <row r="34" spans="1:28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59"/>
    </row>
    <row r="35" spans="1:28">
      <c r="A35" s="159"/>
      <c r="B35" s="28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U35" s="13"/>
      <c r="V35" s="13"/>
      <c r="W35" s="13"/>
      <c r="X35" s="13"/>
      <c r="Y35" s="13"/>
      <c r="Z35" s="13"/>
      <c r="AA35" s="13"/>
      <c r="AB35" s="159"/>
    </row>
    <row r="36" spans="1:28">
      <c r="A36" s="159"/>
      <c r="B36" s="28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U36" s="13"/>
      <c r="V36" s="13"/>
      <c r="W36" s="13"/>
      <c r="X36" s="13"/>
      <c r="Y36" s="13"/>
      <c r="Z36" s="13"/>
      <c r="AA36" s="13"/>
      <c r="AB36" s="159"/>
    </row>
    <row r="37" spans="1:28">
      <c r="A37" s="159"/>
      <c r="B37" s="28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U37" s="13"/>
      <c r="V37" s="13"/>
      <c r="W37" s="13"/>
      <c r="X37" s="13"/>
      <c r="Y37" s="13"/>
      <c r="Z37" s="13"/>
      <c r="AA37" s="13"/>
      <c r="AB37" s="159"/>
    </row>
    <row r="38" spans="1:28">
      <c r="A38" s="159"/>
      <c r="B38" s="28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U38" s="13"/>
      <c r="V38" s="13"/>
      <c r="W38" s="13"/>
      <c r="X38" s="13"/>
      <c r="Y38" s="13"/>
      <c r="Z38" s="13"/>
      <c r="AA38" s="13"/>
      <c r="AB38" s="159"/>
    </row>
    <row r="39" spans="1:28">
      <c r="A39" s="159"/>
      <c r="B39" s="28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U39" s="13"/>
      <c r="V39" s="13"/>
      <c r="W39" s="13"/>
      <c r="X39" s="13"/>
      <c r="Y39" s="13"/>
      <c r="Z39" s="13"/>
      <c r="AA39" s="13"/>
      <c r="AB39" s="159"/>
    </row>
    <row r="40" spans="1:28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8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zoomScaleNormal="100" workbookViewId="0"/>
  </sheetViews>
  <sheetFormatPr defaultRowHeight="15"/>
  <cols>
    <col min="1" max="1" width="24.85546875" style="291" customWidth="1"/>
    <col min="2" max="3" width="6.85546875" bestFit="1" customWidth="1"/>
    <col min="4" max="4" width="6.42578125" bestFit="1" customWidth="1"/>
    <col min="5" max="5" width="6.140625" style="95" bestFit="1" customWidth="1"/>
    <col min="6" max="6" width="7" style="155" bestFit="1" customWidth="1"/>
    <col min="7" max="7" width="5.85546875" style="155" bestFit="1" customWidth="1"/>
    <col min="8" max="8" width="6.42578125" style="155" bestFit="1" customWidth="1"/>
    <col min="9" max="9" width="7" style="155" bestFit="1" customWidth="1"/>
    <col min="10" max="10" width="6.5703125" style="207" bestFit="1" customWidth="1"/>
    <col min="11" max="11" width="7.140625" style="155" bestFit="1" customWidth="1"/>
    <col min="12" max="12" width="6.28515625" style="155" bestFit="1" customWidth="1"/>
    <col min="13" max="13" width="6.42578125" bestFit="1" customWidth="1"/>
    <col min="14" max="14" width="6.7109375" bestFit="1" customWidth="1"/>
    <col min="15" max="15" width="7.140625" style="3" bestFit="1" customWidth="1"/>
    <col min="16" max="16" width="13.7109375" customWidth="1"/>
    <col min="17" max="17" width="9.140625" customWidth="1"/>
  </cols>
  <sheetData>
    <row r="1" spans="1:16">
      <c r="A1" s="290" t="s">
        <v>0</v>
      </c>
      <c r="B1" s="156"/>
      <c r="C1" s="156"/>
      <c r="D1" s="156"/>
      <c r="E1" s="157"/>
      <c r="F1" s="223"/>
      <c r="G1" s="223"/>
    </row>
    <row r="2" spans="1:16">
      <c r="A2" s="224" t="s">
        <v>1</v>
      </c>
      <c r="B2" s="1"/>
      <c r="C2" s="1"/>
      <c r="D2" s="1"/>
      <c r="E2" s="94"/>
      <c r="F2" s="6"/>
      <c r="G2" s="6"/>
    </row>
    <row r="3" spans="1:16" ht="15.75" thickBot="1"/>
    <row r="4" spans="1:16" ht="52.5" thickBot="1">
      <c r="A4" s="60" t="s">
        <v>213</v>
      </c>
      <c r="B4" s="292">
        <v>45261</v>
      </c>
      <c r="C4" s="293">
        <v>45231</v>
      </c>
      <c r="D4" s="294">
        <v>45200</v>
      </c>
      <c r="E4" s="292">
        <v>45170</v>
      </c>
      <c r="F4" s="293">
        <v>45139</v>
      </c>
      <c r="G4" s="294">
        <v>45108</v>
      </c>
      <c r="H4" s="292">
        <v>45078</v>
      </c>
      <c r="I4" s="292">
        <v>45047</v>
      </c>
      <c r="J4" s="292">
        <v>45017</v>
      </c>
      <c r="K4" s="292">
        <v>44986</v>
      </c>
      <c r="L4" s="292">
        <v>44958</v>
      </c>
      <c r="M4" s="293">
        <v>44927</v>
      </c>
      <c r="N4" s="102" t="s">
        <v>5</v>
      </c>
      <c r="O4" s="102" t="s">
        <v>6</v>
      </c>
      <c r="P4" s="295" t="s">
        <v>295</v>
      </c>
    </row>
    <row r="5" spans="1:16">
      <c r="A5" s="229" t="s">
        <v>296</v>
      </c>
      <c r="B5" s="106"/>
      <c r="C5" s="35"/>
      <c r="D5" s="35"/>
      <c r="E5" s="35"/>
      <c r="F5" s="35"/>
      <c r="G5" s="35">
        <v>37</v>
      </c>
      <c r="H5" s="35">
        <v>25</v>
      </c>
      <c r="I5" s="35">
        <v>29</v>
      </c>
      <c r="J5" s="35">
        <v>21</v>
      </c>
      <c r="K5" s="45">
        <v>40</v>
      </c>
      <c r="L5" s="35">
        <v>24</v>
      </c>
      <c r="M5" s="296">
        <v>24</v>
      </c>
      <c r="N5" s="297">
        <f t="shared" ref="N5:N36" si="0">SUM(B5:M5)</f>
        <v>200</v>
      </c>
      <c r="O5" s="298">
        <f t="shared" ref="O5:O37" si="1">AVERAGE(B5:M5)</f>
        <v>28.571428571428573</v>
      </c>
      <c r="P5" s="299">
        <f>N5/$N$37*100</f>
        <v>2.3857807467493735</v>
      </c>
    </row>
    <row r="6" spans="1:16">
      <c r="A6" s="235" t="s">
        <v>297</v>
      </c>
      <c r="B6" s="117"/>
      <c r="C6" s="45"/>
      <c r="D6" s="45"/>
      <c r="E6" s="45"/>
      <c r="F6" s="45"/>
      <c r="G6" s="45">
        <v>51</v>
      </c>
      <c r="H6" s="45">
        <v>54</v>
      </c>
      <c r="I6" s="45">
        <v>80</v>
      </c>
      <c r="J6" s="45">
        <v>52</v>
      </c>
      <c r="K6" s="45">
        <v>66</v>
      </c>
      <c r="L6" s="45">
        <v>57</v>
      </c>
      <c r="M6" s="43">
        <v>52</v>
      </c>
      <c r="N6" s="300">
        <f t="shared" si="0"/>
        <v>412</v>
      </c>
      <c r="O6" s="301">
        <f t="shared" si="1"/>
        <v>58.857142857142854</v>
      </c>
      <c r="P6" s="302">
        <f t="shared" ref="P6:P36" si="2">N6/$N$37*100</f>
        <v>4.9147083383037096</v>
      </c>
    </row>
    <row r="7" spans="1:16">
      <c r="A7" s="235" t="s">
        <v>298</v>
      </c>
      <c r="B7" s="117"/>
      <c r="C7" s="45"/>
      <c r="D7" s="45"/>
      <c r="E7" s="45"/>
      <c r="F7" s="45"/>
      <c r="G7" s="45">
        <v>94</v>
      </c>
      <c r="H7" s="45">
        <v>41</v>
      </c>
      <c r="I7" s="45">
        <v>47</v>
      </c>
      <c r="J7" s="45">
        <v>40</v>
      </c>
      <c r="K7" s="45">
        <v>36</v>
      </c>
      <c r="L7" s="45">
        <v>48</v>
      </c>
      <c r="M7" s="43">
        <v>62</v>
      </c>
      <c r="N7" s="300">
        <f t="shared" si="0"/>
        <v>368</v>
      </c>
      <c r="O7" s="301">
        <f t="shared" si="1"/>
        <v>52.571428571428569</v>
      </c>
      <c r="P7" s="302">
        <f t="shared" si="2"/>
        <v>4.3898365740188474</v>
      </c>
    </row>
    <row r="8" spans="1:16">
      <c r="A8" s="235" t="s">
        <v>299</v>
      </c>
      <c r="B8" s="117"/>
      <c r="C8" s="45"/>
      <c r="D8" s="45"/>
      <c r="E8" s="45"/>
      <c r="F8" s="45"/>
      <c r="G8" s="45">
        <v>34</v>
      </c>
      <c r="H8" s="45">
        <v>35</v>
      </c>
      <c r="I8" s="45">
        <v>45</v>
      </c>
      <c r="J8" s="45">
        <v>26</v>
      </c>
      <c r="K8" s="45">
        <v>50</v>
      </c>
      <c r="L8" s="45">
        <v>32</v>
      </c>
      <c r="M8" s="43">
        <v>29</v>
      </c>
      <c r="N8" s="300">
        <f t="shared" si="0"/>
        <v>251</v>
      </c>
      <c r="O8" s="301">
        <f t="shared" si="1"/>
        <v>35.857142857142854</v>
      </c>
      <c r="P8" s="302">
        <f t="shared" si="2"/>
        <v>2.994154837170464</v>
      </c>
    </row>
    <row r="9" spans="1:16">
      <c r="A9" s="235" t="s">
        <v>300</v>
      </c>
      <c r="B9" s="117"/>
      <c r="C9" s="45"/>
      <c r="D9" s="45"/>
      <c r="E9" s="45"/>
      <c r="F9" s="45"/>
      <c r="G9" s="45">
        <v>43</v>
      </c>
      <c r="H9" s="45">
        <v>29</v>
      </c>
      <c r="I9" s="45">
        <v>37</v>
      </c>
      <c r="J9" s="45">
        <v>40</v>
      </c>
      <c r="K9" s="45">
        <v>40</v>
      </c>
      <c r="L9" s="45">
        <v>43</v>
      </c>
      <c r="M9" s="43">
        <v>25</v>
      </c>
      <c r="N9" s="300">
        <f t="shared" si="0"/>
        <v>257</v>
      </c>
      <c r="O9" s="301">
        <f t="shared" si="1"/>
        <v>36.714285714285715</v>
      </c>
      <c r="P9" s="302">
        <f t="shared" si="2"/>
        <v>3.0657282595729454</v>
      </c>
    </row>
    <row r="10" spans="1:16">
      <c r="A10" s="235" t="s">
        <v>301</v>
      </c>
      <c r="B10" s="117"/>
      <c r="C10" s="45"/>
      <c r="D10" s="45"/>
      <c r="E10" s="45"/>
      <c r="F10" s="45"/>
      <c r="G10" s="45">
        <v>34</v>
      </c>
      <c r="H10" s="45">
        <v>32</v>
      </c>
      <c r="I10" s="45">
        <v>69</v>
      </c>
      <c r="J10" s="45">
        <v>28</v>
      </c>
      <c r="K10" s="45">
        <v>37</v>
      </c>
      <c r="L10" s="45">
        <v>43</v>
      </c>
      <c r="M10" s="43">
        <v>41</v>
      </c>
      <c r="N10" s="300">
        <f t="shared" si="0"/>
        <v>284</v>
      </c>
      <c r="O10" s="301">
        <f t="shared" si="1"/>
        <v>40.571428571428569</v>
      </c>
      <c r="P10" s="302">
        <f t="shared" si="2"/>
        <v>3.3878086603841102</v>
      </c>
    </row>
    <row r="11" spans="1:16">
      <c r="A11" s="235" t="s">
        <v>302</v>
      </c>
      <c r="B11" s="117"/>
      <c r="C11" s="45"/>
      <c r="D11" s="45"/>
      <c r="E11" s="45"/>
      <c r="F11" s="45"/>
      <c r="G11" s="45">
        <v>2</v>
      </c>
      <c r="H11" s="45">
        <v>5</v>
      </c>
      <c r="I11" s="45">
        <v>11</v>
      </c>
      <c r="J11" s="45">
        <v>17</v>
      </c>
      <c r="K11" s="45">
        <v>7</v>
      </c>
      <c r="L11" s="45">
        <v>6</v>
      </c>
      <c r="M11" s="43">
        <v>6</v>
      </c>
      <c r="N11" s="300">
        <f t="shared" si="0"/>
        <v>54</v>
      </c>
      <c r="O11" s="301">
        <f t="shared" si="1"/>
        <v>7.7142857142857144</v>
      </c>
      <c r="P11" s="302">
        <f t="shared" si="2"/>
        <v>0.64416080162233091</v>
      </c>
    </row>
    <row r="12" spans="1:16">
      <c r="A12" s="235" t="s">
        <v>303</v>
      </c>
      <c r="B12" s="117"/>
      <c r="C12" s="45"/>
      <c r="D12" s="45"/>
      <c r="E12" s="45"/>
      <c r="F12" s="45"/>
      <c r="G12" s="45">
        <v>19</v>
      </c>
      <c r="H12" s="45">
        <v>10</v>
      </c>
      <c r="I12" s="45">
        <v>16</v>
      </c>
      <c r="J12" s="45">
        <v>12</v>
      </c>
      <c r="K12" s="45">
        <v>10</v>
      </c>
      <c r="L12" s="45">
        <v>15</v>
      </c>
      <c r="M12" s="43">
        <v>14</v>
      </c>
      <c r="N12" s="300">
        <f t="shared" si="0"/>
        <v>96</v>
      </c>
      <c r="O12" s="301">
        <f t="shared" si="1"/>
        <v>13.714285714285714</v>
      </c>
      <c r="P12" s="302">
        <f t="shared" si="2"/>
        <v>1.1451747584396994</v>
      </c>
    </row>
    <row r="13" spans="1:16">
      <c r="A13" s="235" t="s">
        <v>304</v>
      </c>
      <c r="B13" s="117"/>
      <c r="C13" s="45"/>
      <c r="D13" s="45"/>
      <c r="E13" s="45"/>
      <c r="F13" s="45"/>
      <c r="G13" s="45">
        <v>36</v>
      </c>
      <c r="H13" s="45">
        <v>26</v>
      </c>
      <c r="I13" s="45">
        <v>21</v>
      </c>
      <c r="J13" s="45">
        <v>14</v>
      </c>
      <c r="K13" s="45">
        <v>20</v>
      </c>
      <c r="L13" s="45">
        <v>27</v>
      </c>
      <c r="M13" s="43">
        <v>22</v>
      </c>
      <c r="N13" s="300">
        <f t="shared" si="0"/>
        <v>166</v>
      </c>
      <c r="O13" s="301">
        <f t="shared" si="1"/>
        <v>23.714285714285715</v>
      </c>
      <c r="P13" s="302">
        <f t="shared" si="2"/>
        <v>1.9801980198019802</v>
      </c>
    </row>
    <row r="14" spans="1:16">
      <c r="A14" s="235" t="s">
        <v>305</v>
      </c>
      <c r="B14" s="117"/>
      <c r="C14" s="45"/>
      <c r="D14" s="45"/>
      <c r="E14" s="45"/>
      <c r="F14" s="45"/>
      <c r="G14" s="45">
        <v>9</v>
      </c>
      <c r="H14" s="45">
        <v>12</v>
      </c>
      <c r="I14" s="45">
        <v>11</v>
      </c>
      <c r="J14" s="45">
        <v>11</v>
      </c>
      <c r="K14" s="45">
        <v>10</v>
      </c>
      <c r="L14" s="45">
        <v>13</v>
      </c>
      <c r="M14" s="43">
        <v>10</v>
      </c>
      <c r="N14" s="300">
        <f t="shared" si="0"/>
        <v>76</v>
      </c>
      <c r="O14" s="301">
        <f t="shared" si="1"/>
        <v>10.857142857142858</v>
      </c>
      <c r="P14" s="302">
        <f t="shared" si="2"/>
        <v>0.90659668376476199</v>
      </c>
    </row>
    <row r="15" spans="1:16">
      <c r="A15" s="235" t="s">
        <v>306</v>
      </c>
      <c r="B15" s="117"/>
      <c r="C15" s="45"/>
      <c r="D15" s="45"/>
      <c r="E15" s="45"/>
      <c r="F15" s="45"/>
      <c r="G15" s="45">
        <v>50</v>
      </c>
      <c r="H15" s="45">
        <v>47</v>
      </c>
      <c r="I15" s="45">
        <v>46</v>
      </c>
      <c r="J15" s="45">
        <v>50</v>
      </c>
      <c r="K15" s="45">
        <v>43</v>
      </c>
      <c r="L15" s="45">
        <v>65</v>
      </c>
      <c r="M15" s="43">
        <v>41</v>
      </c>
      <c r="N15" s="300">
        <f t="shared" si="0"/>
        <v>342</v>
      </c>
      <c r="O15" s="301">
        <f t="shared" si="1"/>
        <v>48.857142857142854</v>
      </c>
      <c r="P15" s="302">
        <f t="shared" si="2"/>
        <v>4.0796850769414288</v>
      </c>
    </row>
    <row r="16" spans="1:16">
      <c r="A16" s="235" t="s">
        <v>307</v>
      </c>
      <c r="B16" s="117"/>
      <c r="C16" s="45"/>
      <c r="D16" s="45"/>
      <c r="E16" s="45"/>
      <c r="F16" s="45"/>
      <c r="G16" s="45">
        <v>27</v>
      </c>
      <c r="H16" s="45">
        <v>23</v>
      </c>
      <c r="I16" s="45">
        <v>26</v>
      </c>
      <c r="J16" s="45">
        <v>21</v>
      </c>
      <c r="K16" s="45">
        <v>27</v>
      </c>
      <c r="L16" s="45">
        <v>35</v>
      </c>
      <c r="M16" s="43">
        <v>28</v>
      </c>
      <c r="N16" s="300">
        <f t="shared" si="0"/>
        <v>187</v>
      </c>
      <c r="O16" s="301">
        <f t="shared" si="1"/>
        <v>26.714285714285715</v>
      </c>
      <c r="P16" s="302">
        <f t="shared" si="2"/>
        <v>2.2307049982106646</v>
      </c>
    </row>
    <row r="17" spans="1:20">
      <c r="A17" s="235" t="s">
        <v>308</v>
      </c>
      <c r="B17" s="117"/>
      <c r="C17" s="45"/>
      <c r="D17" s="45"/>
      <c r="E17" s="45"/>
      <c r="F17" s="45"/>
      <c r="G17" s="45">
        <v>42</v>
      </c>
      <c r="H17" s="45">
        <v>38</v>
      </c>
      <c r="I17" s="45">
        <v>40</v>
      </c>
      <c r="J17" s="45">
        <v>45</v>
      </c>
      <c r="K17" s="45">
        <v>55</v>
      </c>
      <c r="L17" s="45">
        <v>47</v>
      </c>
      <c r="M17" s="43">
        <v>49</v>
      </c>
      <c r="N17" s="300">
        <f t="shared" si="0"/>
        <v>316</v>
      </c>
      <c r="O17" s="301">
        <f t="shared" si="1"/>
        <v>45.142857142857146</v>
      </c>
      <c r="P17" s="302">
        <f t="shared" si="2"/>
        <v>3.7695335798640102</v>
      </c>
    </row>
    <row r="18" spans="1:20">
      <c r="A18" s="235" t="s">
        <v>309</v>
      </c>
      <c r="B18" s="117"/>
      <c r="C18" s="45"/>
      <c r="D18" s="45"/>
      <c r="E18" s="45"/>
      <c r="F18" s="45"/>
      <c r="G18" s="45">
        <v>23</v>
      </c>
      <c r="H18" s="45">
        <v>16</v>
      </c>
      <c r="I18" s="45">
        <v>29</v>
      </c>
      <c r="J18" s="45">
        <v>24</v>
      </c>
      <c r="K18" s="45">
        <v>28</v>
      </c>
      <c r="L18" s="45">
        <v>18</v>
      </c>
      <c r="M18" s="43">
        <v>20</v>
      </c>
      <c r="N18" s="300">
        <f t="shared" si="0"/>
        <v>158</v>
      </c>
      <c r="O18" s="301">
        <f t="shared" si="1"/>
        <v>22.571428571428573</v>
      </c>
      <c r="P18" s="302">
        <f t="shared" si="2"/>
        <v>1.8847667899320051</v>
      </c>
    </row>
    <row r="19" spans="1:20">
      <c r="A19" s="235" t="s">
        <v>310</v>
      </c>
      <c r="B19" s="117"/>
      <c r="C19" s="45"/>
      <c r="D19" s="45"/>
      <c r="E19" s="45"/>
      <c r="F19" s="45"/>
      <c r="G19" s="45">
        <v>31</v>
      </c>
      <c r="H19" s="45">
        <v>30</v>
      </c>
      <c r="I19" s="45">
        <v>25</v>
      </c>
      <c r="J19" s="45">
        <v>16</v>
      </c>
      <c r="K19" s="45">
        <v>26</v>
      </c>
      <c r="L19" s="45">
        <v>17</v>
      </c>
      <c r="M19" s="43">
        <v>22</v>
      </c>
      <c r="N19" s="300">
        <f t="shared" si="0"/>
        <v>167</v>
      </c>
      <c r="O19" s="301">
        <f t="shared" si="1"/>
        <v>23.857142857142858</v>
      </c>
      <c r="P19" s="302">
        <f t="shared" si="2"/>
        <v>1.9921269235357271</v>
      </c>
      <c r="Q19" s="175"/>
      <c r="T19" s="160"/>
    </row>
    <row r="20" spans="1:20">
      <c r="A20" s="235" t="s">
        <v>311</v>
      </c>
      <c r="B20" s="117"/>
      <c r="C20" s="45"/>
      <c r="D20" s="45"/>
      <c r="E20" s="45"/>
      <c r="F20" s="45"/>
      <c r="G20" s="45">
        <v>80</v>
      </c>
      <c r="H20" s="45">
        <v>82</v>
      </c>
      <c r="I20" s="45">
        <v>125</v>
      </c>
      <c r="J20" s="45">
        <v>91</v>
      </c>
      <c r="K20" s="45">
        <v>140</v>
      </c>
      <c r="L20" s="45">
        <v>71</v>
      </c>
      <c r="M20" s="43">
        <v>70</v>
      </c>
      <c r="N20" s="300">
        <f t="shared" si="0"/>
        <v>659</v>
      </c>
      <c r="O20" s="301">
        <f t="shared" si="1"/>
        <v>94.142857142857139</v>
      </c>
      <c r="P20" s="302">
        <f t="shared" si="2"/>
        <v>7.8611475605391865</v>
      </c>
      <c r="Q20" s="175"/>
      <c r="T20" s="160"/>
    </row>
    <row r="21" spans="1:20">
      <c r="A21" s="235" t="s">
        <v>312</v>
      </c>
      <c r="B21" s="117"/>
      <c r="C21" s="45"/>
      <c r="D21" s="45"/>
      <c r="E21" s="45"/>
      <c r="F21" s="45"/>
      <c r="G21" s="45">
        <v>37</v>
      </c>
      <c r="H21" s="45">
        <v>24</v>
      </c>
      <c r="I21" s="45">
        <v>34</v>
      </c>
      <c r="J21" s="45">
        <v>14</v>
      </c>
      <c r="K21" s="45">
        <v>33</v>
      </c>
      <c r="L21" s="45">
        <v>23</v>
      </c>
      <c r="M21" s="43">
        <v>22</v>
      </c>
      <c r="N21" s="300">
        <f t="shared" si="0"/>
        <v>187</v>
      </c>
      <c r="O21" s="301">
        <f t="shared" si="1"/>
        <v>26.714285714285715</v>
      </c>
      <c r="P21" s="302">
        <f t="shared" si="2"/>
        <v>2.2307049982106646</v>
      </c>
      <c r="Q21" s="175"/>
      <c r="T21" s="160"/>
    </row>
    <row r="22" spans="1:20">
      <c r="A22" s="235" t="s">
        <v>313</v>
      </c>
      <c r="B22" s="117"/>
      <c r="C22" s="45"/>
      <c r="D22" s="45"/>
      <c r="E22" s="45"/>
      <c r="F22" s="45"/>
      <c r="G22" s="45">
        <v>63</v>
      </c>
      <c r="H22" s="45">
        <v>61</v>
      </c>
      <c r="I22" s="45">
        <v>68</v>
      </c>
      <c r="J22" s="45">
        <v>51</v>
      </c>
      <c r="K22" s="45">
        <v>75</v>
      </c>
      <c r="L22" s="45">
        <v>55</v>
      </c>
      <c r="M22" s="43">
        <v>53</v>
      </c>
      <c r="N22" s="300">
        <f t="shared" si="0"/>
        <v>426</v>
      </c>
      <c r="O22" s="301">
        <f t="shared" si="1"/>
        <v>60.857142857142854</v>
      </c>
      <c r="P22" s="302">
        <f t="shared" si="2"/>
        <v>5.0817129905761664</v>
      </c>
      <c r="Q22" s="175"/>
      <c r="T22" s="160"/>
    </row>
    <row r="23" spans="1:20">
      <c r="A23" s="235" t="s">
        <v>314</v>
      </c>
      <c r="B23" s="117"/>
      <c r="C23" s="45"/>
      <c r="D23" s="45"/>
      <c r="E23" s="45"/>
      <c r="F23" s="45"/>
      <c r="G23" s="45">
        <v>11</v>
      </c>
      <c r="H23" s="45">
        <v>8</v>
      </c>
      <c r="I23" s="45">
        <v>22</v>
      </c>
      <c r="J23" s="45">
        <v>13</v>
      </c>
      <c r="K23" s="45">
        <v>7</v>
      </c>
      <c r="L23" s="45">
        <v>16</v>
      </c>
      <c r="M23" s="43">
        <v>5</v>
      </c>
      <c r="N23" s="300">
        <f t="shared" si="0"/>
        <v>82</v>
      </c>
      <c r="O23" s="301">
        <f t="shared" si="1"/>
        <v>11.714285714285714</v>
      </c>
      <c r="P23" s="302">
        <f t="shared" si="2"/>
        <v>0.97817010616724331</v>
      </c>
      <c r="Q23" s="175"/>
      <c r="T23" s="160"/>
    </row>
    <row r="24" spans="1:20">
      <c r="A24" s="235" t="s">
        <v>315</v>
      </c>
      <c r="B24" s="117"/>
      <c r="C24" s="45"/>
      <c r="D24" s="45"/>
      <c r="E24" s="45"/>
      <c r="F24" s="45"/>
      <c r="G24" s="45">
        <v>63</v>
      </c>
      <c r="H24" s="45">
        <v>55</v>
      </c>
      <c r="I24" s="45">
        <v>58</v>
      </c>
      <c r="J24" s="45">
        <v>59</v>
      </c>
      <c r="K24" s="45">
        <v>70</v>
      </c>
      <c r="L24" s="45">
        <v>52</v>
      </c>
      <c r="M24" s="43">
        <v>71</v>
      </c>
      <c r="N24" s="300">
        <f t="shared" si="0"/>
        <v>428</v>
      </c>
      <c r="O24" s="301">
        <f t="shared" si="1"/>
        <v>61.142857142857146</v>
      </c>
      <c r="P24" s="302">
        <f t="shared" si="2"/>
        <v>5.1055707980436598</v>
      </c>
      <c r="Q24" s="175"/>
      <c r="T24" s="160"/>
    </row>
    <row r="25" spans="1:20">
      <c r="A25" s="235" t="s">
        <v>316</v>
      </c>
      <c r="B25" s="117"/>
      <c r="C25" s="45"/>
      <c r="D25" s="45"/>
      <c r="E25" s="45"/>
      <c r="F25" s="45"/>
      <c r="G25" s="45">
        <v>8</v>
      </c>
      <c r="H25" s="45">
        <v>9</v>
      </c>
      <c r="I25" s="45">
        <v>13</v>
      </c>
      <c r="J25" s="45">
        <v>4</v>
      </c>
      <c r="K25" s="45">
        <v>14</v>
      </c>
      <c r="L25" s="45">
        <v>5</v>
      </c>
      <c r="M25" s="43">
        <v>10</v>
      </c>
      <c r="N25" s="300">
        <f t="shared" si="0"/>
        <v>63</v>
      </c>
      <c r="O25" s="301">
        <f t="shared" si="1"/>
        <v>9</v>
      </c>
      <c r="P25" s="302">
        <f t="shared" si="2"/>
        <v>0.75152093522605268</v>
      </c>
      <c r="Q25" s="175"/>
      <c r="T25" s="160"/>
    </row>
    <row r="26" spans="1:20">
      <c r="A26" s="235" t="s">
        <v>317</v>
      </c>
      <c r="B26" s="117"/>
      <c r="C26" s="45"/>
      <c r="D26" s="45"/>
      <c r="E26" s="45"/>
      <c r="F26" s="45"/>
      <c r="G26" s="45">
        <v>50</v>
      </c>
      <c r="H26" s="45">
        <v>46</v>
      </c>
      <c r="I26" s="45">
        <v>65</v>
      </c>
      <c r="J26" s="45">
        <v>26</v>
      </c>
      <c r="K26" s="45">
        <v>51</v>
      </c>
      <c r="L26" s="45">
        <v>43</v>
      </c>
      <c r="M26" s="43">
        <v>47</v>
      </c>
      <c r="N26" s="300">
        <f t="shared" si="0"/>
        <v>328</v>
      </c>
      <c r="O26" s="301">
        <f t="shared" si="1"/>
        <v>46.857142857142854</v>
      </c>
      <c r="P26" s="302">
        <f t="shared" si="2"/>
        <v>3.9126804246689733</v>
      </c>
      <c r="Q26" s="175"/>
      <c r="T26" s="160"/>
    </row>
    <row r="27" spans="1:20">
      <c r="A27" s="235" t="s">
        <v>318</v>
      </c>
      <c r="B27" s="117"/>
      <c r="C27" s="45"/>
      <c r="D27" s="45"/>
      <c r="E27" s="45"/>
      <c r="F27" s="45"/>
      <c r="G27" s="45">
        <v>46</v>
      </c>
      <c r="H27" s="45">
        <v>36</v>
      </c>
      <c r="I27" s="45">
        <v>57</v>
      </c>
      <c r="J27" s="45">
        <v>25</v>
      </c>
      <c r="K27" s="45">
        <v>54</v>
      </c>
      <c r="L27" s="45">
        <v>52</v>
      </c>
      <c r="M27" s="43">
        <v>38</v>
      </c>
      <c r="N27" s="300">
        <f t="shared" si="0"/>
        <v>308</v>
      </c>
      <c r="O27" s="301">
        <f t="shared" si="1"/>
        <v>44</v>
      </c>
      <c r="P27" s="302">
        <f t="shared" si="2"/>
        <v>3.674102349994036</v>
      </c>
      <c r="Q27" s="175"/>
      <c r="T27" s="160"/>
    </row>
    <row r="28" spans="1:20">
      <c r="A28" s="235" t="s">
        <v>319</v>
      </c>
      <c r="B28" s="117"/>
      <c r="C28" s="45"/>
      <c r="D28" s="45"/>
      <c r="E28" s="45"/>
      <c r="F28" s="45"/>
      <c r="G28" s="45">
        <v>65</v>
      </c>
      <c r="H28" s="45">
        <v>43</v>
      </c>
      <c r="I28" s="45">
        <v>53</v>
      </c>
      <c r="J28" s="45">
        <v>46</v>
      </c>
      <c r="K28" s="45">
        <v>57</v>
      </c>
      <c r="L28" s="45">
        <v>34</v>
      </c>
      <c r="M28" s="43">
        <v>42</v>
      </c>
      <c r="N28" s="300">
        <f t="shared" si="0"/>
        <v>340</v>
      </c>
      <c r="O28" s="301">
        <f t="shared" si="1"/>
        <v>48.571428571428569</v>
      </c>
      <c r="P28" s="302">
        <f t="shared" si="2"/>
        <v>4.0558272694739355</v>
      </c>
      <c r="Q28" s="175"/>
      <c r="T28" s="160"/>
    </row>
    <row r="29" spans="1:20">
      <c r="A29" s="235" t="s">
        <v>320</v>
      </c>
      <c r="B29" s="117"/>
      <c r="C29" s="45"/>
      <c r="D29" s="45"/>
      <c r="E29" s="45"/>
      <c r="F29" s="45"/>
      <c r="G29" s="45">
        <v>83</v>
      </c>
      <c r="H29" s="45">
        <v>63</v>
      </c>
      <c r="I29" s="45">
        <v>54</v>
      </c>
      <c r="J29" s="45">
        <v>69</v>
      </c>
      <c r="K29" s="45">
        <v>68</v>
      </c>
      <c r="L29" s="45">
        <v>51</v>
      </c>
      <c r="M29" s="43">
        <v>44</v>
      </c>
      <c r="N29" s="300">
        <f t="shared" si="0"/>
        <v>432</v>
      </c>
      <c r="O29" s="301">
        <f t="shared" si="1"/>
        <v>61.714285714285715</v>
      </c>
      <c r="P29" s="302">
        <f t="shared" si="2"/>
        <v>5.1532864129786473</v>
      </c>
      <c r="Q29" s="175"/>
      <c r="T29" s="160"/>
    </row>
    <row r="30" spans="1:20">
      <c r="A30" s="235" t="s">
        <v>321</v>
      </c>
      <c r="B30" s="117"/>
      <c r="C30" s="45"/>
      <c r="D30" s="45"/>
      <c r="E30" s="45"/>
      <c r="F30" s="45"/>
      <c r="G30" s="45">
        <v>21</v>
      </c>
      <c r="H30" s="45">
        <v>27</v>
      </c>
      <c r="I30" s="45">
        <v>33</v>
      </c>
      <c r="J30" s="45">
        <v>17</v>
      </c>
      <c r="K30" s="45">
        <v>27</v>
      </c>
      <c r="L30" s="45">
        <v>34</v>
      </c>
      <c r="M30" s="43">
        <v>32</v>
      </c>
      <c r="N30" s="300">
        <f t="shared" si="0"/>
        <v>191</v>
      </c>
      <c r="O30" s="301">
        <f t="shared" si="1"/>
        <v>27.285714285714285</v>
      </c>
      <c r="P30" s="302">
        <f t="shared" si="2"/>
        <v>2.2784206131456521</v>
      </c>
      <c r="Q30" s="175"/>
      <c r="T30" s="160"/>
    </row>
    <row r="31" spans="1:20">
      <c r="A31" s="235" t="s">
        <v>322</v>
      </c>
      <c r="B31" s="117"/>
      <c r="C31" s="45"/>
      <c r="D31" s="45"/>
      <c r="E31" s="45"/>
      <c r="F31" s="45"/>
      <c r="G31" s="45">
        <v>23</v>
      </c>
      <c r="H31" s="45">
        <v>18</v>
      </c>
      <c r="I31" s="45">
        <v>23</v>
      </c>
      <c r="J31" s="45">
        <v>17</v>
      </c>
      <c r="K31" s="45">
        <v>17</v>
      </c>
      <c r="L31" s="45">
        <v>20</v>
      </c>
      <c r="M31" s="43">
        <v>10</v>
      </c>
      <c r="N31" s="300">
        <f t="shared" si="0"/>
        <v>128</v>
      </c>
      <c r="O31" s="301">
        <f t="shared" si="1"/>
        <v>18.285714285714285</v>
      </c>
      <c r="P31" s="302">
        <f t="shared" si="2"/>
        <v>1.5268996779195994</v>
      </c>
      <c r="Q31" s="175"/>
      <c r="T31" s="160"/>
    </row>
    <row r="32" spans="1:20">
      <c r="A32" s="235" t="s">
        <v>323</v>
      </c>
      <c r="B32" s="117"/>
      <c r="C32" s="45"/>
      <c r="D32" s="45"/>
      <c r="E32" s="45"/>
      <c r="F32" s="45"/>
      <c r="G32" s="45">
        <v>20</v>
      </c>
      <c r="H32" s="45">
        <v>17</v>
      </c>
      <c r="I32" s="45">
        <v>29</v>
      </c>
      <c r="J32" s="45">
        <v>19</v>
      </c>
      <c r="K32" s="45">
        <v>21</v>
      </c>
      <c r="L32" s="45">
        <v>12</v>
      </c>
      <c r="M32" s="43">
        <v>23</v>
      </c>
      <c r="N32" s="300">
        <f t="shared" si="0"/>
        <v>141</v>
      </c>
      <c r="O32" s="301">
        <f t="shared" si="1"/>
        <v>20.142857142857142</v>
      </c>
      <c r="P32" s="302">
        <f t="shared" si="2"/>
        <v>1.6819754264583084</v>
      </c>
      <c r="Q32" s="175"/>
      <c r="T32" s="160"/>
    </row>
    <row r="33" spans="1:20">
      <c r="A33" s="235" t="s">
        <v>324</v>
      </c>
      <c r="B33" s="117"/>
      <c r="C33" s="45"/>
      <c r="D33" s="45"/>
      <c r="E33" s="45"/>
      <c r="F33" s="45"/>
      <c r="G33" s="45">
        <v>76</v>
      </c>
      <c r="H33" s="45">
        <v>72</v>
      </c>
      <c r="I33" s="45">
        <v>91</v>
      </c>
      <c r="J33" s="45">
        <v>63</v>
      </c>
      <c r="K33" s="45">
        <v>78</v>
      </c>
      <c r="L33" s="45">
        <v>72</v>
      </c>
      <c r="M33" s="43">
        <v>46</v>
      </c>
      <c r="N33" s="300">
        <f t="shared" si="0"/>
        <v>498</v>
      </c>
      <c r="O33" s="301">
        <f t="shared" si="1"/>
        <v>71.142857142857139</v>
      </c>
      <c r="P33" s="302">
        <f t="shared" si="2"/>
        <v>5.9405940594059405</v>
      </c>
      <c r="Q33" s="175"/>
      <c r="T33" s="160"/>
    </row>
    <row r="34" spans="1:20">
      <c r="A34" s="235" t="s">
        <v>325</v>
      </c>
      <c r="B34" s="117"/>
      <c r="C34" s="45"/>
      <c r="D34" s="45"/>
      <c r="E34" s="45"/>
      <c r="F34" s="45"/>
      <c r="G34" s="45">
        <v>50</v>
      </c>
      <c r="H34" s="45">
        <v>28</v>
      </c>
      <c r="I34" s="45">
        <v>33</v>
      </c>
      <c r="J34" s="45">
        <v>27</v>
      </c>
      <c r="K34" s="45">
        <v>27</v>
      </c>
      <c r="L34" s="45">
        <v>42</v>
      </c>
      <c r="M34" s="43">
        <v>28</v>
      </c>
      <c r="N34" s="300">
        <f t="shared" si="0"/>
        <v>235</v>
      </c>
      <c r="O34" s="301">
        <f t="shared" si="1"/>
        <v>33.571428571428569</v>
      </c>
      <c r="P34" s="302">
        <f t="shared" si="2"/>
        <v>2.8032923774305143</v>
      </c>
      <c r="Q34" s="175"/>
      <c r="T34" s="160"/>
    </row>
    <row r="35" spans="1:20">
      <c r="A35" s="235" t="s">
        <v>326</v>
      </c>
      <c r="B35" s="117"/>
      <c r="C35" s="45"/>
      <c r="D35" s="45"/>
      <c r="E35" s="45"/>
      <c r="F35" s="45"/>
      <c r="G35" s="45">
        <v>59</v>
      </c>
      <c r="H35" s="45">
        <v>58</v>
      </c>
      <c r="I35" s="45">
        <v>62</v>
      </c>
      <c r="J35" s="45">
        <v>39</v>
      </c>
      <c r="K35" s="45">
        <v>65</v>
      </c>
      <c r="L35" s="45">
        <v>59</v>
      </c>
      <c r="M35" s="43">
        <v>48</v>
      </c>
      <c r="N35" s="300">
        <f t="shared" si="0"/>
        <v>390</v>
      </c>
      <c r="O35" s="301">
        <f t="shared" si="1"/>
        <v>55.714285714285715</v>
      </c>
      <c r="P35" s="302">
        <f t="shared" si="2"/>
        <v>4.6522724561612785</v>
      </c>
      <c r="Q35" s="175"/>
      <c r="T35" s="160"/>
    </row>
    <row r="36" spans="1:20" ht="15.75" thickBot="1">
      <c r="A36" s="239" t="s">
        <v>327</v>
      </c>
      <c r="B36" s="136"/>
      <c r="C36" s="52"/>
      <c r="D36" s="52"/>
      <c r="E36" s="52"/>
      <c r="F36" s="52"/>
      <c r="G36" s="52">
        <v>16</v>
      </c>
      <c r="H36" s="52">
        <v>12</v>
      </c>
      <c r="I36" s="52">
        <v>35</v>
      </c>
      <c r="J36" s="52">
        <v>57</v>
      </c>
      <c r="K36" s="45">
        <v>44</v>
      </c>
      <c r="L36" s="52">
        <v>32</v>
      </c>
      <c r="M36" s="51">
        <v>17</v>
      </c>
      <c r="N36" s="303">
        <f t="shared" si="0"/>
        <v>213</v>
      </c>
      <c r="O36" s="304">
        <f t="shared" si="1"/>
        <v>30.428571428571427</v>
      </c>
      <c r="P36" s="302">
        <f t="shared" si="2"/>
        <v>2.5408564952880832</v>
      </c>
      <c r="Q36" s="175"/>
      <c r="T36" s="160"/>
    </row>
    <row r="37" spans="1:20" ht="15.75" thickBot="1">
      <c r="A37" s="305" t="s">
        <v>5</v>
      </c>
      <c r="B37" s="62"/>
      <c r="C37" s="62"/>
      <c r="D37" s="62"/>
      <c r="E37" s="59"/>
      <c r="F37" s="59"/>
      <c r="G37" s="59">
        <f t="shared" ref="G37:N37" si="3">SUM(G5:G36)</f>
        <v>1303</v>
      </c>
      <c r="H37" s="59">
        <f t="shared" si="3"/>
        <v>1082</v>
      </c>
      <c r="I37" s="59">
        <f t="shared" si="3"/>
        <v>1387</v>
      </c>
      <c r="J37" s="59">
        <f t="shared" si="3"/>
        <v>1054</v>
      </c>
      <c r="K37" s="59">
        <f t="shared" si="3"/>
        <v>1343</v>
      </c>
      <c r="L37" s="59">
        <f t="shared" si="3"/>
        <v>1163</v>
      </c>
      <c r="M37" s="306">
        <f t="shared" si="3"/>
        <v>1051</v>
      </c>
      <c r="N37" s="307">
        <f t="shared" si="3"/>
        <v>8383</v>
      </c>
      <c r="O37" s="197">
        <f t="shared" si="1"/>
        <v>1197.5714285714287</v>
      </c>
      <c r="P37" s="308">
        <f>SUM(P5:P36)</f>
        <v>99.999999999999986</v>
      </c>
      <c r="Q37" s="175"/>
      <c r="T37" s="160"/>
    </row>
    <row r="38" spans="1:20">
      <c r="Q38" s="175"/>
      <c r="T38" s="160"/>
    </row>
    <row r="39" spans="1:20">
      <c r="Q39" s="175"/>
      <c r="T39" s="160"/>
    </row>
    <row r="40" spans="1:20">
      <c r="Q40" s="175"/>
      <c r="T40" s="160"/>
    </row>
    <row r="41" spans="1:20">
      <c r="Q41" s="175"/>
      <c r="T41" s="160"/>
    </row>
    <row r="42" spans="1:20">
      <c r="Q42" s="175"/>
      <c r="T42" s="160"/>
    </row>
    <row r="43" spans="1:20">
      <c r="Q43" s="175"/>
      <c r="T43" s="160"/>
    </row>
    <row r="44" spans="1:20">
      <c r="Q44" s="175"/>
      <c r="T44" s="160"/>
    </row>
    <row r="45" spans="1:20">
      <c r="Q45" s="175"/>
      <c r="T45" s="160"/>
    </row>
    <row r="46" spans="1:20">
      <c r="Q46" s="175"/>
      <c r="T46" s="160"/>
    </row>
    <row r="47" spans="1:20">
      <c r="Q47" s="175"/>
      <c r="T47" s="160"/>
    </row>
    <row r="48" spans="1:20">
      <c r="Q48" s="175"/>
      <c r="T48" s="160"/>
    </row>
    <row r="49" spans="17:20">
      <c r="Q49" s="175"/>
      <c r="T49" s="160"/>
    </row>
    <row r="50" spans="17:20">
      <c r="Q50" s="175"/>
      <c r="T50" s="160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G37:M37" formulaRange="1"/>
    <ignoredError sqref="O37" 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bestFit="1" customWidth="1"/>
    <col min="12" max="12" width="7.140625" bestFit="1" customWidth="1"/>
    <col min="13" max="13" width="7.5703125" customWidth="1"/>
    <col min="14" max="14" width="6.140625" bestFit="1" customWidth="1"/>
    <col min="15" max="15" width="7.85546875" bestFit="1" customWidth="1"/>
    <col min="16" max="16" width="17.85546875" customWidth="1"/>
    <col min="17" max="17" width="9.140625" customWidth="1"/>
  </cols>
  <sheetData>
    <row r="1" spans="1:16">
      <c r="A1" s="1" t="s">
        <v>0</v>
      </c>
      <c r="P1" s="213">
        <f>Subprefeituras_2023!G37</f>
        <v>1303</v>
      </c>
    </row>
    <row r="2" spans="1:16">
      <c r="A2" s="1" t="s">
        <v>1</v>
      </c>
    </row>
    <row r="3" spans="1:16">
      <c r="A3" s="1"/>
    </row>
    <row r="4" spans="1:16">
      <c r="A4" s="1" t="s">
        <v>328</v>
      </c>
    </row>
    <row r="5" spans="1:16" ht="15.75" thickBot="1"/>
    <row r="6" spans="1:16" ht="45.75" customHeight="1" thickBot="1">
      <c r="A6" s="60" t="s">
        <v>213</v>
      </c>
      <c r="B6" s="25">
        <v>45261</v>
      </c>
      <c r="C6" s="102">
        <v>45231</v>
      </c>
      <c r="D6" s="102">
        <v>45200</v>
      </c>
      <c r="E6" s="102">
        <v>45170</v>
      </c>
      <c r="F6" s="102">
        <v>45139</v>
      </c>
      <c r="G6" s="102">
        <v>45108</v>
      </c>
      <c r="H6" s="254">
        <v>45078</v>
      </c>
      <c r="I6" s="309">
        <v>45047</v>
      </c>
      <c r="J6" s="310">
        <v>45017</v>
      </c>
      <c r="K6" s="310">
        <v>44986</v>
      </c>
      <c r="L6" s="310">
        <v>44958</v>
      </c>
      <c r="M6" s="311">
        <v>44927</v>
      </c>
      <c r="N6" s="312" t="s">
        <v>5</v>
      </c>
      <c r="O6" s="313" t="s">
        <v>6</v>
      </c>
      <c r="P6" s="255" t="s">
        <v>447</v>
      </c>
    </row>
    <row r="7" spans="1:16" ht="15.75" thickBot="1">
      <c r="A7" s="314" t="s">
        <v>311</v>
      </c>
      <c r="B7" s="315"/>
      <c r="C7" s="45"/>
      <c r="D7" s="45"/>
      <c r="E7" s="45"/>
      <c r="F7" s="45"/>
      <c r="G7" s="45">
        <v>80</v>
      </c>
      <c r="H7" s="45">
        <v>82</v>
      </c>
      <c r="I7" s="45">
        <v>125</v>
      </c>
      <c r="J7" s="33">
        <v>91</v>
      </c>
      <c r="K7" s="33">
        <v>140</v>
      </c>
      <c r="L7" s="33">
        <v>71</v>
      </c>
      <c r="M7" s="32">
        <v>70</v>
      </c>
      <c r="N7" s="297">
        <f t="shared" ref="N7:N17" si="0">SUM(B7:M7)</f>
        <v>659</v>
      </c>
      <c r="O7" s="316">
        <f t="shared" ref="O7:O17" si="1">AVERAGE(B7:M7)</f>
        <v>94.142857142857139</v>
      </c>
      <c r="P7" s="317">
        <f>(G7*100)/$P$1</f>
        <v>6.1396776669224868</v>
      </c>
    </row>
    <row r="8" spans="1:16" ht="15.75" thickBot="1">
      <c r="A8" s="318" t="s">
        <v>324</v>
      </c>
      <c r="B8" s="315"/>
      <c r="C8" s="45"/>
      <c r="D8" s="45"/>
      <c r="E8" s="45"/>
      <c r="F8" s="45"/>
      <c r="G8" s="45">
        <v>76</v>
      </c>
      <c r="H8" s="45">
        <v>72</v>
      </c>
      <c r="I8" s="45">
        <v>91</v>
      </c>
      <c r="J8" s="45">
        <v>63</v>
      </c>
      <c r="K8" s="45">
        <v>78</v>
      </c>
      <c r="L8" s="45">
        <v>72</v>
      </c>
      <c r="M8" s="44">
        <v>46</v>
      </c>
      <c r="N8" s="300">
        <f t="shared" si="0"/>
        <v>498</v>
      </c>
      <c r="O8" s="301">
        <f t="shared" si="1"/>
        <v>71.142857142857139</v>
      </c>
      <c r="P8" s="317">
        <f t="shared" ref="P8:P17" si="2">(G8*100)/$P$1</f>
        <v>5.8326937835763619</v>
      </c>
    </row>
    <row r="9" spans="1:16" ht="15.75" thickBot="1">
      <c r="A9" s="318" t="s">
        <v>320</v>
      </c>
      <c r="B9" s="315"/>
      <c r="C9" s="45"/>
      <c r="D9" s="45"/>
      <c r="E9" s="45"/>
      <c r="F9" s="45"/>
      <c r="G9" s="45">
        <v>83</v>
      </c>
      <c r="H9" s="45">
        <v>63</v>
      </c>
      <c r="I9" s="45">
        <v>54</v>
      </c>
      <c r="J9" s="45">
        <v>69</v>
      </c>
      <c r="K9" s="45">
        <v>68</v>
      </c>
      <c r="L9" s="45">
        <v>51</v>
      </c>
      <c r="M9" s="44">
        <v>44</v>
      </c>
      <c r="N9" s="300">
        <f t="shared" si="0"/>
        <v>432</v>
      </c>
      <c r="O9" s="301">
        <f t="shared" si="1"/>
        <v>61.714285714285715</v>
      </c>
      <c r="P9" s="317">
        <f t="shared" si="2"/>
        <v>6.3699155794320799</v>
      </c>
    </row>
    <row r="10" spans="1:16" ht="15.75" thickBot="1">
      <c r="A10" s="318" t="s">
        <v>315</v>
      </c>
      <c r="B10" s="315"/>
      <c r="C10" s="45"/>
      <c r="D10" s="45"/>
      <c r="E10" s="45"/>
      <c r="F10" s="45"/>
      <c r="G10" s="45">
        <v>63</v>
      </c>
      <c r="H10" s="45">
        <v>55</v>
      </c>
      <c r="I10" s="45">
        <v>58</v>
      </c>
      <c r="J10" s="45">
        <v>59</v>
      </c>
      <c r="K10" s="45">
        <v>70</v>
      </c>
      <c r="L10" s="45">
        <v>52</v>
      </c>
      <c r="M10" s="44">
        <v>71</v>
      </c>
      <c r="N10" s="300">
        <f t="shared" si="0"/>
        <v>428</v>
      </c>
      <c r="O10" s="301">
        <f t="shared" si="1"/>
        <v>61.142857142857146</v>
      </c>
      <c r="P10" s="317">
        <f t="shared" si="2"/>
        <v>4.8349961627014579</v>
      </c>
    </row>
    <row r="11" spans="1:16" ht="15.75" thickBot="1">
      <c r="A11" s="318" t="s">
        <v>313</v>
      </c>
      <c r="B11" s="315"/>
      <c r="C11" s="45"/>
      <c r="D11" s="45"/>
      <c r="E11" s="45"/>
      <c r="F11" s="45"/>
      <c r="G11" s="45">
        <v>63</v>
      </c>
      <c r="H11" s="45">
        <v>61</v>
      </c>
      <c r="I11" s="45">
        <v>68</v>
      </c>
      <c r="J11" s="45">
        <v>51</v>
      </c>
      <c r="K11" s="45">
        <v>75</v>
      </c>
      <c r="L11" s="45">
        <v>55</v>
      </c>
      <c r="M11" s="44">
        <v>53</v>
      </c>
      <c r="N11" s="300">
        <f t="shared" si="0"/>
        <v>426</v>
      </c>
      <c r="O11" s="301">
        <f t="shared" si="1"/>
        <v>60.857142857142854</v>
      </c>
      <c r="P11" s="317">
        <f t="shared" si="2"/>
        <v>4.8349961627014579</v>
      </c>
    </row>
    <row r="12" spans="1:16" ht="15.75" thickBot="1">
      <c r="A12" s="318" t="s">
        <v>297</v>
      </c>
      <c r="B12" s="315"/>
      <c r="C12" s="45"/>
      <c r="D12" s="45"/>
      <c r="E12" s="45"/>
      <c r="F12" s="45"/>
      <c r="G12" s="45">
        <v>51</v>
      </c>
      <c r="H12" s="45">
        <v>54</v>
      </c>
      <c r="I12" s="45">
        <v>80</v>
      </c>
      <c r="J12" s="45">
        <v>52</v>
      </c>
      <c r="K12" s="45">
        <v>66</v>
      </c>
      <c r="L12" s="45">
        <v>57</v>
      </c>
      <c r="M12" s="44">
        <v>52</v>
      </c>
      <c r="N12" s="300">
        <f t="shared" si="0"/>
        <v>412</v>
      </c>
      <c r="O12" s="301">
        <f t="shared" si="1"/>
        <v>58.857142857142854</v>
      </c>
      <c r="P12" s="317">
        <f t="shared" si="2"/>
        <v>3.9140445126630854</v>
      </c>
    </row>
    <row r="13" spans="1:16" ht="15.75" thickBot="1">
      <c r="A13" s="318" t="s">
        <v>326</v>
      </c>
      <c r="B13" s="315"/>
      <c r="C13" s="45"/>
      <c r="D13" s="45"/>
      <c r="E13" s="45"/>
      <c r="F13" s="45"/>
      <c r="G13" s="45">
        <v>59</v>
      </c>
      <c r="H13" s="45">
        <v>58</v>
      </c>
      <c r="I13" s="45">
        <v>62</v>
      </c>
      <c r="J13" s="45">
        <v>39</v>
      </c>
      <c r="K13" s="45">
        <v>65</v>
      </c>
      <c r="L13" s="45">
        <v>59</v>
      </c>
      <c r="M13" s="44">
        <v>48</v>
      </c>
      <c r="N13" s="300">
        <f t="shared" si="0"/>
        <v>390</v>
      </c>
      <c r="O13" s="301">
        <f t="shared" si="1"/>
        <v>55.714285714285715</v>
      </c>
      <c r="P13" s="317">
        <f t="shared" si="2"/>
        <v>4.5280122793553339</v>
      </c>
    </row>
    <row r="14" spans="1:16" ht="15.75" thickBot="1">
      <c r="A14" s="318" t="s">
        <v>298</v>
      </c>
      <c r="B14" s="315"/>
      <c r="C14" s="45"/>
      <c r="D14" s="45"/>
      <c r="E14" s="45"/>
      <c r="F14" s="45"/>
      <c r="G14" s="45">
        <v>94</v>
      </c>
      <c r="H14" s="45">
        <v>41</v>
      </c>
      <c r="I14" s="45">
        <v>47</v>
      </c>
      <c r="J14" s="45">
        <v>40</v>
      </c>
      <c r="K14" s="45">
        <v>36</v>
      </c>
      <c r="L14" s="45">
        <v>48</v>
      </c>
      <c r="M14" s="44">
        <v>62</v>
      </c>
      <c r="N14" s="300">
        <f t="shared" si="0"/>
        <v>368</v>
      </c>
      <c r="O14" s="301">
        <f t="shared" si="1"/>
        <v>52.571428571428569</v>
      </c>
      <c r="P14" s="317">
        <f t="shared" si="2"/>
        <v>7.2141212586339218</v>
      </c>
    </row>
    <row r="15" spans="1:16" ht="15.75" thickBot="1">
      <c r="A15" s="318" t="s">
        <v>306</v>
      </c>
      <c r="B15" s="315"/>
      <c r="C15" s="45"/>
      <c r="D15" s="45"/>
      <c r="E15" s="45"/>
      <c r="F15" s="45"/>
      <c r="G15" s="45">
        <v>50</v>
      </c>
      <c r="H15" s="45">
        <v>47</v>
      </c>
      <c r="I15" s="45">
        <v>46</v>
      </c>
      <c r="J15" s="45">
        <v>50</v>
      </c>
      <c r="K15" s="45">
        <v>43</v>
      </c>
      <c r="L15" s="45">
        <v>65</v>
      </c>
      <c r="M15" s="44">
        <v>41</v>
      </c>
      <c r="N15" s="300">
        <f t="shared" si="0"/>
        <v>342</v>
      </c>
      <c r="O15" s="301">
        <f t="shared" si="1"/>
        <v>48.857142857142854</v>
      </c>
      <c r="P15" s="317">
        <f t="shared" si="2"/>
        <v>3.8372985418265539</v>
      </c>
    </row>
    <row r="16" spans="1:16" ht="15.75" thickBot="1">
      <c r="A16" s="319" t="s">
        <v>319</v>
      </c>
      <c r="B16" s="315"/>
      <c r="C16" s="45"/>
      <c r="D16" s="45"/>
      <c r="E16" s="45"/>
      <c r="F16" s="45"/>
      <c r="G16" s="45">
        <v>65</v>
      </c>
      <c r="H16" s="45">
        <v>43</v>
      </c>
      <c r="I16" s="45">
        <v>53</v>
      </c>
      <c r="J16" s="242">
        <v>46</v>
      </c>
      <c r="K16" s="242">
        <v>57</v>
      </c>
      <c r="L16" s="242">
        <v>34</v>
      </c>
      <c r="M16" s="320">
        <v>42</v>
      </c>
      <c r="N16" s="303">
        <f t="shared" si="0"/>
        <v>340</v>
      </c>
      <c r="O16" s="321">
        <f t="shared" si="1"/>
        <v>48.571428571428569</v>
      </c>
      <c r="P16" s="764">
        <f t="shared" si="2"/>
        <v>4.9884881043745199</v>
      </c>
    </row>
    <row r="17" spans="1:33" ht="15.75" thickBot="1">
      <c r="A17" s="58" t="s">
        <v>5</v>
      </c>
      <c r="B17" s="271"/>
      <c r="C17" s="62"/>
      <c r="D17" s="62"/>
      <c r="E17" s="62"/>
      <c r="F17" s="62"/>
      <c r="G17" s="62">
        <f t="shared" ref="G17:M17" si="3">SUM(G7:G16)</f>
        <v>684</v>
      </c>
      <c r="H17" s="62">
        <f t="shared" si="3"/>
        <v>576</v>
      </c>
      <c r="I17" s="62">
        <f t="shared" si="3"/>
        <v>684</v>
      </c>
      <c r="J17" s="62">
        <f t="shared" si="3"/>
        <v>560</v>
      </c>
      <c r="K17" s="62">
        <f t="shared" si="3"/>
        <v>698</v>
      </c>
      <c r="L17" s="62">
        <f t="shared" si="3"/>
        <v>564</v>
      </c>
      <c r="M17" s="261">
        <f t="shared" si="3"/>
        <v>529</v>
      </c>
      <c r="N17" s="322">
        <f t="shared" si="0"/>
        <v>4295</v>
      </c>
      <c r="O17" s="103">
        <f t="shared" si="1"/>
        <v>613.57142857142856</v>
      </c>
      <c r="P17" s="765">
        <f t="shared" si="2"/>
        <v>52.494244052187263</v>
      </c>
    </row>
    <row r="18" spans="1:33" s="728" customFormat="1">
      <c r="A18" s="724" t="s">
        <v>214</v>
      </c>
      <c r="N18" s="729">
        <f>SUM(N7:N16)</f>
        <v>4295</v>
      </c>
      <c r="P18" s="730">
        <f>100-P17</f>
        <v>47.505755947812737</v>
      </c>
    </row>
    <row r="19" spans="1:33">
      <c r="A19" s="220"/>
      <c r="B19" s="324"/>
      <c r="C19" s="324"/>
      <c r="D19" s="324"/>
      <c r="E19" s="220"/>
      <c r="F19" s="220"/>
      <c r="G19" s="220"/>
      <c r="H19" s="220"/>
      <c r="I19" s="220"/>
      <c r="J19" s="220"/>
      <c r="K19" s="220"/>
      <c r="L19" s="220"/>
      <c r="M19" s="220"/>
      <c r="N19" s="325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</row>
    <row r="20" spans="1:33">
      <c r="A20" s="220"/>
      <c r="B20" s="324"/>
      <c r="C20" s="324"/>
      <c r="D20" s="324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85"/>
      <c r="R20" s="286"/>
      <c r="S20" s="288"/>
      <c r="T20" s="286"/>
      <c r="U20" s="286"/>
      <c r="V20" s="286"/>
      <c r="W20" s="286"/>
      <c r="X20" s="286"/>
      <c r="Y20" s="286"/>
      <c r="Z20" s="286"/>
      <c r="AA20" s="286"/>
      <c r="AB20" s="286"/>
      <c r="AC20" s="288"/>
      <c r="AD20" s="286"/>
      <c r="AE20" s="286"/>
      <c r="AF20" s="176"/>
      <c r="AG20" s="177"/>
    </row>
    <row r="21" spans="1:33">
      <c r="A21" s="220"/>
      <c r="B21" s="324"/>
      <c r="C21" s="324"/>
      <c r="D21" s="324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85"/>
      <c r="R21" s="286"/>
      <c r="S21" s="288"/>
      <c r="T21" s="286"/>
      <c r="U21" s="286"/>
      <c r="V21" s="286"/>
      <c r="W21" s="286"/>
      <c r="X21" s="286"/>
      <c r="Y21" s="286"/>
      <c r="Z21" s="286"/>
      <c r="AA21" s="286"/>
      <c r="AB21" s="286"/>
      <c r="AC21" s="288"/>
      <c r="AD21" s="286"/>
      <c r="AE21" s="286"/>
      <c r="AF21" s="176"/>
      <c r="AG21" s="177"/>
    </row>
    <row r="22" spans="1:33">
      <c r="A22" s="220"/>
      <c r="B22" s="324"/>
      <c r="C22" s="324"/>
      <c r="D22" s="324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85"/>
      <c r="V22" s="286"/>
      <c r="W22" s="286"/>
      <c r="X22" s="286"/>
      <c r="Y22" s="286"/>
      <c r="Z22" s="286"/>
      <c r="AA22" s="286"/>
      <c r="AB22" s="287"/>
      <c r="AC22" s="286"/>
      <c r="AD22" s="286"/>
      <c r="AE22" s="286"/>
      <c r="AF22" s="176"/>
      <c r="AG22" s="177"/>
    </row>
    <row r="23" spans="1:33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85"/>
      <c r="V23" s="286"/>
      <c r="W23" s="286"/>
      <c r="X23" s="286"/>
      <c r="Y23" s="286"/>
      <c r="Z23" s="286"/>
      <c r="AA23" s="286"/>
      <c r="AB23" s="287"/>
      <c r="AC23" s="286"/>
      <c r="AD23" s="286"/>
      <c r="AE23" s="286"/>
      <c r="AF23" s="176"/>
      <c r="AG23" s="177"/>
    </row>
    <row r="24" spans="1:33">
      <c r="A24" s="220"/>
      <c r="B24" s="220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85"/>
      <c r="V24" s="286"/>
      <c r="W24" s="286"/>
      <c r="X24" s="286"/>
      <c r="Y24" s="286"/>
      <c r="Z24" s="286"/>
      <c r="AA24" s="286"/>
      <c r="AB24" s="287"/>
      <c r="AC24" s="286"/>
      <c r="AD24" s="286"/>
      <c r="AE24" s="286"/>
      <c r="AF24" s="176"/>
      <c r="AG24" s="177"/>
    </row>
    <row r="25" spans="1:33">
      <c r="A25" s="220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85"/>
      <c r="V25" s="286"/>
      <c r="W25" s="286"/>
      <c r="X25" s="286"/>
      <c r="Y25" s="286"/>
      <c r="Z25" s="286"/>
      <c r="AA25" s="286"/>
      <c r="AB25" s="287"/>
      <c r="AC25" s="286"/>
      <c r="AD25" s="286"/>
      <c r="AE25" s="286"/>
      <c r="AF25" s="176"/>
      <c r="AG25" s="177"/>
    </row>
    <row r="26" spans="1:33">
      <c r="A26" s="220"/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85"/>
      <c r="V26" s="286"/>
      <c r="W26" s="286"/>
      <c r="X26" s="286"/>
      <c r="Y26" s="286"/>
      <c r="Z26" s="286"/>
      <c r="AA26" s="286"/>
      <c r="AB26" s="287"/>
      <c r="AC26" s="286"/>
      <c r="AD26" s="286"/>
      <c r="AE26" s="286"/>
      <c r="AF26" s="176"/>
      <c r="AG26" s="177"/>
    </row>
    <row r="27" spans="1:33">
      <c r="A27" s="220"/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85"/>
      <c r="V27" s="286"/>
      <c r="W27" s="286"/>
      <c r="X27" s="286"/>
      <c r="Y27" s="286"/>
      <c r="Z27" s="286"/>
      <c r="AA27" s="286"/>
      <c r="AB27" s="287"/>
      <c r="AC27" s="286"/>
      <c r="AD27" s="286"/>
      <c r="AE27" s="286"/>
      <c r="AF27" s="176"/>
      <c r="AG27" s="177"/>
    </row>
    <row r="28" spans="1:33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85"/>
      <c r="V28" s="286"/>
      <c r="W28" s="286"/>
      <c r="X28" s="286"/>
      <c r="Y28" s="286"/>
      <c r="Z28" s="286"/>
      <c r="AA28" s="286"/>
      <c r="AB28" s="287"/>
      <c r="AC28" s="286"/>
      <c r="AD28" s="286"/>
      <c r="AE28" s="286"/>
      <c r="AF28" s="176"/>
      <c r="AG28" s="177"/>
    </row>
    <row r="29" spans="1:33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85"/>
      <c r="V29" s="286"/>
      <c r="W29" s="286"/>
      <c r="X29" s="286"/>
      <c r="Y29" s="286"/>
      <c r="Z29" s="286"/>
      <c r="AA29" s="286"/>
      <c r="AB29" s="287"/>
      <c r="AC29" s="286"/>
      <c r="AD29" s="286"/>
      <c r="AE29" s="286"/>
      <c r="AF29" s="176"/>
      <c r="AG29" s="177"/>
    </row>
    <row r="30" spans="1:33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</row>
    <row r="31" spans="1:33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</row>
    <row r="32" spans="1:33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</row>
    <row r="33" spans="1:31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</row>
    <row r="34" spans="1:31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</row>
    <row r="35" spans="1:31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</row>
    <row r="36" spans="1:31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</row>
    <row r="37" spans="1:3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</row>
    <row r="38" spans="1:31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</row>
    <row r="39" spans="1:31">
      <c r="A39" s="220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</row>
    <row r="40" spans="1:31">
      <c r="A40" s="220"/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</row>
    <row r="41" spans="1:31">
      <c r="A41" s="220"/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G17:M17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/>
  </sheetViews>
  <sheetFormatPr defaultRowHeight="14.25"/>
  <cols>
    <col min="1" max="1" width="11.42578125" style="13" customWidth="1"/>
    <col min="2" max="2" width="12.85546875" style="158" bestFit="1" customWidth="1"/>
    <col min="3" max="3" width="11.42578125" style="158" bestFit="1" customWidth="1"/>
    <col min="4" max="4" width="6.28515625" style="13" bestFit="1" customWidth="1"/>
    <col min="5" max="5" width="9.42578125" style="13" customWidth="1"/>
    <col min="6" max="6" width="12.85546875" style="13" bestFit="1" customWidth="1"/>
    <col min="7" max="7" width="11.42578125" style="13" bestFit="1" customWidth="1"/>
    <col min="8" max="8" width="7.140625" style="13" customWidth="1"/>
    <col min="9" max="9" width="9.5703125" style="13" customWidth="1"/>
    <col min="10" max="10" width="12.85546875" style="13" bestFit="1" customWidth="1"/>
    <col min="11" max="11" width="11.42578125" style="13" bestFit="1" customWidth="1"/>
    <col min="12" max="12" width="7.140625" style="13" customWidth="1"/>
    <col min="13" max="13" width="9.42578125" style="13" customWidth="1"/>
    <col min="14" max="14" width="12.85546875" style="13" bestFit="1" customWidth="1"/>
    <col min="15" max="15" width="11.42578125" style="13" bestFit="1" customWidth="1"/>
    <col min="16" max="16" width="9.140625" style="13" customWidth="1"/>
    <col min="17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329</v>
      </c>
    </row>
    <row r="5" spans="1:15" ht="15">
      <c r="A5" s="1"/>
    </row>
    <row r="6" spans="1:15">
      <c r="A6" s="13" t="s">
        <v>217</v>
      </c>
    </row>
    <row r="7" spans="1:15">
      <c r="A7" s="13" t="s">
        <v>218</v>
      </c>
    </row>
    <row r="8" spans="1:15" ht="15" thickBot="1">
      <c r="B8" s="13"/>
      <c r="C8" s="13"/>
    </row>
    <row r="9" spans="1:15" ht="15.75" thickBot="1">
      <c r="A9" s="863" t="str">
        <f>'10_SUB''s_+_demandadas_2023'!A7</f>
        <v>Lapa</v>
      </c>
      <c r="B9" s="863"/>
      <c r="C9" s="863"/>
      <c r="E9" s="863" t="str">
        <f>'10_SUB''s_+_demandadas_2023'!A8</f>
        <v>Sé</v>
      </c>
      <c r="F9" s="863"/>
      <c r="G9" s="863"/>
      <c r="I9" s="863" t="str">
        <f>'10_SUB''s_+_demandadas_2023'!A9</f>
        <v>Santo Amaro</v>
      </c>
      <c r="J9" s="863"/>
      <c r="K9" s="863"/>
      <c r="M9" s="863" t="str">
        <f>'10_SUB''s_+_demandadas_2023'!A10</f>
        <v>Penha</v>
      </c>
      <c r="N9" s="863"/>
      <c r="O9" s="863"/>
    </row>
    <row r="10" spans="1:15" ht="15.75" thickBot="1">
      <c r="A10" s="4" t="s">
        <v>2</v>
      </c>
      <c r="B10" s="5" t="s">
        <v>219</v>
      </c>
      <c r="C10" s="4" t="s">
        <v>220</v>
      </c>
      <c r="E10" s="4" t="s">
        <v>2</v>
      </c>
      <c r="F10" s="5" t="s">
        <v>219</v>
      </c>
      <c r="G10" s="5" t="s">
        <v>220</v>
      </c>
      <c r="I10" s="4" t="s">
        <v>2</v>
      </c>
      <c r="J10" s="5" t="s">
        <v>219</v>
      </c>
      <c r="K10" s="5" t="s">
        <v>220</v>
      </c>
      <c r="M10" s="4" t="s">
        <v>2</v>
      </c>
      <c r="N10" s="5" t="s">
        <v>219</v>
      </c>
      <c r="O10" s="4" t="s">
        <v>220</v>
      </c>
    </row>
    <row r="11" spans="1:15" ht="15">
      <c r="A11" s="184">
        <v>44927</v>
      </c>
      <c r="B11" s="326">
        <f>'10_SUB''s_+_demandadas_2023'!M7</f>
        <v>70</v>
      </c>
      <c r="C11" s="264">
        <f>((B11-55)/55)*100</f>
        <v>27.27272727272727</v>
      </c>
      <c r="E11" s="184">
        <v>44927</v>
      </c>
      <c r="F11" s="186">
        <f>'10_SUB''s_+_demandadas_2023'!M8</f>
        <v>46</v>
      </c>
      <c r="G11" s="9">
        <f>((F11-49)/49)*100</f>
        <v>-6.1224489795918364</v>
      </c>
      <c r="I11" s="184">
        <v>44927</v>
      </c>
      <c r="J11" s="186">
        <f>'10_SUB''s_+_demandadas_2023'!M9</f>
        <v>44</v>
      </c>
      <c r="K11" s="9">
        <f>((J11-34)/34)*100</f>
        <v>29.411764705882355</v>
      </c>
      <c r="M11" s="184">
        <v>44927</v>
      </c>
      <c r="N11" s="326">
        <f>'10_SUB''s_+_demandadas_2023'!M10</f>
        <v>71</v>
      </c>
      <c r="O11" s="264">
        <f>((N11-34)/34)*100</f>
        <v>108.8235294117647</v>
      </c>
    </row>
    <row r="12" spans="1:15" ht="15">
      <c r="A12" s="187">
        <v>44958</v>
      </c>
      <c r="B12" s="327">
        <f>'10_SUB''s_+_demandadas_2023'!L7</f>
        <v>71</v>
      </c>
      <c r="C12" s="9">
        <f>((B12-51)/51)*100</f>
        <v>39.215686274509807</v>
      </c>
      <c r="E12" s="187">
        <v>44958</v>
      </c>
      <c r="F12" s="188">
        <f>'10_SUB''s_+_demandadas_2023'!L8</f>
        <v>72</v>
      </c>
      <c r="G12" s="9">
        <f t="shared" ref="G12:G17" si="0">((F12-F11)/F11)*100</f>
        <v>56.521739130434781</v>
      </c>
      <c r="I12" s="187">
        <v>44958</v>
      </c>
      <c r="J12" s="188">
        <f>'10_SUB''s_+_demandadas_2023'!L9</f>
        <v>51</v>
      </c>
      <c r="K12" s="9">
        <f t="shared" ref="K12:K17" si="1">((J12-J11)/J11)*100</f>
        <v>15.909090909090908</v>
      </c>
      <c r="M12" s="187">
        <v>44958</v>
      </c>
      <c r="N12" s="327">
        <f>'10_SUB''s_+_demandadas_2023'!L10</f>
        <v>52</v>
      </c>
      <c r="O12" s="9">
        <f t="shared" ref="O12:O17" si="2">((N12-N11)/N11)*100</f>
        <v>-26.760563380281688</v>
      </c>
    </row>
    <row r="13" spans="1:15" ht="15">
      <c r="A13" s="187">
        <v>44986</v>
      </c>
      <c r="B13" s="327">
        <f>'10_SUB''s_+_demandadas_2023'!K7</f>
        <v>140</v>
      </c>
      <c r="C13" s="9">
        <f>((B13-B12)/B12)*100</f>
        <v>97.183098591549296</v>
      </c>
      <c r="E13" s="187">
        <v>44986</v>
      </c>
      <c r="F13" s="188">
        <f>'10_SUB''s_+_demandadas_2023'!$K$8</f>
        <v>78</v>
      </c>
      <c r="G13" s="9">
        <f t="shared" si="0"/>
        <v>8.3333333333333321</v>
      </c>
      <c r="I13" s="187">
        <v>44986</v>
      </c>
      <c r="J13" s="188">
        <f>'10_SUB''s_+_demandadas_2023'!$K$9</f>
        <v>68</v>
      </c>
      <c r="K13" s="9">
        <f t="shared" si="1"/>
        <v>33.333333333333329</v>
      </c>
      <c r="M13" s="187">
        <v>44986</v>
      </c>
      <c r="N13" s="327">
        <f>'10_SUB''s_+_demandadas_2023'!$K$10</f>
        <v>70</v>
      </c>
      <c r="O13" s="9">
        <f t="shared" si="2"/>
        <v>34.615384615384613</v>
      </c>
    </row>
    <row r="14" spans="1:15" ht="15">
      <c r="A14" s="187">
        <v>45017</v>
      </c>
      <c r="B14" s="327">
        <f>'10_SUB''s_+_demandadas_2023'!J$7</f>
        <v>91</v>
      </c>
      <c r="C14" s="9">
        <f>((B14-B13)/B13)*100</f>
        <v>-35</v>
      </c>
      <c r="E14" s="187">
        <v>45017</v>
      </c>
      <c r="F14" s="327">
        <f>'10_SUB''s_+_demandadas_2023'!J$8</f>
        <v>63</v>
      </c>
      <c r="G14" s="9">
        <f t="shared" si="0"/>
        <v>-19.230769230769234</v>
      </c>
      <c r="I14" s="187">
        <v>45017</v>
      </c>
      <c r="J14" s="327">
        <f>'10_SUB''s_+_demandadas_2023'!J$9</f>
        <v>69</v>
      </c>
      <c r="K14" s="9">
        <f t="shared" si="1"/>
        <v>1.4705882352941175</v>
      </c>
      <c r="M14" s="187">
        <v>45017</v>
      </c>
      <c r="N14" s="327">
        <f>'10_SUB''s_+_demandadas_2023'!J$10</f>
        <v>59</v>
      </c>
      <c r="O14" s="9">
        <f t="shared" si="2"/>
        <v>-15.714285714285714</v>
      </c>
    </row>
    <row r="15" spans="1:15" ht="15">
      <c r="A15" s="187">
        <v>45047</v>
      </c>
      <c r="B15" s="327">
        <f>'10_SUB''s_+_demandadas_2023'!I$7</f>
        <v>125</v>
      </c>
      <c r="C15" s="9">
        <f>((B15-B14)/B14)*100</f>
        <v>37.362637362637365</v>
      </c>
      <c r="E15" s="187">
        <v>45047</v>
      </c>
      <c r="F15" s="327">
        <f>'10_SUB''s_+_demandadas_2023'!I$8</f>
        <v>91</v>
      </c>
      <c r="G15" s="9">
        <f t="shared" si="0"/>
        <v>44.444444444444443</v>
      </c>
      <c r="I15" s="187">
        <v>45047</v>
      </c>
      <c r="J15" s="327">
        <f>'10_SUB''s_+_demandadas_2023'!I$9</f>
        <v>54</v>
      </c>
      <c r="K15" s="9">
        <f t="shared" si="1"/>
        <v>-21.739130434782609</v>
      </c>
      <c r="M15" s="187">
        <v>45047</v>
      </c>
      <c r="N15" s="327">
        <f>'10_SUB''s_+_demandadas_2023'!I$10</f>
        <v>58</v>
      </c>
      <c r="O15" s="9">
        <f t="shared" si="2"/>
        <v>-1.6949152542372881</v>
      </c>
    </row>
    <row r="16" spans="1:15" ht="15">
      <c r="A16" s="187">
        <v>45078</v>
      </c>
      <c r="B16" s="327">
        <f>'10_SUB''s_+_demandadas_2023'!H$7</f>
        <v>82</v>
      </c>
      <c r="C16" s="9">
        <f>((B16-B15)/B15)*100</f>
        <v>-34.4</v>
      </c>
      <c r="E16" s="187">
        <v>45078</v>
      </c>
      <c r="F16" s="327">
        <f>'10_SUB''s_+_demandadas_2023'!H$8</f>
        <v>72</v>
      </c>
      <c r="G16" s="9">
        <f t="shared" si="0"/>
        <v>-20.87912087912088</v>
      </c>
      <c r="I16" s="187">
        <v>45078</v>
      </c>
      <c r="J16" s="327">
        <f>'10_SUB''s_+_demandadas_2023'!H$9</f>
        <v>63</v>
      </c>
      <c r="K16" s="9">
        <f t="shared" si="1"/>
        <v>16.666666666666664</v>
      </c>
      <c r="M16" s="187">
        <v>45078</v>
      </c>
      <c r="N16" s="327">
        <f>'10_SUB''s_+_demandadas_2023'!H$10</f>
        <v>55</v>
      </c>
      <c r="O16" s="9">
        <f t="shared" si="2"/>
        <v>-5.1724137931034484</v>
      </c>
    </row>
    <row r="17" spans="1:15" ht="15">
      <c r="A17" s="187">
        <v>45108</v>
      </c>
      <c r="B17" s="327">
        <f>'10_SUB''s_+_demandadas_2023'!G$7</f>
        <v>80</v>
      </c>
      <c r="C17" s="9">
        <f>((B17-B16)/B16)*100</f>
        <v>-2.4390243902439024</v>
      </c>
      <c r="E17" s="187">
        <v>45108</v>
      </c>
      <c r="F17" s="327">
        <f>'10_SUB''s_+_demandadas_2023'!G$8</f>
        <v>76</v>
      </c>
      <c r="G17" s="9">
        <f t="shared" si="0"/>
        <v>5.5555555555555554</v>
      </c>
      <c r="I17" s="187">
        <v>45108</v>
      </c>
      <c r="J17" s="327">
        <f>'10_SUB''s_+_demandadas_2023'!G$9</f>
        <v>83</v>
      </c>
      <c r="K17" s="9">
        <f t="shared" si="1"/>
        <v>31.746031746031743</v>
      </c>
      <c r="M17" s="187">
        <v>45108</v>
      </c>
      <c r="N17" s="327">
        <f>'10_SUB''s_+_demandadas_2023'!G$10</f>
        <v>63</v>
      </c>
      <c r="O17" s="9">
        <f t="shared" si="2"/>
        <v>14.545454545454545</v>
      </c>
    </row>
    <row r="18" spans="1:15" ht="15">
      <c r="A18" s="187">
        <v>45139</v>
      </c>
      <c r="B18" s="327"/>
      <c r="C18" s="9"/>
      <c r="E18" s="187">
        <v>45139</v>
      </c>
      <c r="F18" s="188"/>
      <c r="G18" s="9"/>
      <c r="I18" s="187">
        <v>45139</v>
      </c>
      <c r="J18" s="188"/>
      <c r="K18" s="9"/>
      <c r="M18" s="187">
        <v>45139</v>
      </c>
      <c r="N18" s="327"/>
      <c r="O18" s="9"/>
    </row>
    <row r="19" spans="1:15" ht="15">
      <c r="A19" s="187">
        <v>45170</v>
      </c>
      <c r="B19" s="327"/>
      <c r="C19" s="9"/>
      <c r="E19" s="187">
        <v>45170</v>
      </c>
      <c r="F19" s="188"/>
      <c r="G19" s="9"/>
      <c r="I19" s="187">
        <v>45170</v>
      </c>
      <c r="J19" s="188"/>
      <c r="K19" s="9"/>
      <c r="M19" s="187">
        <v>45170</v>
      </c>
      <c r="N19" s="327"/>
      <c r="O19" s="9"/>
    </row>
    <row r="20" spans="1:15" ht="15">
      <c r="A20" s="187">
        <v>45200</v>
      </c>
      <c r="B20" s="327"/>
      <c r="C20" s="9"/>
      <c r="E20" s="187">
        <v>45200</v>
      </c>
      <c r="F20" s="188"/>
      <c r="G20" s="9"/>
      <c r="I20" s="187">
        <v>45200</v>
      </c>
      <c r="J20" s="188"/>
      <c r="K20" s="9"/>
      <c r="M20" s="187">
        <v>45200</v>
      </c>
      <c r="N20" s="327"/>
      <c r="O20" s="9"/>
    </row>
    <row r="21" spans="1:15" ht="15">
      <c r="A21" s="187">
        <v>45231</v>
      </c>
      <c r="B21" s="328"/>
      <c r="C21" s="9"/>
      <c r="E21" s="187">
        <v>45231</v>
      </c>
      <c r="F21" s="188"/>
      <c r="G21" s="9"/>
      <c r="I21" s="187">
        <v>45231</v>
      </c>
      <c r="J21" s="188"/>
      <c r="K21" s="9"/>
      <c r="M21" s="187">
        <v>45231</v>
      </c>
      <c r="N21" s="327"/>
      <c r="O21" s="9"/>
    </row>
    <row r="22" spans="1:15" ht="15.75" thickBot="1">
      <c r="A22" s="190">
        <v>45261</v>
      </c>
      <c r="B22" s="329"/>
      <c r="C22" s="19"/>
      <c r="E22" s="190">
        <v>45261</v>
      </c>
      <c r="F22" s="192"/>
      <c r="G22" s="19"/>
      <c r="I22" s="190">
        <v>45261</v>
      </c>
      <c r="J22" s="192"/>
      <c r="K22" s="19"/>
      <c r="M22" s="190">
        <v>45261</v>
      </c>
      <c r="N22" s="329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15.75" thickBot="1">
      <c r="A25" s="863" t="str">
        <f>'10_SUB''s_+_demandadas_2023'!A11</f>
        <v>Mooca</v>
      </c>
      <c r="B25" s="863"/>
      <c r="C25" s="863"/>
      <c r="E25" s="863" t="str">
        <f>'10_SUB''s_+_demandadas_2023'!A12</f>
        <v>Butantã</v>
      </c>
      <c r="F25" s="863"/>
      <c r="G25" s="863"/>
      <c r="I25" s="863" t="str">
        <f>'10_SUB''s_+_demandadas_2023'!A13</f>
        <v>Vila Mariana</v>
      </c>
      <c r="J25" s="863"/>
      <c r="K25" s="863"/>
      <c r="M25" s="863" t="str">
        <f>'10_SUB''s_+_demandadas_2023'!A14</f>
        <v>Campo Limpo</v>
      </c>
      <c r="N25" s="863"/>
      <c r="O25" s="863"/>
    </row>
    <row r="26" spans="1:15" ht="15.75" thickBot="1">
      <c r="A26" s="4" t="s">
        <v>2</v>
      </c>
      <c r="B26" s="4" t="s">
        <v>219</v>
      </c>
      <c r="C26" s="4" t="s">
        <v>220</v>
      </c>
      <c r="E26" s="4" t="s">
        <v>2</v>
      </c>
      <c r="F26" s="5" t="s">
        <v>219</v>
      </c>
      <c r="G26" s="4" t="s">
        <v>220</v>
      </c>
      <c r="I26" s="5" t="s">
        <v>2</v>
      </c>
      <c r="J26" s="5" t="s">
        <v>219</v>
      </c>
      <c r="K26" s="5" t="s">
        <v>220</v>
      </c>
      <c r="M26" s="5" t="s">
        <v>2</v>
      </c>
      <c r="N26" s="330" t="s">
        <v>219</v>
      </c>
      <c r="O26" s="4" t="s">
        <v>220</v>
      </c>
    </row>
    <row r="27" spans="1:15" ht="15">
      <c r="A27" s="184">
        <v>44927</v>
      </c>
      <c r="B27" s="186">
        <f>'10_SUB''s_+_demandadas_2023'!M11</f>
        <v>53</v>
      </c>
      <c r="C27" s="9">
        <f>((B27-31)/31)*100</f>
        <v>70.967741935483872</v>
      </c>
      <c r="E27" s="184">
        <v>44927</v>
      </c>
      <c r="F27" s="326">
        <f>'10_SUB''s_+_demandadas_2023'!M12</f>
        <v>52</v>
      </c>
      <c r="G27" s="782">
        <f>((F27-35)/35)*100</f>
        <v>48.571428571428569</v>
      </c>
      <c r="I27" s="184">
        <v>44927</v>
      </c>
      <c r="J27" s="186">
        <f>'10_SUB''s_+_demandadas_2023'!M13</f>
        <v>48</v>
      </c>
      <c r="K27" s="9">
        <f>((J27-51)/51)*100</f>
        <v>-5.8823529411764701</v>
      </c>
      <c r="M27" s="184">
        <v>44927</v>
      </c>
      <c r="N27" s="186">
        <f>'10_SUB''s_+_demandadas_2023'!M14</f>
        <v>62</v>
      </c>
      <c r="O27" s="9">
        <f>((N27-39)/39)*100</f>
        <v>58.974358974358978</v>
      </c>
    </row>
    <row r="28" spans="1:15" ht="15">
      <c r="A28" s="187">
        <v>44958</v>
      </c>
      <c r="B28" s="188">
        <f>'10_SUB''s_+_demandadas_2023'!L11</f>
        <v>55</v>
      </c>
      <c r="C28" s="9">
        <f t="shared" ref="C28:C33" si="3">((B28-B27)/B27)*100</f>
        <v>3.7735849056603774</v>
      </c>
      <c r="E28" s="187">
        <v>44958</v>
      </c>
      <c r="F28" s="327">
        <f>'10_SUB''s_+_demandadas_2023'!L12</f>
        <v>57</v>
      </c>
      <c r="G28" s="783">
        <f t="shared" ref="G28:G33" si="4">((F28-F27)/F27)*100</f>
        <v>9.6153846153846168</v>
      </c>
      <c r="I28" s="187">
        <v>44958</v>
      </c>
      <c r="J28" s="188">
        <f>'10_SUB''s_+_demandadas_2023'!L13</f>
        <v>59</v>
      </c>
      <c r="K28" s="9">
        <f t="shared" ref="K28:K33" si="5">((J28-J27)/J27)*100</f>
        <v>22.916666666666664</v>
      </c>
      <c r="M28" s="187">
        <v>44958</v>
      </c>
      <c r="N28" s="188">
        <f>'10_SUB''s_+_demandadas_2023'!L14</f>
        <v>48</v>
      </c>
      <c r="O28" s="9">
        <f t="shared" ref="O28:O33" si="6">((N28-N27)/N27)*100</f>
        <v>-22.58064516129032</v>
      </c>
    </row>
    <row r="29" spans="1:15" ht="15">
      <c r="A29" s="187">
        <v>44986</v>
      </c>
      <c r="B29" s="188">
        <f>'10_SUB''s_+_demandadas_2023'!$K$11</f>
        <v>75</v>
      </c>
      <c r="C29" s="9">
        <f t="shared" si="3"/>
        <v>36.363636363636367</v>
      </c>
      <c r="E29" s="187">
        <v>44986</v>
      </c>
      <c r="F29" s="327">
        <f>'10_SUB''s_+_demandadas_2023'!$K$12</f>
        <v>66</v>
      </c>
      <c r="G29" s="783">
        <f t="shared" si="4"/>
        <v>15.789473684210526</v>
      </c>
      <c r="I29" s="187">
        <v>44986</v>
      </c>
      <c r="J29" s="188">
        <f>'10_SUB''s_+_demandadas_2023'!$K$13</f>
        <v>65</v>
      </c>
      <c r="K29" s="9">
        <f t="shared" si="5"/>
        <v>10.16949152542373</v>
      </c>
      <c r="M29" s="187">
        <v>44986</v>
      </c>
      <c r="N29" s="188">
        <f>'10_SUB''s_+_demandadas_2023'!$K$14</f>
        <v>36</v>
      </c>
      <c r="O29" s="9">
        <f t="shared" si="6"/>
        <v>-25</v>
      </c>
    </row>
    <row r="30" spans="1:15" ht="15">
      <c r="A30" s="187">
        <v>45017</v>
      </c>
      <c r="B30" s="327">
        <f>'10_SUB''s_+_demandadas_2023'!J$11</f>
        <v>51</v>
      </c>
      <c r="C30" s="9">
        <f t="shared" si="3"/>
        <v>-32</v>
      </c>
      <c r="E30" s="187">
        <v>45017</v>
      </c>
      <c r="F30" s="327">
        <f>'10_SUB''s_+_demandadas_2023'!J$12</f>
        <v>52</v>
      </c>
      <c r="G30" s="783">
        <f t="shared" si="4"/>
        <v>-21.212121212121211</v>
      </c>
      <c r="I30" s="187">
        <v>45017</v>
      </c>
      <c r="J30" s="327">
        <f>'10_SUB''s_+_demandadas_2023'!J$13</f>
        <v>39</v>
      </c>
      <c r="K30" s="9">
        <f t="shared" si="5"/>
        <v>-40</v>
      </c>
      <c r="M30" s="187">
        <v>45017</v>
      </c>
      <c r="N30" s="327">
        <f>'10_SUB''s_+_demandadas_2023'!J$14</f>
        <v>40</v>
      </c>
      <c r="O30" s="9">
        <f t="shared" si="6"/>
        <v>11.111111111111111</v>
      </c>
    </row>
    <row r="31" spans="1:15" ht="15">
      <c r="A31" s="187">
        <v>45047</v>
      </c>
      <c r="B31" s="327">
        <f>'10_SUB''s_+_demandadas_2023'!I$11</f>
        <v>68</v>
      </c>
      <c r="C31" s="9">
        <f t="shared" si="3"/>
        <v>33.333333333333329</v>
      </c>
      <c r="E31" s="187">
        <v>45047</v>
      </c>
      <c r="F31" s="327">
        <f>'10_SUB''s_+_demandadas_2023'!I$12</f>
        <v>80</v>
      </c>
      <c r="G31" s="783">
        <f t="shared" si="4"/>
        <v>53.846153846153847</v>
      </c>
      <c r="I31" s="187">
        <v>45047</v>
      </c>
      <c r="J31" s="327">
        <f>'10_SUB''s_+_demandadas_2023'!I$13</f>
        <v>62</v>
      </c>
      <c r="K31" s="9">
        <f t="shared" si="5"/>
        <v>58.974358974358978</v>
      </c>
      <c r="M31" s="187">
        <v>45047</v>
      </c>
      <c r="N31" s="327">
        <f>'10_SUB''s_+_demandadas_2023'!I$14</f>
        <v>47</v>
      </c>
      <c r="O31" s="9">
        <f t="shared" si="6"/>
        <v>17.5</v>
      </c>
    </row>
    <row r="32" spans="1:15" ht="15">
      <c r="A32" s="187">
        <v>45078</v>
      </c>
      <c r="B32" s="327">
        <f>'10_SUB''s_+_demandadas_2023'!H$11</f>
        <v>61</v>
      </c>
      <c r="C32" s="9">
        <f t="shared" si="3"/>
        <v>-10.294117647058822</v>
      </c>
      <c r="E32" s="187">
        <v>45078</v>
      </c>
      <c r="F32" s="327">
        <f>'10_SUB''s_+_demandadas_2023'!H$12</f>
        <v>54</v>
      </c>
      <c r="G32" s="783">
        <f t="shared" si="4"/>
        <v>-32.5</v>
      </c>
      <c r="I32" s="187">
        <v>45078</v>
      </c>
      <c r="J32" s="327">
        <f>'10_SUB''s_+_demandadas_2023'!H$13</f>
        <v>58</v>
      </c>
      <c r="K32" s="9">
        <f t="shared" si="5"/>
        <v>-6.4516129032258061</v>
      </c>
      <c r="M32" s="187">
        <v>45078</v>
      </c>
      <c r="N32" s="327">
        <f>'10_SUB''s_+_demandadas_2023'!H$14</f>
        <v>41</v>
      </c>
      <c r="O32" s="9">
        <f t="shared" si="6"/>
        <v>-12.76595744680851</v>
      </c>
    </row>
    <row r="33" spans="1:15" ht="15">
      <c r="A33" s="187">
        <v>45108</v>
      </c>
      <c r="B33" s="327">
        <f>'10_SUB''s_+_demandadas_2023'!G$11</f>
        <v>63</v>
      </c>
      <c r="C33" s="9">
        <f t="shared" si="3"/>
        <v>3.278688524590164</v>
      </c>
      <c r="E33" s="187">
        <v>45108</v>
      </c>
      <c r="F33" s="327">
        <f>'10_SUB''s_+_demandadas_2023'!G$12</f>
        <v>51</v>
      </c>
      <c r="G33" s="783">
        <f t="shared" si="4"/>
        <v>-5.5555555555555554</v>
      </c>
      <c r="I33" s="187">
        <v>45108</v>
      </c>
      <c r="J33" s="327">
        <f>'10_SUB''s_+_demandadas_2023'!G$13</f>
        <v>59</v>
      </c>
      <c r="K33" s="9">
        <f t="shared" si="5"/>
        <v>1.7241379310344827</v>
      </c>
      <c r="M33" s="187">
        <v>45108</v>
      </c>
      <c r="N33" s="327">
        <f>'10_SUB''s_+_demandadas_2023'!G$14</f>
        <v>94</v>
      </c>
      <c r="O33" s="9">
        <f t="shared" si="6"/>
        <v>129.26829268292684</v>
      </c>
    </row>
    <row r="34" spans="1:15" ht="15">
      <c r="A34" s="187">
        <v>45139</v>
      </c>
      <c r="B34" s="188"/>
      <c r="C34" s="9"/>
      <c r="E34" s="187">
        <v>45139</v>
      </c>
      <c r="F34" s="327"/>
      <c r="G34" s="783"/>
      <c r="I34" s="187">
        <v>45139</v>
      </c>
      <c r="J34" s="188"/>
      <c r="K34" s="9"/>
      <c r="M34" s="187">
        <v>45139</v>
      </c>
      <c r="N34" s="188"/>
      <c r="O34" s="9"/>
    </row>
    <row r="35" spans="1:15" ht="15">
      <c r="A35" s="187">
        <v>45170</v>
      </c>
      <c r="B35" s="188"/>
      <c r="C35" s="9"/>
      <c r="E35" s="187">
        <v>45170</v>
      </c>
      <c r="F35" s="327"/>
      <c r="G35" s="783"/>
      <c r="I35" s="187">
        <v>45170</v>
      </c>
      <c r="J35" s="188"/>
      <c r="K35" s="9"/>
      <c r="M35" s="187">
        <v>45170</v>
      </c>
      <c r="N35" s="188"/>
      <c r="O35" s="9"/>
    </row>
    <row r="36" spans="1:15" ht="15">
      <c r="A36" s="187">
        <v>45200</v>
      </c>
      <c r="B36" s="188"/>
      <c r="C36" s="9"/>
      <c r="E36" s="187">
        <v>45200</v>
      </c>
      <c r="F36" s="327"/>
      <c r="G36" s="783"/>
      <c r="I36" s="187">
        <v>45200</v>
      </c>
      <c r="J36" s="188"/>
      <c r="K36" s="9"/>
      <c r="M36" s="187">
        <v>45200</v>
      </c>
      <c r="N36" s="188"/>
      <c r="O36" s="9"/>
    </row>
    <row r="37" spans="1:15" ht="15">
      <c r="A37" s="187">
        <v>45231</v>
      </c>
      <c r="B37" s="188"/>
      <c r="C37" s="9"/>
      <c r="E37" s="187">
        <v>45231</v>
      </c>
      <c r="F37" s="328"/>
      <c r="G37" s="783"/>
      <c r="I37" s="187">
        <v>45231</v>
      </c>
      <c r="J37" s="189"/>
      <c r="K37" s="9"/>
      <c r="M37" s="187">
        <v>45231</v>
      </c>
      <c r="N37" s="188"/>
      <c r="O37" s="9"/>
    </row>
    <row r="38" spans="1:15" ht="15.75" thickBot="1">
      <c r="A38" s="190">
        <v>45261</v>
      </c>
      <c r="B38" s="192"/>
      <c r="C38" s="19"/>
      <c r="E38" s="190">
        <v>45261</v>
      </c>
      <c r="F38" s="329"/>
      <c r="G38" s="784"/>
      <c r="I38" s="190">
        <v>45261</v>
      </c>
      <c r="J38" s="192"/>
      <c r="K38" s="19"/>
      <c r="M38" s="190">
        <v>45261</v>
      </c>
      <c r="N38" s="192"/>
      <c r="O38" s="19"/>
    </row>
    <row r="40" spans="1:15" ht="15" thickBot="1"/>
    <row r="41" spans="1:15" ht="15.75" thickBot="1">
      <c r="A41" s="863" t="str">
        <f>'10_SUB''s_+_demandadas_2023'!A15</f>
        <v>Ipiranga</v>
      </c>
      <c r="B41" s="863"/>
      <c r="C41" s="863"/>
      <c r="E41" s="863" t="str">
        <f>'10_SUB''s_+_demandadas_2023'!A16</f>
        <v>Santana/Tucuruvi</v>
      </c>
      <c r="F41" s="863"/>
      <c r="G41" s="863"/>
    </row>
    <row r="42" spans="1:15" ht="15.75" thickBot="1">
      <c r="A42" s="4" t="s">
        <v>2</v>
      </c>
      <c r="B42" s="5" t="s">
        <v>219</v>
      </c>
      <c r="C42" s="5" t="s">
        <v>220</v>
      </c>
      <c r="E42" s="4" t="s">
        <v>2</v>
      </c>
      <c r="F42" s="5" t="s">
        <v>219</v>
      </c>
      <c r="G42" s="5" t="s">
        <v>220</v>
      </c>
    </row>
    <row r="43" spans="1:15" ht="15">
      <c r="A43" s="184">
        <v>44927</v>
      </c>
      <c r="B43" s="186">
        <f>'10_SUB''s_+_demandadas_2023'!M15</f>
        <v>41</v>
      </c>
      <c r="C43" s="9">
        <f>((B43-51)/51)*100</f>
        <v>-19.607843137254903</v>
      </c>
      <c r="E43" s="184">
        <v>44927</v>
      </c>
      <c r="F43" s="331">
        <f>'10_SUB''s_+_demandadas_2023'!M16</f>
        <v>42</v>
      </c>
      <c r="G43" s="9">
        <f>((F43-31)/31)*100</f>
        <v>35.483870967741936</v>
      </c>
    </row>
    <row r="44" spans="1:15" ht="15">
      <c r="A44" s="187">
        <v>44958</v>
      </c>
      <c r="B44" s="188">
        <f>'10_SUB''s_+_demandadas_2023'!L15</f>
        <v>65</v>
      </c>
      <c r="C44" s="9">
        <f t="shared" ref="C44:C49" si="7">((B44-B43)/B43)*100</f>
        <v>58.536585365853654</v>
      </c>
      <c r="E44" s="187">
        <v>44958</v>
      </c>
      <c r="F44" s="332">
        <f>'10_SUB''s_+_demandadas_2023'!L16</f>
        <v>34</v>
      </c>
      <c r="G44" s="9">
        <f t="shared" ref="G44:G49" si="8">((F44-F43)/F43)*100</f>
        <v>-19.047619047619047</v>
      </c>
    </row>
    <row r="45" spans="1:15" ht="15">
      <c r="A45" s="187">
        <v>44986</v>
      </c>
      <c r="B45" s="188">
        <f>'10_SUB''s_+_demandadas_2023'!$K$15</f>
        <v>43</v>
      </c>
      <c r="C45" s="9">
        <f t="shared" si="7"/>
        <v>-33.846153846153847</v>
      </c>
      <c r="E45" s="187">
        <v>44986</v>
      </c>
      <c r="F45" s="333">
        <f>'10_SUB''s_+_demandadas_2023'!$K$16</f>
        <v>57</v>
      </c>
      <c r="G45" s="9">
        <f t="shared" si="8"/>
        <v>67.64705882352942</v>
      </c>
    </row>
    <row r="46" spans="1:15" ht="15">
      <c r="A46" s="187">
        <v>45017</v>
      </c>
      <c r="B46" s="188">
        <f>'10_SUB''s_+_demandadas_2023'!J$15</f>
        <v>50</v>
      </c>
      <c r="C46" s="9">
        <f t="shared" si="7"/>
        <v>16.279069767441861</v>
      </c>
      <c r="E46" s="187">
        <v>45017</v>
      </c>
      <c r="F46" s="327">
        <f>'10_SUB''s_+_demandadas_2023'!J$16</f>
        <v>46</v>
      </c>
      <c r="G46" s="9">
        <f t="shared" si="8"/>
        <v>-19.298245614035086</v>
      </c>
    </row>
    <row r="47" spans="1:15" ht="15">
      <c r="A47" s="187">
        <v>45047</v>
      </c>
      <c r="B47" s="188">
        <f>'10_SUB''s_+_demandadas_2023'!I$15</f>
        <v>46</v>
      </c>
      <c r="C47" s="9">
        <f t="shared" si="7"/>
        <v>-8</v>
      </c>
      <c r="E47" s="187">
        <v>45047</v>
      </c>
      <c r="F47" s="327">
        <f>'10_SUB''s_+_demandadas_2023'!I$16</f>
        <v>53</v>
      </c>
      <c r="G47" s="9">
        <f t="shared" si="8"/>
        <v>15.217391304347828</v>
      </c>
    </row>
    <row r="48" spans="1:15" ht="15">
      <c r="A48" s="187">
        <v>45078</v>
      </c>
      <c r="B48" s="188">
        <f>'10_SUB''s_+_demandadas_2023'!H$15</f>
        <v>47</v>
      </c>
      <c r="C48" s="9">
        <f t="shared" si="7"/>
        <v>2.1739130434782608</v>
      </c>
      <c r="E48" s="187">
        <v>45078</v>
      </c>
      <c r="F48" s="327">
        <f>'10_SUB''s_+_demandadas_2023'!H$16</f>
        <v>43</v>
      </c>
      <c r="G48" s="9">
        <f t="shared" si="8"/>
        <v>-18.867924528301888</v>
      </c>
    </row>
    <row r="49" spans="1:11" ht="15">
      <c r="A49" s="187">
        <v>45108</v>
      </c>
      <c r="B49" s="188">
        <f>'10_SUB''s_+_demandadas_2023'!G$15</f>
        <v>50</v>
      </c>
      <c r="C49" s="9">
        <f t="shared" si="7"/>
        <v>6.3829787234042552</v>
      </c>
      <c r="E49" s="187">
        <v>45108</v>
      </c>
      <c r="F49" s="327">
        <f>'10_SUB''s_+_demandadas_2023'!G$16</f>
        <v>65</v>
      </c>
      <c r="G49" s="9">
        <f t="shared" si="8"/>
        <v>51.162790697674424</v>
      </c>
    </row>
    <row r="50" spans="1:11" ht="15">
      <c r="A50" s="187">
        <v>45139</v>
      </c>
      <c r="B50" s="188"/>
      <c r="C50" s="9"/>
      <c r="E50" s="187">
        <v>45139</v>
      </c>
      <c r="F50" s="188"/>
      <c r="G50" s="9"/>
    </row>
    <row r="51" spans="1:11" ht="15">
      <c r="A51" s="187">
        <v>45170</v>
      </c>
      <c r="B51" s="188"/>
      <c r="C51" s="9"/>
      <c r="E51" s="187">
        <v>45170</v>
      </c>
      <c r="F51" s="188"/>
      <c r="G51" s="9"/>
    </row>
    <row r="52" spans="1:11" ht="15">
      <c r="A52" s="187">
        <v>45200</v>
      </c>
      <c r="B52" s="188"/>
      <c r="C52" s="9"/>
      <c r="E52" s="187">
        <v>45200</v>
      </c>
      <c r="F52" s="188"/>
      <c r="G52" s="9"/>
    </row>
    <row r="53" spans="1:11" ht="15">
      <c r="A53" s="187">
        <v>45231</v>
      </c>
      <c r="B53" s="189"/>
      <c r="C53" s="9"/>
      <c r="E53" s="187">
        <v>45231</v>
      </c>
      <c r="F53" s="189"/>
      <c r="G53" s="9"/>
    </row>
    <row r="54" spans="1:11" ht="15.75" thickBot="1">
      <c r="A54" s="190">
        <v>45261</v>
      </c>
      <c r="B54" s="192"/>
      <c r="C54" s="19"/>
      <c r="E54" s="190">
        <v>45261</v>
      </c>
      <c r="F54" s="192"/>
      <c r="G54" s="19"/>
    </row>
    <row r="56" spans="1:11">
      <c r="B56" s="13"/>
      <c r="C56" s="13"/>
    </row>
    <row r="57" spans="1:11" ht="15">
      <c r="A57" s="856"/>
      <c r="B57" s="856"/>
      <c r="C57" s="856"/>
      <c r="D57" s="856"/>
      <c r="F57" s="856"/>
      <c r="G57" s="856"/>
      <c r="H57" s="856"/>
      <c r="I57" s="856"/>
      <c r="J57" s="856"/>
      <c r="K57" s="334"/>
    </row>
    <row r="58" spans="1:11">
      <c r="A58" s="334"/>
      <c r="B58" s="13"/>
      <c r="C58" s="13"/>
    </row>
    <row r="59" spans="1:11" ht="15">
      <c r="B59" s="13"/>
      <c r="C59" s="13"/>
      <c r="F59" s="856"/>
      <c r="G59" s="856"/>
      <c r="H59" s="856"/>
      <c r="I59" s="856"/>
      <c r="J59" s="856"/>
      <c r="K59" s="856"/>
    </row>
    <row r="60" spans="1:11">
      <c r="B60" s="13"/>
      <c r="C60" s="13"/>
    </row>
    <row r="61" spans="1:11" ht="15">
      <c r="A61" s="856"/>
      <c r="B61" s="856"/>
      <c r="C61" s="856"/>
      <c r="D61" s="856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defaultRowHeight="15"/>
  <cols>
    <col min="1" max="1" width="27" customWidth="1"/>
    <col min="2" max="2" width="10.7109375" style="177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156" t="s">
        <v>0</v>
      </c>
    </row>
    <row r="2" spans="1:9">
      <c r="A2" s="1" t="s">
        <v>1</v>
      </c>
    </row>
    <row r="3" spans="1:9" ht="15.75" thickBot="1"/>
    <row r="4" spans="1:9" ht="15" customHeight="1" thickBot="1">
      <c r="A4" s="335" t="s">
        <v>213</v>
      </c>
      <c r="B4" s="214">
        <v>45108</v>
      </c>
      <c r="C4" s="336"/>
      <c r="I4" s="13"/>
    </row>
    <row r="5" spans="1:9">
      <c r="A5" s="235" t="s">
        <v>298</v>
      </c>
      <c r="B5" s="45">
        <v>94</v>
      </c>
      <c r="C5" s="160"/>
    </row>
    <row r="6" spans="1:9">
      <c r="A6" s="235" t="s">
        <v>320</v>
      </c>
      <c r="B6" s="45">
        <v>83</v>
      </c>
      <c r="C6" s="160"/>
    </row>
    <row r="7" spans="1:9">
      <c r="A7" s="235" t="s">
        <v>311</v>
      </c>
      <c r="B7" s="45">
        <v>80</v>
      </c>
      <c r="C7" s="160"/>
    </row>
    <row r="8" spans="1:9">
      <c r="A8" s="235" t="s">
        <v>324</v>
      </c>
      <c r="B8" s="45">
        <v>76</v>
      </c>
      <c r="C8" s="160"/>
    </row>
    <row r="9" spans="1:9">
      <c r="A9" s="235" t="s">
        <v>319</v>
      </c>
      <c r="B9" s="45">
        <v>65</v>
      </c>
      <c r="C9" s="160"/>
    </row>
    <row r="10" spans="1:9">
      <c r="A10" s="235" t="s">
        <v>315</v>
      </c>
      <c r="B10" s="45">
        <v>63</v>
      </c>
      <c r="C10" s="160"/>
    </row>
    <row r="11" spans="1:9">
      <c r="A11" s="235" t="s">
        <v>313</v>
      </c>
      <c r="B11" s="45">
        <v>63</v>
      </c>
      <c r="C11" s="160"/>
    </row>
    <row r="12" spans="1:9">
      <c r="A12" s="235" t="s">
        <v>326</v>
      </c>
      <c r="B12" s="45">
        <v>59</v>
      </c>
      <c r="C12" s="160"/>
    </row>
    <row r="13" spans="1:9">
      <c r="A13" s="235" t="s">
        <v>297</v>
      </c>
      <c r="B13" s="45">
        <v>51</v>
      </c>
      <c r="C13" s="160"/>
    </row>
    <row r="14" spans="1:9">
      <c r="A14" s="235" t="s">
        <v>306</v>
      </c>
      <c r="B14" s="45">
        <v>50</v>
      </c>
      <c r="C14" s="160"/>
    </row>
    <row r="15" spans="1:9">
      <c r="A15" s="235" t="s">
        <v>317</v>
      </c>
      <c r="B15" s="45">
        <v>50</v>
      </c>
      <c r="C15" s="337"/>
    </row>
    <row r="16" spans="1:9">
      <c r="A16" s="235" t="s">
        <v>325</v>
      </c>
      <c r="B16" s="45">
        <v>50</v>
      </c>
      <c r="C16" s="160"/>
    </row>
    <row r="17" spans="1:3">
      <c r="A17" s="235" t="s">
        <v>318</v>
      </c>
      <c r="B17" s="45">
        <v>46</v>
      </c>
      <c r="C17" s="160"/>
    </row>
    <row r="18" spans="1:3">
      <c r="A18" s="235" t="s">
        <v>300</v>
      </c>
      <c r="B18" s="45">
        <v>43</v>
      </c>
      <c r="C18" s="160"/>
    </row>
    <row r="19" spans="1:3">
      <c r="A19" s="235" t="s">
        <v>308</v>
      </c>
      <c r="B19" s="45">
        <v>42</v>
      </c>
      <c r="C19" s="160"/>
    </row>
    <row r="20" spans="1:3">
      <c r="A20" s="235" t="s">
        <v>296</v>
      </c>
      <c r="B20" s="45">
        <v>37</v>
      </c>
      <c r="C20" s="160"/>
    </row>
    <row r="21" spans="1:3">
      <c r="A21" s="235" t="s">
        <v>312</v>
      </c>
      <c r="B21" s="45">
        <v>37</v>
      </c>
      <c r="C21" s="160"/>
    </row>
    <row r="22" spans="1:3">
      <c r="A22" s="235" t="s">
        <v>304</v>
      </c>
      <c r="B22" s="45">
        <v>36</v>
      </c>
      <c r="C22" s="160"/>
    </row>
    <row r="23" spans="1:3">
      <c r="A23" s="235" t="s">
        <v>301</v>
      </c>
      <c r="B23" s="45">
        <v>34</v>
      </c>
      <c r="C23" s="160"/>
    </row>
    <row r="24" spans="1:3">
      <c r="A24" s="235" t="s">
        <v>299</v>
      </c>
      <c r="B24" s="45">
        <v>34</v>
      </c>
      <c r="C24" s="160"/>
    </row>
    <row r="25" spans="1:3">
      <c r="A25" s="235" t="s">
        <v>310</v>
      </c>
      <c r="B25" s="45">
        <v>31</v>
      </c>
      <c r="C25" s="160"/>
    </row>
    <row r="26" spans="1:3">
      <c r="A26" s="235" t="s">
        <v>307</v>
      </c>
      <c r="B26" s="45">
        <v>27</v>
      </c>
      <c r="C26" s="160"/>
    </row>
    <row r="27" spans="1:3">
      <c r="A27" s="235" t="s">
        <v>309</v>
      </c>
      <c r="B27" s="45">
        <v>23</v>
      </c>
      <c r="C27" s="160"/>
    </row>
    <row r="28" spans="1:3">
      <c r="A28" s="235" t="s">
        <v>322</v>
      </c>
      <c r="B28" s="45">
        <v>23</v>
      </c>
      <c r="C28" s="160"/>
    </row>
    <row r="29" spans="1:3">
      <c r="A29" s="235" t="s">
        <v>321</v>
      </c>
      <c r="B29" s="45">
        <v>21</v>
      </c>
      <c r="C29" s="160"/>
    </row>
    <row r="30" spans="1:3">
      <c r="A30" s="235" t="s">
        <v>323</v>
      </c>
      <c r="B30" s="45">
        <v>20</v>
      </c>
      <c r="C30" s="160"/>
    </row>
    <row r="31" spans="1:3">
      <c r="A31" s="235" t="s">
        <v>303</v>
      </c>
      <c r="B31" s="45">
        <v>19</v>
      </c>
      <c r="C31" s="160"/>
    </row>
    <row r="32" spans="1:3">
      <c r="A32" s="235" t="s">
        <v>327</v>
      </c>
      <c r="B32" s="45">
        <v>16</v>
      </c>
      <c r="C32" s="160"/>
    </row>
    <row r="33" spans="1:9">
      <c r="A33" s="235" t="s">
        <v>314</v>
      </c>
      <c r="B33" s="45">
        <v>11</v>
      </c>
      <c r="C33" s="160"/>
    </row>
    <row r="34" spans="1:9">
      <c r="A34" s="235" t="s">
        <v>305</v>
      </c>
      <c r="B34" s="45">
        <v>9</v>
      </c>
      <c r="C34" s="160"/>
    </row>
    <row r="35" spans="1:9">
      <c r="A35" s="235" t="s">
        <v>316</v>
      </c>
      <c r="B35" s="45">
        <v>8</v>
      </c>
      <c r="C35" s="160"/>
    </row>
    <row r="36" spans="1:9" ht="15.75" thickBot="1">
      <c r="A36" s="235" t="s">
        <v>302</v>
      </c>
      <c r="B36" s="45">
        <v>2</v>
      </c>
      <c r="C36" s="160"/>
    </row>
    <row r="37" spans="1:9" ht="15.75" thickBot="1">
      <c r="A37" s="338" t="s">
        <v>330</v>
      </c>
      <c r="B37" s="339">
        <f>SUM(B5:B36)</f>
        <v>1303</v>
      </c>
      <c r="C37" s="219"/>
      <c r="I37" s="13"/>
    </row>
    <row r="38" spans="1:9">
      <c r="I38" s="13"/>
    </row>
    <row r="39" spans="1:9">
      <c r="I39" s="13"/>
    </row>
    <row r="40" spans="1:9">
      <c r="I40" s="13"/>
    </row>
  </sheetData>
  <pageMargins left="0.511811024" right="0.511811024" top="0.78740157500000008" bottom="0.78740157500000008" header="0.31496062000000008" footer="0.31496062000000008"/>
  <ignoredErrors>
    <ignoredError sqref="B3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opLeftCell="A4" zoomScale="90" zoomScaleNormal="90" workbookViewId="0">
      <selection activeCell="AD15" sqref="AD15"/>
    </sheetView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156" t="s">
        <v>0</v>
      </c>
    </row>
    <row r="2" spans="1:18">
      <c r="A2" s="1" t="s">
        <v>1</v>
      </c>
    </row>
    <row r="3" spans="1:18" ht="15.75" thickBot="1"/>
    <row r="4" spans="1:18" ht="46.5" customHeight="1" thickBot="1">
      <c r="A4" s="340" t="s">
        <v>3</v>
      </c>
      <c r="B4" s="341">
        <v>45261</v>
      </c>
      <c r="C4" s="341">
        <v>45231</v>
      </c>
      <c r="D4" s="341">
        <v>45200</v>
      </c>
      <c r="E4" s="341">
        <v>45170</v>
      </c>
      <c r="F4" s="341">
        <v>45139</v>
      </c>
      <c r="G4" s="341">
        <v>45108</v>
      </c>
      <c r="H4" s="341">
        <v>45078</v>
      </c>
      <c r="I4" s="342">
        <v>45047</v>
      </c>
      <c r="J4" s="341">
        <v>45017</v>
      </c>
      <c r="K4" s="343">
        <v>44986</v>
      </c>
      <c r="L4" s="344">
        <v>44958</v>
      </c>
      <c r="M4" s="344">
        <v>44927</v>
      </c>
      <c r="N4" s="344" t="s">
        <v>5</v>
      </c>
      <c r="O4" s="345" t="s">
        <v>331</v>
      </c>
      <c r="P4" s="346" t="s">
        <v>449</v>
      </c>
      <c r="Q4" s="347" t="s">
        <v>332</v>
      </c>
    </row>
    <row r="5" spans="1:18" ht="15.75" thickBot="1">
      <c r="A5" s="348" t="s">
        <v>333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50"/>
      <c r="N5" s="351"/>
      <c r="O5" s="352"/>
      <c r="P5" s="353"/>
      <c r="Q5" s="354"/>
    </row>
    <row r="6" spans="1:18" ht="15.75" thickBot="1">
      <c r="A6" s="355" t="s">
        <v>334</v>
      </c>
      <c r="B6" s="356"/>
      <c r="C6" s="357"/>
      <c r="D6" s="357"/>
      <c r="E6" s="357"/>
      <c r="F6" s="357"/>
      <c r="G6" s="357">
        <v>113</v>
      </c>
      <c r="H6" s="357">
        <v>111</v>
      </c>
      <c r="I6" s="357">
        <v>58</v>
      </c>
      <c r="J6" s="357">
        <v>49</v>
      </c>
      <c r="K6" s="357">
        <v>71</v>
      </c>
      <c r="L6" s="357">
        <v>40</v>
      </c>
      <c r="M6" s="358">
        <v>38</v>
      </c>
      <c r="N6" s="359">
        <f>SUM(B6:M6)</f>
        <v>480</v>
      </c>
      <c r="O6" s="360">
        <f>AVERAGE(B6:M6)</f>
        <v>68.571428571428569</v>
      </c>
      <c r="P6" s="361">
        <f>(G6/G$9)*100</f>
        <v>58.549222797927456</v>
      </c>
      <c r="Q6" s="361">
        <f>(N6/N$15)*100</f>
        <v>23.656973878758009</v>
      </c>
    </row>
    <row r="7" spans="1:18">
      <c r="A7" s="362" t="s">
        <v>335</v>
      </c>
      <c r="B7" s="363"/>
      <c r="C7" s="364"/>
      <c r="D7" s="364"/>
      <c r="E7" s="364"/>
      <c r="F7" s="364"/>
      <c r="G7" s="364">
        <v>80</v>
      </c>
      <c r="H7" s="364">
        <v>126</v>
      </c>
      <c r="I7" s="364">
        <v>112</v>
      </c>
      <c r="J7" s="364">
        <v>80</v>
      </c>
      <c r="K7" s="364">
        <v>91</v>
      </c>
      <c r="L7" s="364">
        <v>61</v>
      </c>
      <c r="M7" s="365">
        <v>100</v>
      </c>
      <c r="N7" s="366">
        <f>SUM(B7:M7)</f>
        <v>650</v>
      </c>
      <c r="O7" s="367">
        <f>AVERAGE(B7:M7)</f>
        <v>92.857142857142861</v>
      </c>
      <c r="P7" s="361">
        <f>(G7/G$9)*100</f>
        <v>41.450777202072537</v>
      </c>
      <c r="Q7" s="368">
        <f>(N7/N$15)*100</f>
        <v>32.035485460818137</v>
      </c>
    </row>
    <row r="8" spans="1:18" ht="15.75" thickBot="1">
      <c r="A8" s="369" t="s">
        <v>336</v>
      </c>
      <c r="B8" s="370"/>
      <c r="C8" s="371"/>
      <c r="D8" s="371"/>
      <c r="E8" s="371"/>
      <c r="F8" s="371"/>
      <c r="G8" s="371">
        <v>1</v>
      </c>
      <c r="H8" s="371">
        <v>2</v>
      </c>
      <c r="I8" s="371">
        <v>4</v>
      </c>
      <c r="J8" s="371">
        <v>0</v>
      </c>
      <c r="K8" s="371">
        <v>2</v>
      </c>
      <c r="L8" s="371">
        <v>1</v>
      </c>
      <c r="M8" s="372">
        <v>1</v>
      </c>
      <c r="N8" s="373">
        <f>SUM(B8:M8)</f>
        <v>11</v>
      </c>
      <c r="O8" s="374">
        <f>AVERAGE(B8:M8)</f>
        <v>1.5714285714285714</v>
      </c>
      <c r="P8" s="375"/>
      <c r="Q8" s="368">
        <f>(N8/N$15)*100</f>
        <v>0.54213898472153776</v>
      </c>
    </row>
    <row r="9" spans="1:18" ht="24.75" customHeight="1" thickBot="1">
      <c r="A9" s="376" t="s">
        <v>337</v>
      </c>
      <c r="B9" s="377" t="s">
        <v>338</v>
      </c>
      <c r="C9" s="377" t="s">
        <v>338</v>
      </c>
      <c r="D9" s="377" t="s">
        <v>338</v>
      </c>
      <c r="E9" s="377" t="s">
        <v>338</v>
      </c>
      <c r="F9" s="377" t="s">
        <v>338</v>
      </c>
      <c r="G9" s="377">
        <f t="shared" ref="G9:N9" si="0">SUM(G6:G7)</f>
        <v>193</v>
      </c>
      <c r="H9" s="377">
        <f t="shared" si="0"/>
        <v>237</v>
      </c>
      <c r="I9" s="377">
        <f t="shared" si="0"/>
        <v>170</v>
      </c>
      <c r="J9" s="377">
        <f t="shared" si="0"/>
        <v>129</v>
      </c>
      <c r="K9" s="377">
        <f t="shared" si="0"/>
        <v>162</v>
      </c>
      <c r="L9" s="377">
        <f t="shared" si="0"/>
        <v>101</v>
      </c>
      <c r="M9" s="378">
        <f t="shared" si="0"/>
        <v>138</v>
      </c>
      <c r="N9" s="379">
        <f t="shared" si="0"/>
        <v>1130</v>
      </c>
      <c r="O9" s="380">
        <f>AVERAGE(B9:M9)</f>
        <v>161.42857142857142</v>
      </c>
      <c r="P9" s="381">
        <f>SUM(P6:P7)</f>
        <v>100</v>
      </c>
      <c r="Q9" s="382"/>
    </row>
    <row r="10" spans="1:18" ht="15.75" thickBot="1">
      <c r="A10" s="383" t="s">
        <v>339</v>
      </c>
      <c r="B10" s="384"/>
      <c r="C10" s="384"/>
      <c r="D10" s="384"/>
      <c r="E10" s="384"/>
      <c r="F10" s="384"/>
      <c r="G10" s="385">
        <f t="shared" ref="G10:N10" si="1">SUM(G6:G8)</f>
        <v>194</v>
      </c>
      <c r="H10" s="385">
        <f t="shared" si="1"/>
        <v>239</v>
      </c>
      <c r="I10" s="385">
        <f t="shared" si="1"/>
        <v>174</v>
      </c>
      <c r="J10" s="385">
        <f t="shared" si="1"/>
        <v>129</v>
      </c>
      <c r="K10" s="385">
        <f t="shared" si="1"/>
        <v>164</v>
      </c>
      <c r="L10" s="385">
        <f t="shared" si="1"/>
        <v>102</v>
      </c>
      <c r="M10" s="385">
        <f t="shared" si="1"/>
        <v>139</v>
      </c>
      <c r="N10" s="386">
        <f t="shared" si="1"/>
        <v>1141</v>
      </c>
      <c r="O10" s="387">
        <f>AVERAGE(B10:M10)</f>
        <v>163</v>
      </c>
      <c r="P10" s="388"/>
      <c r="Q10" s="368">
        <f>SUM(Q6:Q8)</f>
        <v>56.234598324297686</v>
      </c>
    </row>
    <row r="11" spans="1:18" ht="15.75" thickBot="1">
      <c r="A11" s="389"/>
      <c r="B11" s="390"/>
      <c r="C11" s="390"/>
      <c r="D11" s="390"/>
      <c r="E11" s="390"/>
      <c r="F11" s="390"/>
      <c r="G11" s="390"/>
      <c r="H11" s="390"/>
      <c r="I11" s="390"/>
      <c r="J11" s="390"/>
      <c r="K11" s="390"/>
      <c r="L11" s="390"/>
      <c r="M11" s="391"/>
      <c r="N11" s="392"/>
      <c r="O11" s="393"/>
      <c r="P11" s="394"/>
      <c r="Q11" s="395"/>
    </row>
    <row r="12" spans="1:18" ht="15.75" thickBot="1">
      <c r="A12" s="396" t="s">
        <v>340</v>
      </c>
      <c r="B12" s="397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50"/>
      <c r="N12" s="398"/>
      <c r="O12" s="399"/>
      <c r="P12" s="400"/>
      <c r="Q12" s="401"/>
    </row>
    <row r="13" spans="1:18" ht="15.75" thickBot="1">
      <c r="A13" s="402" t="s">
        <v>340</v>
      </c>
      <c r="B13" s="403"/>
      <c r="C13" s="404"/>
      <c r="D13" s="404"/>
      <c r="E13" s="404"/>
      <c r="F13" s="404"/>
      <c r="G13" s="404">
        <v>165</v>
      </c>
      <c r="H13" s="404">
        <v>108</v>
      </c>
      <c r="I13" s="404">
        <v>91</v>
      </c>
      <c r="J13" s="404">
        <v>120</v>
      </c>
      <c r="K13" s="404">
        <v>149</v>
      </c>
      <c r="L13" s="404">
        <v>143</v>
      </c>
      <c r="M13" s="405">
        <v>112</v>
      </c>
      <c r="N13" s="406">
        <f>SUM(B13:M13)</f>
        <v>888</v>
      </c>
      <c r="O13" s="407">
        <f>AVERAGE(B13:M13)</f>
        <v>126.85714285714286</v>
      </c>
      <c r="P13" s="408"/>
      <c r="Q13" s="368">
        <f>(N13/N$15)*100</f>
        <v>43.765401675702314</v>
      </c>
    </row>
    <row r="14" spans="1:18" ht="15.75" thickBot="1">
      <c r="A14" s="389"/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1"/>
      <c r="N14" s="409"/>
      <c r="O14" s="410"/>
      <c r="P14" s="411"/>
      <c r="Q14" s="412"/>
    </row>
    <row r="15" spans="1:18" ht="15.75" thickBot="1">
      <c r="A15" s="383" t="s">
        <v>15</v>
      </c>
      <c r="B15" s="413" t="s">
        <v>338</v>
      </c>
      <c r="C15" s="413" t="s">
        <v>338</v>
      </c>
      <c r="D15" s="413" t="s">
        <v>338</v>
      </c>
      <c r="E15" s="413" t="s">
        <v>338</v>
      </c>
      <c r="F15" s="413" t="s">
        <v>338</v>
      </c>
      <c r="G15" s="413">
        <f t="shared" ref="G15:N15" si="2">G10+G13</f>
        <v>359</v>
      </c>
      <c r="H15" s="413">
        <f t="shared" si="2"/>
        <v>347</v>
      </c>
      <c r="I15" s="413">
        <f t="shared" si="2"/>
        <v>265</v>
      </c>
      <c r="J15" s="413">
        <f t="shared" si="2"/>
        <v>249</v>
      </c>
      <c r="K15" s="413">
        <f t="shared" si="2"/>
        <v>313</v>
      </c>
      <c r="L15" s="413">
        <f t="shared" si="2"/>
        <v>245</v>
      </c>
      <c r="M15" s="413">
        <f t="shared" si="2"/>
        <v>251</v>
      </c>
      <c r="N15" s="413">
        <f t="shared" si="2"/>
        <v>2029</v>
      </c>
      <c r="O15" s="414">
        <f>AVERAGE(B15:M15)</f>
        <v>289.85714285714283</v>
      </c>
      <c r="P15" s="388"/>
      <c r="Q15" s="415">
        <f>SUM(Q10:Q13)</f>
        <v>100</v>
      </c>
      <c r="R15" s="16"/>
    </row>
    <row r="16" spans="1:18" ht="15.75" thickBot="1"/>
    <row r="17" spans="1:7" ht="15.75" thickBot="1">
      <c r="A17" s="864" t="s">
        <v>341</v>
      </c>
      <c r="B17" s="864"/>
      <c r="C17" s="864"/>
      <c r="D17" s="416"/>
      <c r="E17" s="864" t="s">
        <v>340</v>
      </c>
      <c r="F17" s="864"/>
      <c r="G17" s="864"/>
    </row>
    <row r="18" spans="1:7" ht="15.75" thickBot="1">
      <c r="A18" s="417" t="s">
        <v>2</v>
      </c>
      <c r="B18" s="418" t="s">
        <v>219</v>
      </c>
      <c r="C18" s="418" t="s">
        <v>220</v>
      </c>
      <c r="D18" s="416"/>
      <c r="E18" s="417" t="s">
        <v>2</v>
      </c>
      <c r="F18" s="418" t="s">
        <v>219</v>
      </c>
      <c r="G18" s="418" t="s">
        <v>220</v>
      </c>
    </row>
    <row r="19" spans="1:7">
      <c r="A19" s="419">
        <v>44927</v>
      </c>
      <c r="B19" s="420">
        <f>M9</f>
        <v>138</v>
      </c>
      <c r="C19" s="421">
        <f>((B19-81)/81)*100</f>
        <v>70.370370370370367</v>
      </c>
      <c r="D19" s="416"/>
      <c r="E19" s="419">
        <v>44927</v>
      </c>
      <c r="F19" s="420">
        <f>M13</f>
        <v>112</v>
      </c>
      <c r="G19" s="421">
        <f>((F19-98)/98)*100</f>
        <v>14.285714285714285</v>
      </c>
    </row>
    <row r="20" spans="1:7">
      <c r="A20" s="422">
        <v>44958</v>
      </c>
      <c r="B20" s="423">
        <f>L9</f>
        <v>101</v>
      </c>
      <c r="C20" s="421">
        <f t="shared" ref="C20:C25" si="3">((B20-B19)/B19)*100</f>
        <v>-26.811594202898554</v>
      </c>
      <c r="D20" s="416"/>
      <c r="E20" s="422">
        <v>44958</v>
      </c>
      <c r="F20" s="423">
        <f>L13</f>
        <v>143</v>
      </c>
      <c r="G20" s="421">
        <f t="shared" ref="G20:G25" si="4">((F20-F19)/F19)*100</f>
        <v>27.678571428571431</v>
      </c>
    </row>
    <row r="21" spans="1:7">
      <c r="A21" s="422">
        <v>44986</v>
      </c>
      <c r="B21" s="423">
        <f>K9</f>
        <v>162</v>
      </c>
      <c r="C21" s="421">
        <f t="shared" si="3"/>
        <v>60.396039603960396</v>
      </c>
      <c r="D21" s="416"/>
      <c r="E21" s="422">
        <v>44986</v>
      </c>
      <c r="F21" s="423">
        <f>K13</f>
        <v>149</v>
      </c>
      <c r="G21" s="421">
        <f t="shared" si="4"/>
        <v>4.1958041958041958</v>
      </c>
    </row>
    <row r="22" spans="1:7">
      <c r="A22" s="422">
        <v>45017</v>
      </c>
      <c r="B22" s="423">
        <f>J9</f>
        <v>129</v>
      </c>
      <c r="C22" s="421">
        <f t="shared" si="3"/>
        <v>-20.37037037037037</v>
      </c>
      <c r="D22" s="416"/>
      <c r="E22" s="422">
        <v>45017</v>
      </c>
      <c r="F22" s="423">
        <f>J13</f>
        <v>120</v>
      </c>
      <c r="G22" s="421">
        <f t="shared" si="4"/>
        <v>-19.463087248322147</v>
      </c>
    </row>
    <row r="23" spans="1:7">
      <c r="A23" s="422">
        <v>45047</v>
      </c>
      <c r="B23" s="423">
        <f>I9</f>
        <v>170</v>
      </c>
      <c r="C23" s="421">
        <f t="shared" si="3"/>
        <v>31.782945736434108</v>
      </c>
      <c r="D23" s="416"/>
      <c r="E23" s="422">
        <v>45047</v>
      </c>
      <c r="F23" s="423">
        <f>I13</f>
        <v>91</v>
      </c>
      <c r="G23" s="421">
        <f t="shared" si="4"/>
        <v>-24.166666666666668</v>
      </c>
    </row>
    <row r="24" spans="1:7">
      <c r="A24" s="422">
        <v>45078</v>
      </c>
      <c r="B24" s="423">
        <f>H9</f>
        <v>237</v>
      </c>
      <c r="C24" s="421">
        <f t="shared" si="3"/>
        <v>39.411764705882355</v>
      </c>
      <c r="D24" s="416"/>
      <c r="E24" s="422">
        <v>45078</v>
      </c>
      <c r="F24" s="423">
        <f>H13</f>
        <v>108</v>
      </c>
      <c r="G24" s="421">
        <f t="shared" si="4"/>
        <v>18.681318681318682</v>
      </c>
    </row>
    <row r="25" spans="1:7">
      <c r="A25" s="422">
        <v>45108</v>
      </c>
      <c r="B25" s="423">
        <f>G9</f>
        <v>193</v>
      </c>
      <c r="C25" s="421">
        <f t="shared" si="3"/>
        <v>-18.565400843881857</v>
      </c>
      <c r="D25" s="416"/>
      <c r="E25" s="422">
        <v>45108</v>
      </c>
      <c r="F25" s="423">
        <f>G13</f>
        <v>165</v>
      </c>
      <c r="G25" s="421">
        <f t="shared" si="4"/>
        <v>52.777777777777779</v>
      </c>
    </row>
    <row r="26" spans="1:7">
      <c r="A26" s="422">
        <v>45139</v>
      </c>
      <c r="B26" s="423" t="str">
        <f>F9</f>
        <v xml:space="preserve"> </v>
      </c>
      <c r="C26" s="421"/>
      <c r="D26" s="416"/>
      <c r="E26" s="422">
        <v>45139</v>
      </c>
      <c r="F26" s="423"/>
      <c r="G26" s="421"/>
    </row>
    <row r="27" spans="1:7">
      <c r="A27" s="422">
        <v>45170</v>
      </c>
      <c r="B27" s="423" t="str">
        <f>E9</f>
        <v xml:space="preserve"> </v>
      </c>
      <c r="C27" s="421"/>
      <c r="D27" s="416"/>
      <c r="E27" s="422">
        <v>45170</v>
      </c>
      <c r="F27" s="423"/>
      <c r="G27" s="421"/>
    </row>
    <row r="28" spans="1:7">
      <c r="A28" s="422">
        <v>45200</v>
      </c>
      <c r="B28" s="423" t="str">
        <f>D9</f>
        <v xml:space="preserve"> </v>
      </c>
      <c r="C28" s="421"/>
      <c r="D28" s="416"/>
      <c r="E28" s="422">
        <v>45200</v>
      </c>
      <c r="F28" s="423"/>
      <c r="G28" s="421"/>
    </row>
    <row r="29" spans="1:7">
      <c r="A29" s="422">
        <v>45231</v>
      </c>
      <c r="B29" s="424" t="str">
        <f>C9</f>
        <v xml:space="preserve"> </v>
      </c>
      <c r="C29" s="421"/>
      <c r="D29" s="416"/>
      <c r="E29" s="422">
        <v>45231</v>
      </c>
      <c r="F29" s="424"/>
      <c r="G29" s="421"/>
    </row>
    <row r="30" spans="1:7" ht="15.75" thickBot="1">
      <c r="A30" s="425">
        <v>45261</v>
      </c>
      <c r="B30" s="426" t="str">
        <f>B9</f>
        <v xml:space="preserve"> </v>
      </c>
      <c r="C30" s="427"/>
      <c r="D30" s="416"/>
      <c r="E30" s="425">
        <v>45261</v>
      </c>
      <c r="F30" s="426"/>
      <c r="G30" s="427"/>
    </row>
    <row r="31" spans="1:7" ht="15.75" thickBot="1">
      <c r="A31" s="428" t="s">
        <v>5</v>
      </c>
      <c r="B31" s="429">
        <f>SUM(B19:B30)</f>
        <v>1130</v>
      </c>
      <c r="C31" s="430"/>
      <c r="D31" s="416"/>
      <c r="E31" s="202" t="s">
        <v>5</v>
      </c>
      <c r="F31" s="429">
        <f>SUM(F19:F30)</f>
        <v>888</v>
      </c>
      <c r="G31" s="430"/>
    </row>
    <row r="32" spans="1:7" ht="15.75" thickBot="1">
      <c r="A32" s="431" t="s">
        <v>6</v>
      </c>
      <c r="B32" s="429">
        <f>AVERAGE(B19:B30)</f>
        <v>161.42857142857142</v>
      </c>
      <c r="C32" s="430"/>
      <c r="D32" s="416"/>
      <c r="E32" s="431" t="s">
        <v>6</v>
      </c>
      <c r="F32" s="429">
        <f>AVERAGE(F19:F30)</f>
        <v>126.85714285714286</v>
      </c>
      <c r="G32" s="430"/>
    </row>
    <row r="33" spans="1:8" ht="17.25" customHeight="1" thickBot="1"/>
    <row r="34" spans="1:8" ht="93" customHeight="1" thickBot="1">
      <c r="A34" s="432"/>
      <c r="B34" s="433" t="s">
        <v>342</v>
      </c>
      <c r="C34" s="434" t="s">
        <v>343</v>
      </c>
      <c r="D34" s="434" t="s">
        <v>344</v>
      </c>
      <c r="E34" s="434" t="s">
        <v>345</v>
      </c>
      <c r="F34" s="434" t="s">
        <v>346</v>
      </c>
      <c r="G34" s="435" t="s">
        <v>347</v>
      </c>
      <c r="H34" s="436" t="s">
        <v>15</v>
      </c>
    </row>
    <row r="35" spans="1:8" ht="15.75" thickBot="1">
      <c r="A35" s="437" t="s">
        <v>335</v>
      </c>
      <c r="B35" s="438"/>
      <c r="C35" s="439"/>
      <c r="D35" s="439"/>
      <c r="E35" s="439"/>
      <c r="F35" s="439"/>
      <c r="G35" s="439"/>
      <c r="H35" s="440"/>
    </row>
    <row r="36" spans="1:8">
      <c r="A36" s="441">
        <v>44927</v>
      </c>
      <c r="B36" s="442">
        <v>6</v>
      </c>
      <c r="C36" s="443">
        <v>1</v>
      </c>
      <c r="D36" s="443">
        <v>65</v>
      </c>
      <c r="E36" s="443">
        <v>6</v>
      </c>
      <c r="F36" s="443">
        <v>16</v>
      </c>
      <c r="G36" s="444">
        <v>6</v>
      </c>
      <c r="H36" s="445">
        <f t="shared" ref="H36:H47" si="5">SUM(B36:G36)</f>
        <v>100</v>
      </c>
    </row>
    <row r="37" spans="1:8">
      <c r="A37" s="446">
        <v>44958</v>
      </c>
      <c r="B37" s="447">
        <v>6</v>
      </c>
      <c r="C37" s="448">
        <v>2</v>
      </c>
      <c r="D37" s="448">
        <v>35</v>
      </c>
      <c r="E37" s="448">
        <v>3</v>
      </c>
      <c r="F37" s="448">
        <v>8</v>
      </c>
      <c r="G37" s="449">
        <v>7</v>
      </c>
      <c r="H37" s="450">
        <f t="shared" si="5"/>
        <v>61</v>
      </c>
    </row>
    <row r="38" spans="1:8">
      <c r="A38" s="446">
        <v>44986</v>
      </c>
      <c r="B38" s="447">
        <v>6</v>
      </c>
      <c r="C38" s="448">
        <v>2</v>
      </c>
      <c r="D38" s="448">
        <v>56</v>
      </c>
      <c r="E38" s="448">
        <v>6</v>
      </c>
      <c r="F38" s="448">
        <v>9</v>
      </c>
      <c r="G38" s="449">
        <v>12</v>
      </c>
      <c r="H38" s="450">
        <f t="shared" si="5"/>
        <v>91</v>
      </c>
    </row>
    <row r="39" spans="1:8">
      <c r="A39" s="446">
        <v>45017</v>
      </c>
      <c r="B39" s="447">
        <v>11</v>
      </c>
      <c r="C39" s="448">
        <v>0</v>
      </c>
      <c r="D39" s="448">
        <v>46</v>
      </c>
      <c r="E39" s="448">
        <v>6</v>
      </c>
      <c r="F39" s="448">
        <v>11</v>
      </c>
      <c r="G39" s="449">
        <v>6</v>
      </c>
      <c r="H39" s="450">
        <f t="shared" si="5"/>
        <v>80</v>
      </c>
    </row>
    <row r="40" spans="1:8">
      <c r="A40" s="446">
        <v>45047</v>
      </c>
      <c r="B40" s="447">
        <v>18</v>
      </c>
      <c r="C40" s="448">
        <v>2</v>
      </c>
      <c r="D40" s="448">
        <v>54</v>
      </c>
      <c r="E40" s="448">
        <v>9</v>
      </c>
      <c r="F40" s="448">
        <v>14</v>
      </c>
      <c r="G40" s="449">
        <v>15</v>
      </c>
      <c r="H40" s="450">
        <f t="shared" si="5"/>
        <v>112</v>
      </c>
    </row>
    <row r="41" spans="1:8">
      <c r="A41" s="446">
        <v>45078</v>
      </c>
      <c r="B41" s="447">
        <v>10</v>
      </c>
      <c r="C41" s="448">
        <v>0</v>
      </c>
      <c r="D41" s="448">
        <v>97</v>
      </c>
      <c r="E41" s="448">
        <v>3</v>
      </c>
      <c r="F41" s="448">
        <v>11</v>
      </c>
      <c r="G41" s="449">
        <v>5</v>
      </c>
      <c r="H41" s="450">
        <f t="shared" si="5"/>
        <v>126</v>
      </c>
    </row>
    <row r="42" spans="1:8">
      <c r="A42" s="446">
        <v>45108</v>
      </c>
      <c r="B42" s="447">
        <v>11</v>
      </c>
      <c r="C42" s="448">
        <v>1</v>
      </c>
      <c r="D42" s="448">
        <v>44</v>
      </c>
      <c r="E42" s="448">
        <v>6</v>
      </c>
      <c r="F42" s="448">
        <v>9</v>
      </c>
      <c r="G42" s="449">
        <v>9</v>
      </c>
      <c r="H42" s="450">
        <f t="shared" si="5"/>
        <v>80</v>
      </c>
    </row>
    <row r="43" spans="1:8">
      <c r="A43" s="446">
        <v>45139</v>
      </c>
      <c r="B43" s="447"/>
      <c r="C43" s="448"/>
      <c r="D43" s="448"/>
      <c r="E43" s="448"/>
      <c r="F43" s="448"/>
      <c r="G43" s="449"/>
      <c r="H43" s="450">
        <f t="shared" si="5"/>
        <v>0</v>
      </c>
    </row>
    <row r="44" spans="1:8">
      <c r="A44" s="446">
        <v>45170</v>
      </c>
      <c r="B44" s="447"/>
      <c r="C44" s="448"/>
      <c r="D44" s="448"/>
      <c r="E44" s="448"/>
      <c r="F44" s="448"/>
      <c r="G44" s="449"/>
      <c r="H44" s="450">
        <f t="shared" si="5"/>
        <v>0</v>
      </c>
    </row>
    <row r="45" spans="1:8">
      <c r="A45" s="446">
        <v>45200</v>
      </c>
      <c r="B45" s="447"/>
      <c r="C45" s="448"/>
      <c r="D45" s="448"/>
      <c r="E45" s="448"/>
      <c r="F45" s="448"/>
      <c r="G45" s="449"/>
      <c r="H45" s="450">
        <f t="shared" si="5"/>
        <v>0</v>
      </c>
    </row>
    <row r="46" spans="1:8">
      <c r="A46" s="446">
        <v>45231</v>
      </c>
      <c r="B46" s="447"/>
      <c r="C46" s="448"/>
      <c r="D46" s="448"/>
      <c r="E46" s="448"/>
      <c r="F46" s="448"/>
      <c r="G46" s="449"/>
      <c r="H46" s="450">
        <f t="shared" si="5"/>
        <v>0</v>
      </c>
    </row>
    <row r="47" spans="1:8" ht="15.75" thickBot="1">
      <c r="A47" s="451">
        <v>45261</v>
      </c>
      <c r="B47" s="452"/>
      <c r="C47" s="453"/>
      <c r="D47" s="453"/>
      <c r="E47" s="453"/>
      <c r="F47" s="453"/>
      <c r="G47" s="454"/>
      <c r="H47" s="455">
        <f t="shared" si="5"/>
        <v>0</v>
      </c>
    </row>
    <row r="48" spans="1:8" ht="15.75" thickBot="1">
      <c r="A48" s="456" t="s">
        <v>348</v>
      </c>
      <c r="B48" s="457">
        <f t="shared" ref="B48:H48" si="6">SUM(B36:B47)</f>
        <v>68</v>
      </c>
      <c r="C48" s="457">
        <f t="shared" si="6"/>
        <v>8</v>
      </c>
      <c r="D48" s="457">
        <f t="shared" si="6"/>
        <v>397</v>
      </c>
      <c r="E48" s="457">
        <f t="shared" si="6"/>
        <v>39</v>
      </c>
      <c r="F48" s="457">
        <f t="shared" si="6"/>
        <v>78</v>
      </c>
      <c r="G48" s="457">
        <f t="shared" si="6"/>
        <v>60</v>
      </c>
      <c r="H48" s="458">
        <f t="shared" si="6"/>
        <v>650</v>
      </c>
    </row>
    <row r="49" spans="1:8" ht="15.75" thickBot="1">
      <c r="A49" s="439"/>
      <c r="B49" s="459"/>
      <c r="C49" s="459"/>
      <c r="D49" s="459"/>
      <c r="E49" s="459"/>
      <c r="F49" s="459"/>
      <c r="G49" s="459"/>
      <c r="H49" s="459"/>
    </row>
    <row r="50" spans="1:8" ht="15.75" thickBot="1">
      <c r="A50" s="437" t="s">
        <v>334</v>
      </c>
      <c r="B50" s="460"/>
      <c r="C50" s="461"/>
      <c r="D50" s="461"/>
      <c r="E50" s="461"/>
      <c r="F50" s="461"/>
      <c r="G50" s="461"/>
      <c r="H50" s="461"/>
    </row>
    <row r="51" spans="1:8">
      <c r="A51" s="441">
        <v>44927</v>
      </c>
      <c r="B51" s="462">
        <v>4</v>
      </c>
      <c r="C51" s="463">
        <v>2</v>
      </c>
      <c r="D51" s="463">
        <v>11</v>
      </c>
      <c r="E51" s="463">
        <v>3</v>
      </c>
      <c r="F51" s="463">
        <v>8</v>
      </c>
      <c r="G51" s="464">
        <v>10</v>
      </c>
      <c r="H51" s="465">
        <f t="shared" ref="H51:H62" si="7">SUM(B51:G51)</f>
        <v>38</v>
      </c>
    </row>
    <row r="52" spans="1:8">
      <c r="A52" s="446">
        <v>44958</v>
      </c>
      <c r="B52" s="466">
        <v>2</v>
      </c>
      <c r="C52" s="467">
        <v>4</v>
      </c>
      <c r="D52" s="467">
        <v>18</v>
      </c>
      <c r="E52" s="467">
        <v>0</v>
      </c>
      <c r="F52" s="467">
        <v>10</v>
      </c>
      <c r="G52" s="468">
        <v>6</v>
      </c>
      <c r="H52" s="469">
        <f t="shared" si="7"/>
        <v>40</v>
      </c>
    </row>
    <row r="53" spans="1:8">
      <c r="A53" s="446">
        <v>44986</v>
      </c>
      <c r="B53" s="466">
        <v>4</v>
      </c>
      <c r="C53" s="467">
        <v>5</v>
      </c>
      <c r="D53" s="467">
        <v>24</v>
      </c>
      <c r="E53" s="467">
        <v>3</v>
      </c>
      <c r="F53" s="467">
        <v>20</v>
      </c>
      <c r="G53" s="468">
        <v>15</v>
      </c>
      <c r="H53" s="469">
        <f t="shared" si="7"/>
        <v>71</v>
      </c>
    </row>
    <row r="54" spans="1:8">
      <c r="A54" s="446">
        <v>45017</v>
      </c>
      <c r="B54" s="466">
        <v>4</v>
      </c>
      <c r="C54" s="467">
        <v>5</v>
      </c>
      <c r="D54" s="467">
        <v>16</v>
      </c>
      <c r="E54" s="467">
        <v>3</v>
      </c>
      <c r="F54" s="467">
        <v>13</v>
      </c>
      <c r="G54" s="468">
        <v>8</v>
      </c>
      <c r="H54" s="469">
        <f t="shared" si="7"/>
        <v>49</v>
      </c>
    </row>
    <row r="55" spans="1:8">
      <c r="A55" s="446">
        <v>45047</v>
      </c>
      <c r="B55" s="466">
        <v>11</v>
      </c>
      <c r="C55" s="467">
        <v>0</v>
      </c>
      <c r="D55" s="467">
        <v>13</v>
      </c>
      <c r="E55" s="467">
        <v>3</v>
      </c>
      <c r="F55" s="467">
        <v>12</v>
      </c>
      <c r="G55" s="468">
        <v>19</v>
      </c>
      <c r="H55" s="469">
        <f t="shared" si="7"/>
        <v>58</v>
      </c>
    </row>
    <row r="56" spans="1:8">
      <c r="A56" s="446">
        <v>45078</v>
      </c>
      <c r="B56" s="466">
        <v>11</v>
      </c>
      <c r="C56" s="467">
        <v>3</v>
      </c>
      <c r="D56" s="467">
        <v>42</v>
      </c>
      <c r="E56" s="467">
        <v>11</v>
      </c>
      <c r="F56" s="467">
        <v>30</v>
      </c>
      <c r="G56" s="468">
        <v>14</v>
      </c>
      <c r="H56" s="469">
        <f t="shared" si="7"/>
        <v>111</v>
      </c>
    </row>
    <row r="57" spans="1:8">
      <c r="A57" s="446">
        <v>45108</v>
      </c>
      <c r="B57" s="466">
        <v>5</v>
      </c>
      <c r="C57" s="467">
        <v>3</v>
      </c>
      <c r="D57" s="467">
        <v>34</v>
      </c>
      <c r="E57" s="467">
        <v>3</v>
      </c>
      <c r="F57" s="467">
        <v>62</v>
      </c>
      <c r="G57" s="468">
        <v>6</v>
      </c>
      <c r="H57" s="469">
        <f t="shared" si="7"/>
        <v>113</v>
      </c>
    </row>
    <row r="58" spans="1:8">
      <c r="A58" s="446">
        <v>45139</v>
      </c>
      <c r="B58" s="466"/>
      <c r="C58" s="467"/>
      <c r="D58" s="467"/>
      <c r="E58" s="467"/>
      <c r="F58" s="467"/>
      <c r="G58" s="468"/>
      <c r="H58" s="469">
        <f t="shared" si="7"/>
        <v>0</v>
      </c>
    </row>
    <row r="59" spans="1:8">
      <c r="A59" s="446">
        <v>45170</v>
      </c>
      <c r="B59" s="466"/>
      <c r="C59" s="467"/>
      <c r="D59" s="467"/>
      <c r="E59" s="467"/>
      <c r="F59" s="467"/>
      <c r="G59" s="468"/>
      <c r="H59" s="469">
        <f t="shared" si="7"/>
        <v>0</v>
      </c>
    </row>
    <row r="60" spans="1:8">
      <c r="A60" s="446">
        <v>45200</v>
      </c>
      <c r="B60" s="466"/>
      <c r="C60" s="467"/>
      <c r="D60" s="467"/>
      <c r="E60" s="467"/>
      <c r="F60" s="467"/>
      <c r="G60" s="468"/>
      <c r="H60" s="469">
        <f t="shared" si="7"/>
        <v>0</v>
      </c>
    </row>
    <row r="61" spans="1:8">
      <c r="A61" s="446">
        <v>45231</v>
      </c>
      <c r="B61" s="466"/>
      <c r="C61" s="467"/>
      <c r="D61" s="467"/>
      <c r="E61" s="467"/>
      <c r="F61" s="467"/>
      <c r="G61" s="468"/>
      <c r="H61" s="469">
        <f t="shared" si="7"/>
        <v>0</v>
      </c>
    </row>
    <row r="62" spans="1:8" ht="15.75" thickBot="1">
      <c r="A62" s="451">
        <v>45261</v>
      </c>
      <c r="B62" s="470"/>
      <c r="C62" s="471"/>
      <c r="D62" s="471"/>
      <c r="E62" s="471"/>
      <c r="F62" s="471"/>
      <c r="G62" s="472"/>
      <c r="H62" s="473">
        <f t="shared" si="7"/>
        <v>0</v>
      </c>
    </row>
    <row r="63" spans="1:8" ht="15.75" thickBot="1">
      <c r="A63" s="474" t="s">
        <v>349</v>
      </c>
      <c r="B63" s="475">
        <f t="shared" ref="B63:H63" si="8">SUM(B51:B62)</f>
        <v>41</v>
      </c>
      <c r="C63" s="475">
        <f t="shared" si="8"/>
        <v>22</v>
      </c>
      <c r="D63" s="475">
        <f t="shared" si="8"/>
        <v>158</v>
      </c>
      <c r="E63" s="475">
        <f t="shared" si="8"/>
        <v>26</v>
      </c>
      <c r="F63" s="475">
        <f t="shared" si="8"/>
        <v>155</v>
      </c>
      <c r="G63" s="476">
        <f t="shared" si="8"/>
        <v>78</v>
      </c>
      <c r="H63" s="477">
        <f t="shared" si="8"/>
        <v>480</v>
      </c>
    </row>
    <row r="64" spans="1:8" ht="15.75" thickBot="1">
      <c r="A64" s="478"/>
      <c r="B64" s="478"/>
      <c r="C64" s="478"/>
      <c r="D64" s="478"/>
      <c r="E64" s="478"/>
      <c r="F64" s="478"/>
      <c r="G64" s="478"/>
      <c r="H64" s="478"/>
    </row>
    <row r="65" spans="1:8" ht="15.75" thickBot="1">
      <c r="A65" s="479" t="s">
        <v>15</v>
      </c>
      <c r="B65" s="480">
        <f t="shared" ref="B65:H65" si="9">B48+B63</f>
        <v>109</v>
      </c>
      <c r="C65" s="480">
        <f t="shared" si="9"/>
        <v>30</v>
      </c>
      <c r="D65" s="480">
        <f t="shared" si="9"/>
        <v>555</v>
      </c>
      <c r="E65" s="480">
        <f t="shared" si="9"/>
        <v>65</v>
      </c>
      <c r="F65" s="480">
        <f t="shared" si="9"/>
        <v>233</v>
      </c>
      <c r="G65" s="480">
        <f t="shared" si="9"/>
        <v>138</v>
      </c>
      <c r="H65" s="481">
        <f t="shared" si="9"/>
        <v>1130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G9:J9 H36:H47 H51:H62" formulaRange="1"/>
    <ignoredError sqref="N9:O9" formula="1"/>
    <ignoredError sqref="K9:M9" formula="1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R18" sqref="R18"/>
    </sheetView>
  </sheetViews>
  <sheetFormatPr defaultRowHeight="15"/>
  <cols>
    <col min="1" max="1" width="70" customWidth="1"/>
    <col min="2" max="2" width="10.42578125" customWidth="1"/>
    <col min="3" max="3" width="14.28515625" customWidth="1"/>
    <col min="5" max="5" width="4" customWidth="1"/>
    <col min="15" max="15" width="6.42578125" customWidth="1"/>
  </cols>
  <sheetData>
    <row r="1" spans="1:4">
      <c r="A1" s="788" t="s">
        <v>0</v>
      </c>
      <c r="B1" s="789"/>
      <c r="C1" s="789"/>
      <c r="D1" s="789"/>
    </row>
    <row r="2" spans="1:4" ht="15.75" thickBot="1">
      <c r="A2" s="790" t="s">
        <v>1</v>
      </c>
      <c r="B2" s="155"/>
      <c r="C2" s="155"/>
    </row>
    <row r="3" spans="1:4" ht="15.75" thickBot="1">
      <c r="A3" s="791" t="s">
        <v>451</v>
      </c>
      <c r="B3" s="792" t="s">
        <v>452</v>
      </c>
      <c r="C3" s="793" t="s">
        <v>453</v>
      </c>
      <c r="D3" s="794" t="s">
        <v>23</v>
      </c>
    </row>
    <row r="4" spans="1:4">
      <c r="A4" s="795" t="s">
        <v>223</v>
      </c>
      <c r="B4" s="796">
        <v>0</v>
      </c>
      <c r="C4" s="796">
        <v>1</v>
      </c>
      <c r="D4" s="796">
        <f>SUM(B4:C4)</f>
        <v>1</v>
      </c>
    </row>
    <row r="5" spans="1:4">
      <c r="A5" s="797" t="s">
        <v>454</v>
      </c>
      <c r="B5" s="798">
        <v>0</v>
      </c>
      <c r="C5" s="799">
        <v>1</v>
      </c>
      <c r="D5" s="799">
        <f t="shared" ref="D5:D68" si="0">SUM(B5:C5)</f>
        <v>1</v>
      </c>
    </row>
    <row r="6" spans="1:4">
      <c r="A6" s="800" t="s">
        <v>224</v>
      </c>
      <c r="B6" s="799">
        <v>0</v>
      </c>
      <c r="C6" s="799">
        <v>0</v>
      </c>
      <c r="D6" s="799">
        <f t="shared" si="0"/>
        <v>0</v>
      </c>
    </row>
    <row r="7" spans="1:4">
      <c r="A7" s="800" t="s">
        <v>225</v>
      </c>
      <c r="B7" s="799">
        <v>1</v>
      </c>
      <c r="C7" s="799">
        <v>2</v>
      </c>
      <c r="D7" s="799">
        <f t="shared" si="0"/>
        <v>3</v>
      </c>
    </row>
    <row r="8" spans="1:4">
      <c r="A8" s="800" t="s">
        <v>226</v>
      </c>
      <c r="B8" s="799">
        <v>0</v>
      </c>
      <c r="C8" s="799">
        <v>0</v>
      </c>
      <c r="D8" s="799">
        <f t="shared" si="0"/>
        <v>0</v>
      </c>
    </row>
    <row r="9" spans="1:4">
      <c r="A9" s="800" t="s">
        <v>227</v>
      </c>
      <c r="B9" s="799">
        <v>2</v>
      </c>
      <c r="C9" s="799">
        <v>1</v>
      </c>
      <c r="D9" s="799">
        <f t="shared" si="0"/>
        <v>3</v>
      </c>
    </row>
    <row r="10" spans="1:4">
      <c r="A10" s="800" t="s">
        <v>228</v>
      </c>
      <c r="B10" s="799">
        <v>0</v>
      </c>
      <c r="C10" s="799">
        <v>0</v>
      </c>
      <c r="D10" s="799">
        <f t="shared" si="0"/>
        <v>0</v>
      </c>
    </row>
    <row r="11" spans="1:4">
      <c r="A11" s="800" t="s">
        <v>147</v>
      </c>
      <c r="B11" s="799">
        <v>0</v>
      </c>
      <c r="C11" s="799">
        <v>10</v>
      </c>
      <c r="D11" s="799">
        <f t="shared" si="0"/>
        <v>10</v>
      </c>
    </row>
    <row r="12" spans="1:4">
      <c r="A12" s="800" t="s">
        <v>229</v>
      </c>
      <c r="B12" s="799">
        <v>0</v>
      </c>
      <c r="C12" s="799">
        <v>2</v>
      </c>
      <c r="D12" s="799">
        <f t="shared" si="0"/>
        <v>2</v>
      </c>
    </row>
    <row r="13" spans="1:4">
      <c r="A13" s="800" t="s">
        <v>230</v>
      </c>
      <c r="B13" s="799">
        <v>0</v>
      </c>
      <c r="C13" s="799">
        <v>0</v>
      </c>
      <c r="D13" s="799">
        <f t="shared" si="0"/>
        <v>0</v>
      </c>
    </row>
    <row r="14" spans="1:4">
      <c r="A14" s="800" t="s">
        <v>231</v>
      </c>
      <c r="B14" s="799">
        <v>0</v>
      </c>
      <c r="C14" s="799">
        <v>0</v>
      </c>
      <c r="D14" s="799">
        <f t="shared" si="0"/>
        <v>0</v>
      </c>
    </row>
    <row r="15" spans="1:4">
      <c r="A15" s="800" t="s">
        <v>232</v>
      </c>
      <c r="B15" s="799">
        <v>0</v>
      </c>
      <c r="C15" s="799">
        <v>0</v>
      </c>
      <c r="D15" s="799">
        <f t="shared" si="0"/>
        <v>0</v>
      </c>
    </row>
    <row r="16" spans="1:4">
      <c r="A16" s="800" t="s">
        <v>233</v>
      </c>
      <c r="B16" s="799">
        <v>0</v>
      </c>
      <c r="C16" s="799">
        <v>1</v>
      </c>
      <c r="D16" s="799">
        <f t="shared" si="0"/>
        <v>1</v>
      </c>
    </row>
    <row r="17" spans="1:4">
      <c r="A17" s="800" t="s">
        <v>234</v>
      </c>
      <c r="B17" s="799">
        <v>0</v>
      </c>
      <c r="C17" s="799">
        <v>0</v>
      </c>
      <c r="D17" s="799">
        <f t="shared" si="0"/>
        <v>0</v>
      </c>
    </row>
    <row r="18" spans="1:4">
      <c r="A18" s="800" t="s">
        <v>235</v>
      </c>
      <c r="B18" s="799">
        <v>0</v>
      </c>
      <c r="C18" s="799">
        <v>0</v>
      </c>
      <c r="D18" s="799">
        <f t="shared" si="0"/>
        <v>0</v>
      </c>
    </row>
    <row r="19" spans="1:4">
      <c r="A19" s="800" t="s">
        <v>236</v>
      </c>
      <c r="B19" s="799">
        <v>2</v>
      </c>
      <c r="C19" s="799">
        <v>2</v>
      </c>
      <c r="D19" s="799">
        <f t="shared" si="0"/>
        <v>4</v>
      </c>
    </row>
    <row r="20" spans="1:4">
      <c r="A20" s="800" t="s">
        <v>237</v>
      </c>
      <c r="B20" s="799">
        <v>0</v>
      </c>
      <c r="C20" s="799">
        <v>0</v>
      </c>
      <c r="D20" s="799">
        <f t="shared" si="0"/>
        <v>0</v>
      </c>
    </row>
    <row r="21" spans="1:4">
      <c r="A21" s="800" t="s">
        <v>238</v>
      </c>
      <c r="B21" s="799">
        <v>16</v>
      </c>
      <c r="C21" s="799">
        <v>11</v>
      </c>
      <c r="D21" s="799">
        <f t="shared" si="0"/>
        <v>27</v>
      </c>
    </row>
    <row r="22" spans="1:4">
      <c r="A22" s="800" t="s">
        <v>239</v>
      </c>
      <c r="B22" s="799">
        <v>1</v>
      </c>
      <c r="C22" s="799">
        <v>0</v>
      </c>
      <c r="D22" s="799">
        <f t="shared" si="0"/>
        <v>1</v>
      </c>
    </row>
    <row r="23" spans="1:4">
      <c r="A23" s="801" t="s">
        <v>240</v>
      </c>
      <c r="B23" s="802">
        <v>4</v>
      </c>
      <c r="C23" s="802">
        <v>9</v>
      </c>
      <c r="D23" s="799">
        <f t="shared" si="0"/>
        <v>13</v>
      </c>
    </row>
    <row r="24" spans="1:4">
      <c r="A24" s="803" t="s">
        <v>455</v>
      </c>
      <c r="B24" s="799">
        <v>0</v>
      </c>
      <c r="C24" s="799">
        <v>1</v>
      </c>
      <c r="D24" s="799">
        <f t="shared" si="0"/>
        <v>1</v>
      </c>
    </row>
    <row r="25" spans="1:4">
      <c r="A25" s="795" t="s">
        <v>241</v>
      </c>
      <c r="B25" s="796">
        <v>3</v>
      </c>
      <c r="C25" s="796">
        <v>1</v>
      </c>
      <c r="D25" s="799">
        <f t="shared" si="0"/>
        <v>4</v>
      </c>
    </row>
    <row r="26" spans="1:4">
      <c r="A26" s="800" t="s">
        <v>242</v>
      </c>
      <c r="B26" s="799">
        <v>0</v>
      </c>
      <c r="C26" s="799">
        <v>0</v>
      </c>
      <c r="D26" s="799">
        <f t="shared" si="0"/>
        <v>0</v>
      </c>
    </row>
    <row r="27" spans="1:4">
      <c r="A27" s="800" t="s">
        <v>243</v>
      </c>
      <c r="B27" s="799">
        <v>1</v>
      </c>
      <c r="C27" s="799">
        <v>1</v>
      </c>
      <c r="D27" s="799">
        <f t="shared" si="0"/>
        <v>2</v>
      </c>
    </row>
    <row r="28" spans="1:4">
      <c r="A28" s="800" t="s">
        <v>244</v>
      </c>
      <c r="B28" s="799">
        <v>23</v>
      </c>
      <c r="C28" s="799">
        <v>21</v>
      </c>
      <c r="D28" s="799">
        <f t="shared" si="0"/>
        <v>44</v>
      </c>
    </row>
    <row r="29" spans="1:4">
      <c r="A29" s="800" t="s">
        <v>245</v>
      </c>
      <c r="B29" s="799">
        <v>0</v>
      </c>
      <c r="C29" s="799">
        <v>0</v>
      </c>
      <c r="D29" s="799">
        <f t="shared" si="0"/>
        <v>0</v>
      </c>
    </row>
    <row r="30" spans="1:4">
      <c r="A30" s="800" t="s">
        <v>246</v>
      </c>
      <c r="B30" s="799">
        <v>1</v>
      </c>
      <c r="C30" s="799">
        <v>0</v>
      </c>
      <c r="D30" s="799">
        <f t="shared" si="0"/>
        <v>1</v>
      </c>
    </row>
    <row r="31" spans="1:4">
      <c r="A31" s="800" t="s">
        <v>247</v>
      </c>
      <c r="B31" s="799">
        <v>0</v>
      </c>
      <c r="C31" s="799">
        <v>0</v>
      </c>
      <c r="D31" s="799">
        <f t="shared" si="0"/>
        <v>0</v>
      </c>
    </row>
    <row r="32" spans="1:4">
      <c r="A32" s="800" t="s">
        <v>248</v>
      </c>
      <c r="B32" s="799">
        <v>0</v>
      </c>
      <c r="C32" s="799">
        <v>1</v>
      </c>
      <c r="D32" s="799">
        <f t="shared" si="0"/>
        <v>1</v>
      </c>
    </row>
    <row r="33" spans="1:4">
      <c r="A33" s="800" t="s">
        <v>249</v>
      </c>
      <c r="B33" s="799">
        <v>1</v>
      </c>
      <c r="C33" s="799">
        <v>0</v>
      </c>
      <c r="D33" s="799">
        <f t="shared" si="0"/>
        <v>1</v>
      </c>
    </row>
    <row r="34" spans="1:4">
      <c r="A34" s="800" t="s">
        <v>250</v>
      </c>
      <c r="B34" s="799">
        <v>0</v>
      </c>
      <c r="C34" s="799">
        <v>0</v>
      </c>
      <c r="D34" s="799">
        <f t="shared" si="0"/>
        <v>0</v>
      </c>
    </row>
    <row r="35" spans="1:4">
      <c r="A35" s="800" t="s">
        <v>251</v>
      </c>
      <c r="B35" s="799">
        <v>0</v>
      </c>
      <c r="C35" s="799">
        <v>0</v>
      </c>
      <c r="D35" s="799">
        <f t="shared" si="0"/>
        <v>0</v>
      </c>
    </row>
    <row r="36" spans="1:4">
      <c r="A36" s="800" t="s">
        <v>252</v>
      </c>
      <c r="B36" s="799">
        <v>6</v>
      </c>
      <c r="C36" s="799">
        <v>0</v>
      </c>
      <c r="D36" s="799">
        <f t="shared" si="0"/>
        <v>6</v>
      </c>
    </row>
    <row r="37" spans="1:4">
      <c r="A37" s="800" t="s">
        <v>253</v>
      </c>
      <c r="B37" s="799">
        <v>0</v>
      </c>
      <c r="C37" s="799">
        <v>0</v>
      </c>
      <c r="D37" s="799">
        <f t="shared" si="0"/>
        <v>0</v>
      </c>
    </row>
    <row r="38" spans="1:4">
      <c r="A38" s="800" t="s">
        <v>254</v>
      </c>
      <c r="B38" s="799">
        <v>1</v>
      </c>
      <c r="C38" s="799">
        <v>1</v>
      </c>
      <c r="D38" s="799">
        <f t="shared" si="0"/>
        <v>2</v>
      </c>
    </row>
    <row r="39" spans="1:4">
      <c r="A39" s="800" t="s">
        <v>255</v>
      </c>
      <c r="B39" s="799">
        <v>0</v>
      </c>
      <c r="C39" s="799">
        <v>7</v>
      </c>
      <c r="D39" s="799">
        <f t="shared" si="0"/>
        <v>7</v>
      </c>
    </row>
    <row r="40" spans="1:4">
      <c r="A40" s="800" t="s">
        <v>256</v>
      </c>
      <c r="B40" s="799">
        <v>1</v>
      </c>
      <c r="C40" s="799">
        <v>2</v>
      </c>
      <c r="D40" s="799">
        <f t="shared" si="0"/>
        <v>3</v>
      </c>
    </row>
    <row r="41" spans="1:4">
      <c r="A41" s="800" t="s">
        <v>257</v>
      </c>
      <c r="B41" s="799">
        <v>0</v>
      </c>
      <c r="C41" s="799">
        <v>1</v>
      </c>
      <c r="D41" s="799">
        <f t="shared" si="0"/>
        <v>1</v>
      </c>
    </row>
    <row r="42" spans="1:4">
      <c r="A42" s="800" t="s">
        <v>258</v>
      </c>
      <c r="B42" s="799">
        <v>1</v>
      </c>
      <c r="C42" s="799">
        <v>0</v>
      </c>
      <c r="D42" s="799">
        <f t="shared" si="0"/>
        <v>1</v>
      </c>
    </row>
    <row r="43" spans="1:4">
      <c r="A43" s="800" t="s">
        <v>259</v>
      </c>
      <c r="B43" s="799">
        <v>0</v>
      </c>
      <c r="C43" s="799">
        <v>0</v>
      </c>
      <c r="D43" s="799">
        <f t="shared" si="0"/>
        <v>0</v>
      </c>
    </row>
    <row r="44" spans="1:4">
      <c r="A44" s="800" t="s">
        <v>260</v>
      </c>
      <c r="B44" s="799">
        <v>0</v>
      </c>
      <c r="C44" s="799">
        <v>0</v>
      </c>
      <c r="D44" s="799">
        <f t="shared" si="0"/>
        <v>0</v>
      </c>
    </row>
    <row r="45" spans="1:4">
      <c r="A45" s="800" t="s">
        <v>261</v>
      </c>
      <c r="B45" s="799">
        <v>0</v>
      </c>
      <c r="C45" s="799">
        <v>0</v>
      </c>
      <c r="D45" s="799">
        <f t="shared" si="0"/>
        <v>0</v>
      </c>
    </row>
    <row r="46" spans="1:4">
      <c r="A46" s="800" t="s">
        <v>262</v>
      </c>
      <c r="B46" s="799">
        <v>0</v>
      </c>
      <c r="C46" s="799">
        <v>0</v>
      </c>
      <c r="D46" s="799">
        <f t="shared" si="0"/>
        <v>0</v>
      </c>
    </row>
    <row r="47" spans="1:4">
      <c r="A47" s="800" t="s">
        <v>263</v>
      </c>
      <c r="B47" s="799">
        <v>0</v>
      </c>
      <c r="C47" s="799">
        <v>0</v>
      </c>
      <c r="D47" s="799">
        <f t="shared" si="0"/>
        <v>0</v>
      </c>
    </row>
    <row r="48" spans="1:4">
      <c r="A48" s="800" t="s">
        <v>264</v>
      </c>
      <c r="B48" s="799">
        <v>0</v>
      </c>
      <c r="C48" s="799">
        <v>0</v>
      </c>
      <c r="D48" s="799">
        <f t="shared" si="0"/>
        <v>0</v>
      </c>
    </row>
    <row r="49" spans="1:4">
      <c r="A49" s="800" t="s">
        <v>265</v>
      </c>
      <c r="B49" s="799">
        <v>2</v>
      </c>
      <c r="C49" s="799">
        <v>0</v>
      </c>
      <c r="D49" s="799">
        <f t="shared" si="0"/>
        <v>2</v>
      </c>
    </row>
    <row r="50" spans="1:4">
      <c r="A50" s="800" t="s">
        <v>266</v>
      </c>
      <c r="B50" s="799">
        <v>0</v>
      </c>
      <c r="C50" s="799">
        <v>0</v>
      </c>
      <c r="D50" s="799">
        <f t="shared" si="0"/>
        <v>0</v>
      </c>
    </row>
    <row r="51" spans="1:4">
      <c r="A51" s="800" t="s">
        <v>267</v>
      </c>
      <c r="B51" s="799">
        <v>0</v>
      </c>
      <c r="C51" s="799">
        <v>0</v>
      </c>
      <c r="D51" s="799">
        <f t="shared" si="0"/>
        <v>0</v>
      </c>
    </row>
    <row r="52" spans="1:4">
      <c r="A52" s="800" t="s">
        <v>268</v>
      </c>
      <c r="B52" s="799">
        <v>0</v>
      </c>
      <c r="C52" s="799">
        <v>0</v>
      </c>
      <c r="D52" s="799">
        <f t="shared" si="0"/>
        <v>0</v>
      </c>
    </row>
    <row r="53" spans="1:4">
      <c r="A53" s="800" t="s">
        <v>269</v>
      </c>
      <c r="B53" s="799">
        <v>0</v>
      </c>
      <c r="C53" s="799">
        <v>0</v>
      </c>
      <c r="D53" s="799">
        <f t="shared" si="0"/>
        <v>0</v>
      </c>
    </row>
    <row r="54" spans="1:4">
      <c r="A54" s="800" t="s">
        <v>270</v>
      </c>
      <c r="B54" s="799">
        <v>0</v>
      </c>
      <c r="C54" s="799">
        <v>1</v>
      </c>
      <c r="D54" s="799">
        <f t="shared" si="0"/>
        <v>1</v>
      </c>
    </row>
    <row r="55" spans="1:4">
      <c r="A55" s="800" t="s">
        <v>271</v>
      </c>
      <c r="B55" s="799">
        <v>32</v>
      </c>
      <c r="C55" s="799">
        <v>0</v>
      </c>
      <c r="D55" s="799">
        <f t="shared" si="0"/>
        <v>32</v>
      </c>
    </row>
    <row r="56" spans="1:4">
      <c r="A56" s="800" t="s">
        <v>272</v>
      </c>
      <c r="B56" s="799">
        <v>0</v>
      </c>
      <c r="C56" s="799">
        <v>0</v>
      </c>
      <c r="D56" s="799">
        <f t="shared" si="0"/>
        <v>0</v>
      </c>
    </row>
    <row r="57" spans="1:4">
      <c r="A57" s="800" t="s">
        <v>273</v>
      </c>
      <c r="B57" s="799">
        <v>0</v>
      </c>
      <c r="C57" s="799">
        <v>0</v>
      </c>
      <c r="D57" s="799">
        <f t="shared" si="0"/>
        <v>0</v>
      </c>
    </row>
    <row r="58" spans="1:4">
      <c r="A58" s="800" t="s">
        <v>274</v>
      </c>
      <c r="B58" s="799">
        <v>0</v>
      </c>
      <c r="C58" s="799">
        <v>1</v>
      </c>
      <c r="D58" s="799">
        <f t="shared" si="0"/>
        <v>1</v>
      </c>
    </row>
    <row r="59" spans="1:4">
      <c r="A59" s="800" t="s">
        <v>275</v>
      </c>
      <c r="B59" s="799">
        <v>0</v>
      </c>
      <c r="C59" s="799">
        <v>0</v>
      </c>
      <c r="D59" s="799">
        <f t="shared" si="0"/>
        <v>0</v>
      </c>
    </row>
    <row r="60" spans="1:4">
      <c r="A60" s="800" t="s">
        <v>276</v>
      </c>
      <c r="B60" s="799">
        <v>0</v>
      </c>
      <c r="C60" s="799">
        <v>0</v>
      </c>
      <c r="D60" s="799">
        <f t="shared" si="0"/>
        <v>0</v>
      </c>
    </row>
    <row r="61" spans="1:4">
      <c r="A61" s="800" t="s">
        <v>277</v>
      </c>
      <c r="B61" s="799">
        <v>5</v>
      </c>
      <c r="C61" s="799">
        <v>0</v>
      </c>
      <c r="D61" s="799">
        <f t="shared" si="0"/>
        <v>5</v>
      </c>
    </row>
    <row r="62" spans="1:4">
      <c r="A62" s="800" t="s">
        <v>278</v>
      </c>
      <c r="B62" s="799">
        <v>0</v>
      </c>
      <c r="C62" s="799">
        <v>1</v>
      </c>
      <c r="D62" s="799">
        <f t="shared" si="0"/>
        <v>1</v>
      </c>
    </row>
    <row r="63" spans="1:4">
      <c r="A63" s="800" t="s">
        <v>279</v>
      </c>
      <c r="B63" s="799">
        <v>4</v>
      </c>
      <c r="C63" s="799">
        <v>0</v>
      </c>
      <c r="D63" s="799">
        <f t="shared" si="0"/>
        <v>4</v>
      </c>
    </row>
    <row r="64" spans="1:4">
      <c r="A64" s="800" t="s">
        <v>280</v>
      </c>
      <c r="B64" s="799">
        <v>4</v>
      </c>
      <c r="C64" s="799">
        <v>0</v>
      </c>
      <c r="D64" s="799">
        <f t="shared" si="0"/>
        <v>4</v>
      </c>
    </row>
    <row r="65" spans="1:4">
      <c r="A65" s="800" t="s">
        <v>281</v>
      </c>
      <c r="B65" s="799">
        <v>1</v>
      </c>
      <c r="C65" s="799">
        <v>0</v>
      </c>
      <c r="D65" s="799">
        <f t="shared" si="0"/>
        <v>1</v>
      </c>
    </row>
    <row r="66" spans="1:4">
      <c r="A66" s="800" t="s">
        <v>282</v>
      </c>
      <c r="B66" s="799">
        <v>0</v>
      </c>
      <c r="C66" s="799">
        <v>0</v>
      </c>
      <c r="D66" s="799">
        <f t="shared" si="0"/>
        <v>0</v>
      </c>
    </row>
    <row r="67" spans="1:4">
      <c r="A67" s="800" t="s">
        <v>283</v>
      </c>
      <c r="B67" s="799">
        <v>0</v>
      </c>
      <c r="C67" s="799">
        <v>0</v>
      </c>
      <c r="D67" s="799">
        <f t="shared" si="0"/>
        <v>0</v>
      </c>
    </row>
    <row r="68" spans="1:4">
      <c r="A68" s="800" t="s">
        <v>284</v>
      </c>
      <c r="B68" s="799">
        <v>0</v>
      </c>
      <c r="C68" s="799">
        <v>0</v>
      </c>
      <c r="D68" s="799">
        <f t="shared" si="0"/>
        <v>0</v>
      </c>
    </row>
    <row r="69" spans="1:4">
      <c r="A69" s="800" t="s">
        <v>285</v>
      </c>
      <c r="B69" s="799">
        <v>0</v>
      </c>
      <c r="C69" s="799">
        <v>0</v>
      </c>
      <c r="D69" s="799">
        <f t="shared" ref="D69:D71" si="1">SUM(B69:C69)</f>
        <v>0</v>
      </c>
    </row>
    <row r="70" spans="1:4">
      <c r="A70" s="800" t="s">
        <v>286</v>
      </c>
      <c r="B70" s="799">
        <v>1</v>
      </c>
      <c r="C70" s="799">
        <v>1</v>
      </c>
      <c r="D70" s="799">
        <f t="shared" si="1"/>
        <v>2</v>
      </c>
    </row>
    <row r="71" spans="1:4">
      <c r="A71" s="800" t="s">
        <v>287</v>
      </c>
      <c r="B71" s="799">
        <v>0</v>
      </c>
      <c r="C71" s="799">
        <v>0</v>
      </c>
      <c r="D71" s="799">
        <f t="shared" si="1"/>
        <v>0</v>
      </c>
    </row>
    <row r="72" spans="1:4">
      <c r="A72" s="800" t="s">
        <v>288</v>
      </c>
      <c r="B72" s="799">
        <v>0</v>
      </c>
      <c r="C72" s="799">
        <v>0</v>
      </c>
      <c r="D72" s="799">
        <f>SUM(B72:C72)</f>
        <v>0</v>
      </c>
    </row>
    <row r="73" spans="1:4">
      <c r="A73" s="804" t="s">
        <v>336</v>
      </c>
      <c r="B73" s="865"/>
      <c r="C73" s="866"/>
      <c r="D73" s="799">
        <v>1</v>
      </c>
    </row>
    <row r="74" spans="1:4">
      <c r="A74" s="805" t="s">
        <v>5</v>
      </c>
      <c r="B74" s="806">
        <v>113</v>
      </c>
      <c r="C74" s="806">
        <v>80</v>
      </c>
      <c r="D74" s="807">
        <v>194</v>
      </c>
    </row>
  </sheetData>
  <mergeCells count="1">
    <mergeCell ref="B73:C7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5" t="s">
        <v>3</v>
      </c>
      <c r="C4" s="5" t="s">
        <v>4</v>
      </c>
      <c r="D4" s="6"/>
      <c r="E4" s="6"/>
      <c r="F4" s="6"/>
      <c r="I4"/>
      <c r="J4"/>
    </row>
    <row r="5" spans="1:11">
      <c r="A5" s="7">
        <v>44927</v>
      </c>
      <c r="B5" s="8">
        <v>4396</v>
      </c>
      <c r="C5" s="9">
        <f>((B5-3527)/3527)*100</f>
        <v>24.638502977034307</v>
      </c>
      <c r="D5" s="10"/>
      <c r="E5" s="10"/>
      <c r="F5" s="10"/>
      <c r="I5"/>
      <c r="J5"/>
    </row>
    <row r="6" spans="1:11">
      <c r="A6" s="11">
        <v>44958</v>
      </c>
      <c r="B6" s="12">
        <v>4747</v>
      </c>
      <c r="C6" s="9">
        <f>((B6-4396)/4396)*100</f>
        <v>7.9845313921747039</v>
      </c>
      <c r="D6" s="10"/>
      <c r="E6" s="10"/>
      <c r="F6" s="10"/>
      <c r="H6" s="13"/>
      <c r="I6" s="10"/>
      <c r="J6" s="10"/>
      <c r="K6" s="14"/>
    </row>
    <row r="7" spans="1:11">
      <c r="A7" s="11">
        <v>44986</v>
      </c>
      <c r="B7" s="15">
        <v>5681</v>
      </c>
      <c r="C7" s="9">
        <f>((B7-B6)/B6)*100</f>
        <v>19.675584579734569</v>
      </c>
      <c r="D7" s="10"/>
      <c r="E7" s="10"/>
      <c r="F7" s="10"/>
      <c r="H7" s="13"/>
      <c r="I7" s="10"/>
      <c r="J7" s="10"/>
      <c r="K7" s="14"/>
    </row>
    <row r="8" spans="1:11">
      <c r="A8" s="11">
        <v>45017</v>
      </c>
      <c r="B8" s="15">
        <v>4816</v>
      </c>
      <c r="C8" s="9">
        <f>((B8-B7)/B7)*100</f>
        <v>-15.22619257173033</v>
      </c>
      <c r="D8" s="10"/>
      <c r="E8" s="10"/>
      <c r="F8" s="10"/>
    </row>
    <row r="9" spans="1:11">
      <c r="A9" s="11">
        <v>45047</v>
      </c>
      <c r="B9" s="15">
        <v>5527</v>
      </c>
      <c r="C9" s="9">
        <f>((B9-B8)/B8)*100</f>
        <v>14.763289036544849</v>
      </c>
      <c r="D9" s="10"/>
      <c r="E9" s="10"/>
      <c r="F9" s="10"/>
    </row>
    <row r="10" spans="1:11">
      <c r="A10" s="11">
        <v>45078</v>
      </c>
      <c r="B10" s="15">
        <v>4921</v>
      </c>
      <c r="C10" s="9">
        <f>((B10-B9)/B9)*100</f>
        <v>-10.964356793920754</v>
      </c>
      <c r="D10" s="10"/>
      <c r="E10" s="10"/>
      <c r="F10" s="10"/>
    </row>
    <row r="11" spans="1:11">
      <c r="A11" s="11">
        <v>45108</v>
      </c>
      <c r="B11" s="15">
        <v>4897</v>
      </c>
      <c r="C11" s="9">
        <f>((B11-B10)/B10)*100</f>
        <v>-0.48770575086364554</v>
      </c>
      <c r="D11" s="10"/>
      <c r="E11" s="10"/>
      <c r="F11" s="10"/>
    </row>
    <row r="12" spans="1:11">
      <c r="A12" s="11">
        <v>45139</v>
      </c>
      <c r="B12" s="15"/>
      <c r="C12" s="9"/>
      <c r="D12" s="10"/>
      <c r="E12" s="10"/>
      <c r="F12" s="10"/>
    </row>
    <row r="13" spans="1:11">
      <c r="A13" s="11">
        <v>45170</v>
      </c>
      <c r="B13" s="15"/>
      <c r="C13" s="9"/>
      <c r="D13" s="10"/>
      <c r="E13" s="10"/>
      <c r="F13" s="10"/>
    </row>
    <row r="14" spans="1:11">
      <c r="A14" s="11">
        <v>45200</v>
      </c>
      <c r="B14" s="15"/>
      <c r="C14" s="9"/>
      <c r="D14" s="10"/>
      <c r="E14" s="10"/>
      <c r="F14" s="10"/>
      <c r="H14" s="16"/>
    </row>
    <row r="15" spans="1:11">
      <c r="A15" s="11">
        <v>45231</v>
      </c>
      <c r="B15" s="15"/>
      <c r="C15" s="9"/>
      <c r="D15" s="10"/>
      <c r="E15" s="10"/>
      <c r="F15" s="10"/>
    </row>
    <row r="16" spans="1:11" ht="15.75" thickBot="1">
      <c r="A16" s="17">
        <v>45261</v>
      </c>
      <c r="B16" s="18"/>
      <c r="C16" s="19"/>
      <c r="D16" s="10"/>
      <c r="E16" s="10"/>
      <c r="F16" s="10"/>
    </row>
    <row r="17" spans="1:19" ht="15.75" thickBot="1">
      <c r="A17" s="20" t="s">
        <v>5</v>
      </c>
      <c r="B17" s="21">
        <f>SUM(B5:B16)</f>
        <v>34985</v>
      </c>
    </row>
    <row r="18" spans="1:19" ht="30">
      <c r="A18" s="22" t="s">
        <v>6</v>
      </c>
      <c r="B18" s="23">
        <f>AVERAGE(B5:B16)</f>
        <v>4997.8571428571431</v>
      </c>
      <c r="D18" s="24" t="s">
        <v>7</v>
      </c>
      <c r="E18" s="25">
        <v>45261</v>
      </c>
      <c r="F18" s="26">
        <v>45231</v>
      </c>
      <c r="G18" s="26">
        <v>45200</v>
      </c>
      <c r="H18" s="26">
        <v>45170</v>
      </c>
      <c r="I18" s="26">
        <v>45139</v>
      </c>
      <c r="J18" s="26">
        <v>45108</v>
      </c>
      <c r="K18" s="26">
        <v>45078</v>
      </c>
      <c r="L18" s="27">
        <v>45047</v>
      </c>
      <c r="M18" s="25">
        <v>45017</v>
      </c>
      <c r="N18" s="25">
        <v>44986</v>
      </c>
      <c r="O18" s="25">
        <v>44958</v>
      </c>
      <c r="P18" s="28">
        <v>44927</v>
      </c>
      <c r="Q18" s="26" t="s">
        <v>5</v>
      </c>
      <c r="R18" s="29" t="s">
        <v>8</v>
      </c>
      <c r="S18" s="29" t="s">
        <v>6</v>
      </c>
    </row>
    <row r="19" spans="1:19">
      <c r="A19" s="854"/>
      <c r="B19" s="854"/>
      <c r="C19" s="854"/>
      <c r="D19" s="30" t="s">
        <v>9</v>
      </c>
      <c r="E19" s="31"/>
      <c r="F19" s="32"/>
      <c r="G19" s="33"/>
      <c r="H19" s="33"/>
      <c r="I19" s="33"/>
      <c r="J19" s="33">
        <v>194</v>
      </c>
      <c r="K19" s="34">
        <v>236</v>
      </c>
      <c r="L19" s="34">
        <v>174</v>
      </c>
      <c r="M19" s="35">
        <v>129</v>
      </c>
      <c r="N19" s="36">
        <v>164</v>
      </c>
      <c r="O19" s="35">
        <v>102</v>
      </c>
      <c r="P19" s="37">
        <v>139</v>
      </c>
      <c r="Q19" s="38">
        <f>SUM(E19:P19)</f>
        <v>1138</v>
      </c>
      <c r="R19" s="39">
        <f>(Q19/Q24)*100</f>
        <v>3.2528226382735457</v>
      </c>
      <c r="S19" s="40">
        <f t="shared" ref="S19:S24" si="0">AVERAGE(E19:P19)</f>
        <v>162.57142857142858</v>
      </c>
    </row>
    <row r="20" spans="1:19" ht="15" customHeight="1">
      <c r="A20" s="855" t="s">
        <v>10</v>
      </c>
      <c r="B20" s="855"/>
      <c r="C20" s="41"/>
      <c r="D20" s="42" t="s">
        <v>11</v>
      </c>
      <c r="E20" s="43"/>
      <c r="F20" s="44"/>
      <c r="G20" s="45"/>
      <c r="H20" s="45"/>
      <c r="I20" s="45"/>
      <c r="J20" s="45">
        <v>86</v>
      </c>
      <c r="K20" s="46">
        <v>79</v>
      </c>
      <c r="L20" s="46">
        <v>70</v>
      </c>
      <c r="M20" s="45">
        <v>70</v>
      </c>
      <c r="N20" s="36">
        <v>76</v>
      </c>
      <c r="O20" s="45">
        <v>55</v>
      </c>
      <c r="P20" s="47">
        <v>67</v>
      </c>
      <c r="Q20" s="48">
        <f>SUM(E20:P20)</f>
        <v>503</v>
      </c>
      <c r="R20" s="49">
        <f>(Q20/Q24)*100</f>
        <v>1.437759039588395</v>
      </c>
      <c r="S20" s="50">
        <f t="shared" si="0"/>
        <v>71.857142857142861</v>
      </c>
    </row>
    <row r="21" spans="1:19">
      <c r="A21" s="855"/>
      <c r="B21" s="855"/>
      <c r="D21" s="42" t="s">
        <v>12</v>
      </c>
      <c r="E21" s="43"/>
      <c r="F21" s="44"/>
      <c r="G21" s="45"/>
      <c r="H21" s="45"/>
      <c r="I21" s="45"/>
      <c r="J21" s="45">
        <v>4376</v>
      </c>
      <c r="K21" s="46">
        <v>4377</v>
      </c>
      <c r="L21" s="46">
        <v>4920</v>
      </c>
      <c r="M21" s="45">
        <v>4272</v>
      </c>
      <c r="N21" s="36">
        <v>5075</v>
      </c>
      <c r="O21" s="45">
        <v>4256</v>
      </c>
      <c r="P21" s="47">
        <v>3881</v>
      </c>
      <c r="Q21" s="48">
        <f>SUM(E21:P21)</f>
        <v>31157</v>
      </c>
      <c r="R21" s="49">
        <f>(Q21/Q24)*100</f>
        <v>89.05816778619409</v>
      </c>
      <c r="S21" s="50">
        <f t="shared" si="0"/>
        <v>4451</v>
      </c>
    </row>
    <row r="22" spans="1:19">
      <c r="D22" s="42" t="s">
        <v>13</v>
      </c>
      <c r="E22" s="43"/>
      <c r="F22" s="44"/>
      <c r="G22" s="45"/>
      <c r="H22" s="45"/>
      <c r="I22" s="45"/>
      <c r="J22" s="45">
        <v>182</v>
      </c>
      <c r="K22" s="46">
        <v>185</v>
      </c>
      <c r="L22" s="46">
        <v>281</v>
      </c>
      <c r="M22" s="45">
        <v>257</v>
      </c>
      <c r="N22" s="36">
        <v>292</v>
      </c>
      <c r="O22" s="45">
        <v>262</v>
      </c>
      <c r="P22" s="47">
        <v>253</v>
      </c>
      <c r="Q22" s="48">
        <f>SUM(E22:P22)</f>
        <v>1712</v>
      </c>
      <c r="R22" s="49">
        <f>(Q22/Q24)*100</f>
        <v>4.8935257967700441</v>
      </c>
      <c r="S22" s="50">
        <f t="shared" si="0"/>
        <v>244.57142857142858</v>
      </c>
    </row>
    <row r="23" spans="1:19" ht="15.75" thickBot="1">
      <c r="D23" s="42" t="s">
        <v>14</v>
      </c>
      <c r="E23" s="51"/>
      <c r="F23" s="44"/>
      <c r="G23" s="52"/>
      <c r="H23" s="52"/>
      <c r="I23" s="52"/>
      <c r="J23" s="52">
        <v>59</v>
      </c>
      <c r="K23" s="53">
        <v>44</v>
      </c>
      <c r="L23" s="53">
        <v>82</v>
      </c>
      <c r="M23" s="45">
        <v>88</v>
      </c>
      <c r="N23" s="36">
        <v>74</v>
      </c>
      <c r="O23" s="52">
        <v>72</v>
      </c>
      <c r="P23" s="54">
        <v>56</v>
      </c>
      <c r="Q23" s="55">
        <f>SUM(E23:P23)</f>
        <v>475</v>
      </c>
      <c r="R23" s="56">
        <f>(Q23/Q24)*100</f>
        <v>1.3577247391739318</v>
      </c>
      <c r="S23" s="57">
        <f t="shared" si="0"/>
        <v>67.857142857142861</v>
      </c>
    </row>
    <row r="24" spans="1:19" ht="15.75" thickBot="1">
      <c r="D24" s="305" t="s">
        <v>15</v>
      </c>
      <c r="E24" s="59"/>
      <c r="F24" s="59"/>
      <c r="G24" s="59"/>
      <c r="H24" s="59"/>
      <c r="I24" s="59"/>
      <c r="J24" s="59">
        <f t="shared" ref="J24:R24" si="1">SUM(J19:J23)</f>
        <v>4897</v>
      </c>
      <c r="K24" s="59">
        <f t="shared" si="1"/>
        <v>4921</v>
      </c>
      <c r="L24" s="59">
        <f t="shared" si="1"/>
        <v>5527</v>
      </c>
      <c r="M24" s="59">
        <f t="shared" si="1"/>
        <v>4816</v>
      </c>
      <c r="N24" s="61">
        <f t="shared" si="1"/>
        <v>5681</v>
      </c>
      <c r="O24" s="59">
        <f t="shared" si="1"/>
        <v>4747</v>
      </c>
      <c r="P24" s="61">
        <f t="shared" si="1"/>
        <v>4396</v>
      </c>
      <c r="Q24" s="62">
        <f t="shared" si="1"/>
        <v>34985</v>
      </c>
      <c r="R24" s="61">
        <f t="shared" si="1"/>
        <v>100.00000000000001</v>
      </c>
      <c r="S24" s="63">
        <f t="shared" si="0"/>
        <v>4997.8571428571431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J24:P24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2"/>
  <sheetViews>
    <sheetView topLeftCell="A2" zoomScaleNormal="100" workbookViewId="0">
      <selection activeCell="V30" sqref="V29:V30"/>
    </sheetView>
  </sheetViews>
  <sheetFormatPr defaultRowHeight="15"/>
  <cols>
    <col min="1" max="1" width="22.7109375" customWidth="1"/>
    <col min="2" max="2" width="9.85546875" customWidth="1"/>
    <col min="3" max="3" width="9" style="155" customWidth="1"/>
    <col min="4" max="4" width="6.85546875" style="155" bestFit="1" customWidth="1"/>
    <col min="5" max="5" width="6.5703125" bestFit="1" customWidth="1"/>
    <col min="6" max="6" width="7" style="95" bestFit="1" customWidth="1"/>
    <col min="7" max="7" width="6.140625" style="95" bestFit="1" customWidth="1"/>
    <col min="8" max="8" width="6.7109375" style="95" bestFit="1" customWidth="1"/>
    <col min="9" max="9" width="7.140625" style="150" bestFit="1" customWidth="1"/>
    <col min="10" max="10" width="6.7109375" style="95" bestFit="1" customWidth="1"/>
    <col min="11" max="11" width="7.28515625" style="95" bestFit="1" customWidth="1"/>
    <col min="12" max="12" width="6.7109375" style="95" bestFit="1" customWidth="1"/>
    <col min="13" max="13" width="6.5703125" style="209" bestFit="1" customWidth="1"/>
    <col min="14" max="14" width="6.5703125" style="482" bestFit="1" customWidth="1"/>
    <col min="15" max="15" width="12.140625" style="155" customWidth="1"/>
    <col min="16" max="16" width="6" style="155" bestFit="1" customWidth="1"/>
    <col min="17" max="17" width="5.42578125" style="155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bestFit="1" customWidth="1"/>
    <col min="33" max="33" width="6.710937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213" bestFit="1" customWidth="1"/>
    <col min="55" max="55" width="9.140625" customWidth="1"/>
  </cols>
  <sheetData>
    <row r="1" spans="1:3">
      <c r="A1" s="156" t="s">
        <v>0</v>
      </c>
    </row>
    <row r="2" spans="1:3">
      <c r="A2" s="1" t="s">
        <v>1</v>
      </c>
    </row>
    <row r="3" spans="1:3" ht="15.75" thickBot="1"/>
    <row r="4" spans="1:3" ht="15.75" thickBot="1">
      <c r="A4" s="868" t="s">
        <v>350</v>
      </c>
      <c r="B4" s="868"/>
      <c r="C4" s="868"/>
    </row>
    <row r="5" spans="1:3" ht="15.75" thickBot="1">
      <c r="A5" s="4" t="s">
        <v>2</v>
      </c>
      <c r="B5" s="483" t="s">
        <v>219</v>
      </c>
      <c r="C5" s="484" t="s">
        <v>220</v>
      </c>
    </row>
    <row r="6" spans="1:3">
      <c r="A6" s="485">
        <v>44927</v>
      </c>
      <c r="B6" s="486">
        <f>M100</f>
        <v>728</v>
      </c>
      <c r="C6" s="264">
        <f>((B6-728)/728)*100</f>
        <v>0</v>
      </c>
    </row>
    <row r="7" spans="1:3">
      <c r="A7" s="487">
        <v>44958</v>
      </c>
      <c r="B7" s="488">
        <v>532</v>
      </c>
      <c r="C7" s="9">
        <f t="shared" ref="C7:C12" si="0">((B7-B6)/B6)*100</f>
        <v>-26.923076923076923</v>
      </c>
    </row>
    <row r="8" spans="1:3">
      <c r="A8" s="487">
        <v>44986</v>
      </c>
      <c r="B8" s="488">
        <v>728</v>
      </c>
      <c r="C8" s="9">
        <f t="shared" si="0"/>
        <v>36.84210526315789</v>
      </c>
    </row>
    <row r="9" spans="1:3">
      <c r="A9" s="487">
        <v>45017</v>
      </c>
      <c r="B9" s="488">
        <v>799</v>
      </c>
      <c r="C9" s="9">
        <f t="shared" si="0"/>
        <v>9.7527472527472536</v>
      </c>
    </row>
    <row r="10" spans="1:3">
      <c r="A10" s="487">
        <v>45047</v>
      </c>
      <c r="B10" s="488">
        <v>736</v>
      </c>
      <c r="C10" s="9">
        <f t="shared" si="0"/>
        <v>-7.8848560700876096</v>
      </c>
    </row>
    <row r="11" spans="1:3">
      <c r="A11" s="487">
        <v>45078</v>
      </c>
      <c r="B11" s="488">
        <v>662</v>
      </c>
      <c r="C11" s="9">
        <f t="shared" si="0"/>
        <v>-10.054347826086957</v>
      </c>
    </row>
    <row r="12" spans="1:3">
      <c r="A12" s="487">
        <v>45108</v>
      </c>
      <c r="B12" s="488">
        <v>706</v>
      </c>
      <c r="C12" s="9">
        <f t="shared" si="0"/>
        <v>6.6465256797583088</v>
      </c>
    </row>
    <row r="13" spans="1:3">
      <c r="A13" s="487">
        <v>45139</v>
      </c>
      <c r="B13" s="488"/>
      <c r="C13" s="9"/>
    </row>
    <row r="14" spans="1:3">
      <c r="A14" s="487">
        <v>45170</v>
      </c>
      <c r="B14" s="488"/>
      <c r="C14" s="9"/>
    </row>
    <row r="15" spans="1:3">
      <c r="A15" s="487">
        <v>45200</v>
      </c>
      <c r="B15" s="488"/>
      <c r="C15" s="9"/>
    </row>
    <row r="16" spans="1:3">
      <c r="A16" s="487">
        <v>45231</v>
      </c>
      <c r="B16" s="489"/>
      <c r="C16" s="9"/>
    </row>
    <row r="17" spans="1:41" ht="15.75" thickBot="1">
      <c r="A17" s="490">
        <v>45261</v>
      </c>
      <c r="B17" s="491"/>
      <c r="C17" s="19"/>
    </row>
    <row r="18" spans="1:41" ht="15.75" thickBot="1">
      <c r="A18" s="20" t="s">
        <v>5</v>
      </c>
      <c r="B18" s="492">
        <f>SUM(B6:B17)</f>
        <v>4891</v>
      </c>
      <c r="C18"/>
    </row>
    <row r="19" spans="1:41" ht="15.75" thickBot="1">
      <c r="A19" s="493" t="s">
        <v>6</v>
      </c>
      <c r="B19" s="492">
        <f>AVERAGE(B6:B17)</f>
        <v>698.71428571428567</v>
      </c>
      <c r="C19"/>
    </row>
    <row r="20" spans="1:41" ht="15.75" thickBot="1">
      <c r="A20" s="155"/>
      <c r="B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</row>
    <row r="21" spans="1:41" customFormat="1" ht="24.95" customHeight="1" thickBot="1">
      <c r="A21" s="494" t="s">
        <v>351</v>
      </c>
      <c r="B21" s="495">
        <v>45261</v>
      </c>
      <c r="C21" s="495">
        <v>45231</v>
      </c>
      <c r="D21" s="495">
        <v>45200</v>
      </c>
      <c r="E21" s="495">
        <v>45170</v>
      </c>
      <c r="F21" s="495">
        <v>45139</v>
      </c>
      <c r="G21" s="495">
        <v>45108</v>
      </c>
      <c r="H21" s="495">
        <v>45078</v>
      </c>
      <c r="I21" s="495">
        <v>45047</v>
      </c>
      <c r="J21" s="495">
        <v>45017</v>
      </c>
      <c r="K21" s="495">
        <v>44986</v>
      </c>
      <c r="L21" s="495">
        <v>44958</v>
      </c>
      <c r="M21" s="495">
        <v>44927</v>
      </c>
      <c r="N21" s="495" t="s">
        <v>5</v>
      </c>
      <c r="O21" s="496" t="s">
        <v>6</v>
      </c>
      <c r="P21" s="497" t="s">
        <v>8</v>
      </c>
      <c r="Q21" s="498"/>
      <c r="S21" s="868" t="s">
        <v>352</v>
      </c>
      <c r="T21" s="868"/>
      <c r="U21" s="868"/>
      <c r="V21" s="868"/>
      <c r="W21" s="868"/>
      <c r="X21" s="868"/>
      <c r="Y21" s="868"/>
      <c r="Z21" s="868"/>
      <c r="AA21" s="868"/>
      <c r="AB21" s="868"/>
      <c r="AC21" s="868"/>
      <c r="AD21" s="868"/>
      <c r="AE21" s="868"/>
      <c r="AF21" s="868"/>
      <c r="AG21" s="868"/>
      <c r="AH21" s="499">
        <v>12</v>
      </c>
      <c r="AI21" s="499">
        <v>7</v>
      </c>
      <c r="AJ21" s="499">
        <v>11</v>
      </c>
      <c r="AK21" s="499">
        <v>7</v>
      </c>
      <c r="AL21" s="499">
        <v>2</v>
      </c>
      <c r="AM21" s="499">
        <v>10</v>
      </c>
      <c r="AN21" s="499">
        <v>7</v>
      </c>
      <c r="AO21" s="213"/>
    </row>
    <row r="22" spans="1:41" customFormat="1" ht="34.5" customHeight="1" thickBot="1">
      <c r="A22" s="500" t="s">
        <v>353</v>
      </c>
      <c r="B22" s="501"/>
      <c r="C22" s="502"/>
      <c r="D22" s="502"/>
      <c r="E22" s="502"/>
      <c r="F22" s="502"/>
      <c r="G22" s="502">
        <v>0</v>
      </c>
      <c r="H22" s="502">
        <v>0</v>
      </c>
      <c r="I22" s="502">
        <v>0</v>
      </c>
      <c r="J22" s="503">
        <v>3</v>
      </c>
      <c r="K22" s="504">
        <v>0</v>
      </c>
      <c r="L22" s="503">
        <v>2</v>
      </c>
      <c r="M22" s="505">
        <v>0</v>
      </c>
      <c r="N22" s="506">
        <f t="shared" ref="N22:N53" si="1">SUM(B22:M22)</f>
        <v>5</v>
      </c>
      <c r="O22" s="507">
        <f t="shared" ref="O22:O53" si="2">AVERAGE(B22:M22)</f>
        <v>0.7142857142857143</v>
      </c>
      <c r="P22" s="508">
        <f>(N22/N100)*100</f>
        <v>0.10222858311183806</v>
      </c>
      <c r="Q22" s="509"/>
      <c r="R22" s="291"/>
      <c r="S22" s="510"/>
      <c r="T22" s="511">
        <v>45261</v>
      </c>
      <c r="U22" s="511">
        <v>45231</v>
      </c>
      <c r="V22" s="511">
        <v>45200</v>
      </c>
      <c r="W22" s="511">
        <v>45170</v>
      </c>
      <c r="X22" s="511">
        <v>45139</v>
      </c>
      <c r="Y22" s="511">
        <v>45108</v>
      </c>
      <c r="Z22" s="511">
        <v>45078</v>
      </c>
      <c r="AA22" s="511">
        <v>45047</v>
      </c>
      <c r="AB22" s="511">
        <v>45017</v>
      </c>
      <c r="AC22" s="511">
        <v>44986</v>
      </c>
      <c r="AD22" s="511">
        <v>44958</v>
      </c>
      <c r="AE22" s="512">
        <v>44927</v>
      </c>
      <c r="AF22" s="513" t="s">
        <v>5</v>
      </c>
      <c r="AG22" s="514" t="s">
        <v>6</v>
      </c>
      <c r="AH22" s="499">
        <v>84</v>
      </c>
      <c r="AI22" s="499">
        <v>49</v>
      </c>
      <c r="AJ22" s="499">
        <v>90</v>
      </c>
      <c r="AK22" s="499">
        <v>117</v>
      </c>
      <c r="AL22" s="499">
        <v>58</v>
      </c>
      <c r="AM22" s="499">
        <v>49</v>
      </c>
      <c r="AN22" s="499">
        <v>22</v>
      </c>
      <c r="AO22" s="213"/>
    </row>
    <row r="23" spans="1:41" customFormat="1" ht="24.95" customHeight="1" thickBot="1">
      <c r="A23" s="515" t="s">
        <v>354</v>
      </c>
      <c r="B23" s="501"/>
      <c r="C23" s="502"/>
      <c r="D23" s="502"/>
      <c r="E23" s="502"/>
      <c r="F23" s="502"/>
      <c r="G23" s="502">
        <v>0</v>
      </c>
      <c r="H23" s="502">
        <v>0</v>
      </c>
      <c r="I23" s="502">
        <v>2</v>
      </c>
      <c r="J23" s="516">
        <v>1</v>
      </c>
      <c r="K23" s="517">
        <v>0</v>
      </c>
      <c r="L23" s="516">
        <v>5</v>
      </c>
      <c r="M23" s="505">
        <v>0</v>
      </c>
      <c r="N23" s="506">
        <f t="shared" si="1"/>
        <v>8</v>
      </c>
      <c r="O23" s="507">
        <f t="shared" si="2"/>
        <v>1.1428571428571428</v>
      </c>
      <c r="P23" s="508">
        <f>(N23/N100)*100</f>
        <v>0.16356573297894092</v>
      </c>
      <c r="Q23" s="509"/>
      <c r="R23" s="291"/>
      <c r="S23" s="869" t="s">
        <v>355</v>
      </c>
      <c r="T23" s="869"/>
      <c r="U23" s="869"/>
      <c r="V23" s="869"/>
      <c r="W23" s="869"/>
      <c r="X23" s="869"/>
      <c r="Y23" s="869"/>
      <c r="Z23" s="869"/>
      <c r="AA23" s="869"/>
      <c r="AB23" s="869"/>
      <c r="AC23" s="869"/>
      <c r="AD23" s="869"/>
      <c r="AE23" s="869"/>
      <c r="AF23" s="518"/>
      <c r="AG23" s="519"/>
      <c r="AH23" s="213"/>
      <c r="AI23" s="213"/>
      <c r="AJ23" s="213"/>
      <c r="AK23" s="213"/>
      <c r="AL23" s="213"/>
      <c r="AM23" s="213"/>
      <c r="AN23" s="213"/>
      <c r="AO23" s="213"/>
    </row>
    <row r="24" spans="1:41" customFormat="1" ht="24.95" customHeight="1" thickBot="1">
      <c r="A24" s="515" t="s">
        <v>224</v>
      </c>
      <c r="B24" s="520"/>
      <c r="C24" s="521"/>
      <c r="D24" s="522"/>
      <c r="E24" s="521"/>
      <c r="F24" s="521"/>
      <c r="G24" s="502">
        <v>1</v>
      </c>
      <c r="H24" s="521">
        <v>7</v>
      </c>
      <c r="I24" s="521">
        <v>4</v>
      </c>
      <c r="J24" s="516">
        <v>6</v>
      </c>
      <c r="K24" s="523">
        <v>3</v>
      </c>
      <c r="L24" s="516">
        <v>4</v>
      </c>
      <c r="M24" s="524">
        <v>6</v>
      </c>
      <c r="N24" s="525">
        <f t="shared" si="1"/>
        <v>31</v>
      </c>
      <c r="O24" s="526">
        <f t="shared" si="2"/>
        <v>4.4285714285714288</v>
      </c>
      <c r="P24" s="527">
        <f t="shared" ref="P24:P55" si="3">(N24/$N$100)*100</f>
        <v>0.63381721529339607</v>
      </c>
      <c r="Q24" s="509"/>
      <c r="R24" s="291"/>
      <c r="S24" s="528" t="s">
        <v>5</v>
      </c>
      <c r="T24" s="529"/>
      <c r="U24" s="529"/>
      <c r="V24" s="529"/>
      <c r="W24" s="529"/>
      <c r="X24" s="529"/>
      <c r="Y24" s="529">
        <v>706</v>
      </c>
      <c r="Z24" s="529">
        <v>662</v>
      </c>
      <c r="AA24" s="529">
        <v>736</v>
      </c>
      <c r="AB24" s="529">
        <v>799</v>
      </c>
      <c r="AC24" s="529">
        <v>728</v>
      </c>
      <c r="AD24" s="529">
        <v>560</v>
      </c>
      <c r="AE24" s="530">
        <v>728</v>
      </c>
      <c r="AF24" s="531">
        <f>SUM(T24:AE24)</f>
        <v>4919</v>
      </c>
      <c r="AG24" s="532">
        <f>AVERAGE(T24:AE24)</f>
        <v>702.71428571428567</v>
      </c>
      <c r="AH24" s="213"/>
      <c r="AI24" s="213"/>
      <c r="AJ24" s="213"/>
      <c r="AK24" s="213"/>
      <c r="AL24" s="213"/>
      <c r="AM24" s="213"/>
      <c r="AN24" s="213"/>
      <c r="AO24" s="213"/>
    </row>
    <row r="25" spans="1:41" customFormat="1" ht="24.95" customHeight="1">
      <c r="A25" s="515" t="s">
        <v>356</v>
      </c>
      <c r="B25" s="520"/>
      <c r="C25" s="521"/>
      <c r="D25" s="522"/>
      <c r="E25" s="521"/>
      <c r="F25" s="521"/>
      <c r="G25" s="502">
        <v>54</v>
      </c>
      <c r="H25" s="521">
        <v>54</v>
      </c>
      <c r="I25" s="521">
        <v>71</v>
      </c>
      <c r="J25" s="516">
        <v>74</v>
      </c>
      <c r="K25" s="523">
        <v>53</v>
      </c>
      <c r="L25" s="516">
        <v>45</v>
      </c>
      <c r="M25" s="524">
        <v>55</v>
      </c>
      <c r="N25" s="525">
        <f t="shared" si="1"/>
        <v>406</v>
      </c>
      <c r="O25" s="526">
        <f t="shared" si="2"/>
        <v>58</v>
      </c>
      <c r="P25" s="527">
        <f>(N25/$N$100)*100</f>
        <v>8.3009609486812526</v>
      </c>
      <c r="Q25" s="509"/>
      <c r="R25" s="291"/>
      <c r="S25" s="533"/>
      <c r="T25" s="534"/>
      <c r="U25" s="534"/>
      <c r="V25" s="534"/>
      <c r="W25" s="534"/>
      <c r="X25" s="534"/>
      <c r="Y25" s="535"/>
      <c r="Z25" s="536"/>
      <c r="AA25" s="534"/>
      <c r="AB25" s="534"/>
      <c r="AC25" s="534"/>
      <c r="AD25" s="534"/>
      <c r="AE25" s="535"/>
      <c r="AF25" s="533"/>
      <c r="AG25" s="537"/>
      <c r="AH25" s="538"/>
      <c r="AI25" s="213"/>
      <c r="AJ25" s="213"/>
      <c r="AK25" s="213"/>
      <c r="AL25" s="213"/>
      <c r="AM25" s="213"/>
      <c r="AN25" s="213"/>
      <c r="AO25" s="213"/>
    </row>
    <row r="26" spans="1:41" customFormat="1" ht="24.95" customHeight="1" thickBot="1">
      <c r="A26" s="515" t="s">
        <v>357</v>
      </c>
      <c r="B26" s="520"/>
      <c r="C26" s="521"/>
      <c r="D26" s="522"/>
      <c r="E26" s="521"/>
      <c r="F26" s="521"/>
      <c r="G26" s="502">
        <v>2</v>
      </c>
      <c r="H26" s="521">
        <v>4</v>
      </c>
      <c r="I26" s="521">
        <v>13</v>
      </c>
      <c r="J26" s="516">
        <v>11</v>
      </c>
      <c r="K26" s="523">
        <v>7</v>
      </c>
      <c r="L26" s="516">
        <v>5</v>
      </c>
      <c r="M26" s="524">
        <v>10</v>
      </c>
      <c r="N26" s="525">
        <f t="shared" si="1"/>
        <v>52</v>
      </c>
      <c r="O26" s="526">
        <f t="shared" si="2"/>
        <v>7.4285714285714288</v>
      </c>
      <c r="P26" s="527">
        <f t="shared" si="3"/>
        <v>1.0631772643631159</v>
      </c>
      <c r="Q26" s="509"/>
      <c r="R26" s="291"/>
      <c r="S26" s="870" t="s">
        <v>358</v>
      </c>
      <c r="T26" s="870"/>
      <c r="U26" s="870"/>
      <c r="V26" s="870"/>
      <c r="W26" s="870"/>
      <c r="X26" s="870"/>
      <c r="Y26" s="870"/>
      <c r="Z26" s="870"/>
      <c r="AA26" s="870"/>
      <c r="AB26" s="870"/>
      <c r="AC26" s="870"/>
      <c r="AD26" s="870"/>
      <c r="AE26" s="870"/>
      <c r="AF26" s="539"/>
      <c r="AG26" s="540"/>
      <c r="AH26" s="538"/>
      <c r="AI26" s="213"/>
      <c r="AJ26" s="213"/>
      <c r="AK26" s="213"/>
      <c r="AL26" s="213"/>
      <c r="AM26" s="213"/>
      <c r="AN26" s="213"/>
      <c r="AO26" s="213"/>
    </row>
    <row r="27" spans="1:41" customFormat="1" ht="24.95" customHeight="1" thickBot="1">
      <c r="A27" s="515" t="s">
        <v>359</v>
      </c>
      <c r="B27" s="520"/>
      <c r="C27" s="521"/>
      <c r="D27" s="522"/>
      <c r="E27" s="521"/>
      <c r="F27" s="521"/>
      <c r="G27" s="502">
        <v>14</v>
      </c>
      <c r="H27" s="521">
        <v>20</v>
      </c>
      <c r="I27" s="521">
        <v>14</v>
      </c>
      <c r="J27" s="516">
        <v>12</v>
      </c>
      <c r="K27" s="523">
        <v>18</v>
      </c>
      <c r="L27" s="516">
        <v>13</v>
      </c>
      <c r="M27" s="524">
        <v>12</v>
      </c>
      <c r="N27" s="525">
        <f t="shared" si="1"/>
        <v>103</v>
      </c>
      <c r="O27" s="526">
        <f t="shared" si="2"/>
        <v>14.714285714285714</v>
      </c>
      <c r="P27" s="527">
        <f t="shared" si="3"/>
        <v>2.105908812103864</v>
      </c>
      <c r="Q27" s="509"/>
      <c r="R27" s="291"/>
      <c r="S27" s="541" t="s">
        <v>360</v>
      </c>
      <c r="T27" s="542">
        <f t="shared" ref="T27:AB27" si="4">SUM(T28:T29)</f>
        <v>0</v>
      </c>
      <c r="U27" s="543">
        <f t="shared" si="4"/>
        <v>0</v>
      </c>
      <c r="V27" s="543">
        <f t="shared" si="4"/>
        <v>0</v>
      </c>
      <c r="W27" s="543">
        <f t="shared" si="4"/>
        <v>0</v>
      </c>
      <c r="X27" s="543">
        <f t="shared" si="4"/>
        <v>0</v>
      </c>
      <c r="Y27" s="543">
        <f t="shared" si="4"/>
        <v>669</v>
      </c>
      <c r="Z27" s="543">
        <v>650</v>
      </c>
      <c r="AA27" s="543">
        <v>832</v>
      </c>
      <c r="AB27" s="543">
        <f t="shared" si="4"/>
        <v>609</v>
      </c>
      <c r="AC27" s="543">
        <v>648</v>
      </c>
      <c r="AD27" s="543">
        <f>SUM(AD28:AD29)</f>
        <v>560</v>
      </c>
      <c r="AE27" s="543">
        <f>SUM(AE28:AE29)</f>
        <v>580</v>
      </c>
      <c r="AF27" s="544">
        <f>SUM(T27:AE27)</f>
        <v>4548</v>
      </c>
      <c r="AG27" s="532">
        <f>SUM(AG28:AG29)</f>
        <v>649.71428571428578</v>
      </c>
      <c r="AH27" s="538"/>
      <c r="AI27" s="213"/>
      <c r="AJ27" s="213"/>
      <c r="AK27" s="213"/>
      <c r="AL27" s="213"/>
      <c r="AM27" s="213"/>
      <c r="AN27" s="213"/>
      <c r="AO27" s="213"/>
    </row>
    <row r="28" spans="1:41" customFormat="1" ht="24.95" customHeight="1">
      <c r="A28" s="515" t="s">
        <v>361</v>
      </c>
      <c r="B28" s="520"/>
      <c r="C28" s="521"/>
      <c r="D28" s="522"/>
      <c r="E28" s="521"/>
      <c r="F28" s="521"/>
      <c r="G28" s="502">
        <v>0</v>
      </c>
      <c r="H28" s="521">
        <v>0</v>
      </c>
      <c r="I28" s="521">
        <v>0</v>
      </c>
      <c r="J28" s="516">
        <v>0</v>
      </c>
      <c r="K28" s="523">
        <v>1</v>
      </c>
      <c r="L28" s="516">
        <v>1</v>
      </c>
      <c r="M28" s="524">
        <v>1</v>
      </c>
      <c r="N28" s="525">
        <f t="shared" si="1"/>
        <v>3</v>
      </c>
      <c r="O28" s="526">
        <f t="shared" si="2"/>
        <v>0.42857142857142855</v>
      </c>
      <c r="P28" s="527">
        <f t="shared" si="3"/>
        <v>6.1337149867102841E-2</v>
      </c>
      <c r="Q28" s="509"/>
      <c r="R28" s="291"/>
      <c r="S28" s="545" t="s">
        <v>362</v>
      </c>
      <c r="T28" s="546"/>
      <c r="U28" s="547"/>
      <c r="V28" s="547"/>
      <c r="W28" s="547"/>
      <c r="X28" s="547"/>
      <c r="Y28" s="547">
        <v>515</v>
      </c>
      <c r="Z28" s="547">
        <v>518</v>
      </c>
      <c r="AA28" s="547">
        <v>640</v>
      </c>
      <c r="AB28" s="547">
        <v>491</v>
      </c>
      <c r="AC28" s="548">
        <v>527</v>
      </c>
      <c r="AD28" s="548">
        <v>435</v>
      </c>
      <c r="AE28" s="549">
        <v>471</v>
      </c>
      <c r="AF28" s="550">
        <f>SUM(T28:AE28)</f>
        <v>3597</v>
      </c>
      <c r="AG28" s="551">
        <f>AVERAGE(T28:AE28)</f>
        <v>513.85714285714289</v>
      </c>
      <c r="AH28" s="538"/>
      <c r="AI28" s="213"/>
      <c r="AJ28" s="213"/>
      <c r="AK28" s="213"/>
      <c r="AL28" s="213"/>
      <c r="AM28" s="213"/>
      <c r="AN28" s="213"/>
      <c r="AO28" s="213"/>
    </row>
    <row r="29" spans="1:41" customFormat="1" ht="24.95" customHeight="1" thickBot="1">
      <c r="A29" s="515" t="s">
        <v>363</v>
      </c>
      <c r="B29" s="520"/>
      <c r="C29" s="521"/>
      <c r="D29" s="522"/>
      <c r="E29" s="521"/>
      <c r="F29" s="521"/>
      <c r="G29" s="502">
        <v>0</v>
      </c>
      <c r="H29" s="521">
        <v>3</v>
      </c>
      <c r="I29" s="521">
        <v>1</v>
      </c>
      <c r="J29" s="516">
        <v>0</v>
      </c>
      <c r="K29" s="523">
        <v>0</v>
      </c>
      <c r="L29" s="516">
        <v>1</v>
      </c>
      <c r="M29" s="524">
        <v>1</v>
      </c>
      <c r="N29" s="525">
        <f t="shared" si="1"/>
        <v>6</v>
      </c>
      <c r="O29" s="526">
        <f t="shared" si="2"/>
        <v>0.8571428571428571</v>
      </c>
      <c r="P29" s="527">
        <f t="shared" si="3"/>
        <v>0.12267429973420568</v>
      </c>
      <c r="Q29" s="509"/>
      <c r="R29" s="291"/>
      <c r="S29" s="552" t="s">
        <v>364</v>
      </c>
      <c r="T29" s="553"/>
      <c r="U29" s="554"/>
      <c r="V29" s="554"/>
      <c r="W29" s="554"/>
      <c r="X29" s="554"/>
      <c r="Y29" s="554">
        <v>154</v>
      </c>
      <c r="Z29" s="554">
        <v>132</v>
      </c>
      <c r="AA29" s="554">
        <v>192</v>
      </c>
      <c r="AB29" s="554">
        <v>118</v>
      </c>
      <c r="AC29" s="555">
        <v>121</v>
      </c>
      <c r="AD29" s="555">
        <v>125</v>
      </c>
      <c r="AE29" s="556">
        <v>109</v>
      </c>
      <c r="AF29" s="557">
        <f>SUM(T29:AE29)</f>
        <v>951</v>
      </c>
      <c r="AG29" s="558">
        <f>AVERAGE(T29:AE29)</f>
        <v>135.85714285714286</v>
      </c>
      <c r="AH29" s="538"/>
      <c r="AI29" s="213"/>
      <c r="AJ29" s="213"/>
      <c r="AK29" s="213"/>
      <c r="AL29" s="213"/>
      <c r="AM29" s="213"/>
      <c r="AN29" s="213"/>
      <c r="AO29" s="213"/>
    </row>
    <row r="30" spans="1:41" customFormat="1" ht="24.95" customHeight="1" thickBot="1">
      <c r="A30" s="559" t="s">
        <v>365</v>
      </c>
      <c r="B30" s="560"/>
      <c r="C30" s="521"/>
      <c r="D30" s="522"/>
      <c r="E30" s="521"/>
      <c r="F30" s="521"/>
      <c r="G30" s="502">
        <v>0</v>
      </c>
      <c r="H30" s="521">
        <v>6</v>
      </c>
      <c r="I30" s="521">
        <v>4</v>
      </c>
      <c r="J30" s="516">
        <v>5</v>
      </c>
      <c r="K30" s="523">
        <v>3</v>
      </c>
      <c r="L30" s="516">
        <v>2</v>
      </c>
      <c r="M30" s="524">
        <v>1</v>
      </c>
      <c r="N30" s="525">
        <f t="shared" si="1"/>
        <v>21</v>
      </c>
      <c r="O30" s="526">
        <f t="shared" si="2"/>
        <v>3</v>
      </c>
      <c r="P30" s="527">
        <f t="shared" si="3"/>
        <v>0.42936004906971986</v>
      </c>
      <c r="Q30" s="509"/>
      <c r="R30" s="291"/>
      <c r="S30" s="561"/>
      <c r="T30" s="562"/>
      <c r="U30" s="562"/>
      <c r="V30" s="562"/>
      <c r="W30" s="562"/>
      <c r="X30" s="562"/>
      <c r="Y30" s="562"/>
      <c r="Z30" s="562"/>
      <c r="AA30" s="562"/>
      <c r="AB30" s="562"/>
      <c r="AC30" s="562"/>
      <c r="AD30" s="562"/>
      <c r="AE30" s="563"/>
      <c r="AF30" s="533"/>
      <c r="AG30" s="537"/>
      <c r="AH30" s="213"/>
      <c r="AI30" s="213"/>
      <c r="AJ30" s="213"/>
      <c r="AK30" s="213"/>
      <c r="AL30" s="213"/>
      <c r="AM30" s="213"/>
      <c r="AN30" s="213"/>
      <c r="AO30" s="213"/>
    </row>
    <row r="31" spans="1:41" customFormat="1" ht="36.75" customHeight="1" thickBot="1">
      <c r="A31" s="515" t="s">
        <v>366</v>
      </c>
      <c r="B31" s="520"/>
      <c r="C31" s="521"/>
      <c r="D31" s="522"/>
      <c r="E31" s="521"/>
      <c r="F31" s="521"/>
      <c r="G31" s="502">
        <v>1</v>
      </c>
      <c r="H31" s="521">
        <v>4</v>
      </c>
      <c r="I31" s="521">
        <v>4</v>
      </c>
      <c r="J31" s="516">
        <v>5</v>
      </c>
      <c r="K31" s="523">
        <v>4</v>
      </c>
      <c r="L31" s="516">
        <v>3</v>
      </c>
      <c r="M31" s="524">
        <v>5</v>
      </c>
      <c r="N31" s="525">
        <f t="shared" si="1"/>
        <v>26</v>
      </c>
      <c r="O31" s="526">
        <f t="shared" si="2"/>
        <v>3.7142857142857144</v>
      </c>
      <c r="P31" s="527">
        <f t="shared" si="3"/>
        <v>0.53158863218155794</v>
      </c>
      <c r="Q31" s="509"/>
      <c r="R31" s="291"/>
      <c r="S31" s="871" t="s">
        <v>367</v>
      </c>
      <c r="T31" s="871"/>
      <c r="U31" s="871"/>
      <c r="V31" s="871"/>
      <c r="W31" s="871"/>
      <c r="X31" s="871"/>
      <c r="Y31" s="871"/>
      <c r="Z31" s="871"/>
      <c r="AA31" s="871"/>
      <c r="AB31" s="871"/>
      <c r="AC31" s="871"/>
      <c r="AD31" s="871"/>
      <c r="AE31" s="871"/>
      <c r="AF31" s="539"/>
      <c r="AG31" s="540"/>
      <c r="AH31" s="213"/>
      <c r="AI31" s="213"/>
      <c r="AJ31" s="213"/>
      <c r="AK31" s="213"/>
      <c r="AL31" s="213"/>
      <c r="AM31" s="213"/>
      <c r="AN31" s="213"/>
      <c r="AO31" s="213"/>
    </row>
    <row r="32" spans="1:41" customFormat="1" ht="27.75" customHeight="1" thickBot="1">
      <c r="A32" s="515" t="s">
        <v>368</v>
      </c>
      <c r="B32" s="520"/>
      <c r="C32" s="521"/>
      <c r="D32" s="522"/>
      <c r="E32" s="521"/>
      <c r="F32" s="521"/>
      <c r="G32" s="502">
        <v>10</v>
      </c>
      <c r="H32" s="521">
        <v>6</v>
      </c>
      <c r="I32" s="521">
        <v>12</v>
      </c>
      <c r="J32" s="516">
        <v>8</v>
      </c>
      <c r="K32" s="523">
        <v>9</v>
      </c>
      <c r="L32" s="516">
        <v>12</v>
      </c>
      <c r="M32" s="524">
        <v>7</v>
      </c>
      <c r="N32" s="525">
        <f t="shared" si="1"/>
        <v>64</v>
      </c>
      <c r="O32" s="526">
        <f t="shared" si="2"/>
        <v>9.1428571428571423</v>
      </c>
      <c r="P32" s="527">
        <f t="shared" si="3"/>
        <v>1.3085258638315274</v>
      </c>
      <c r="Q32" s="509"/>
      <c r="R32" s="291"/>
      <c r="S32" s="564" t="s">
        <v>369</v>
      </c>
      <c r="T32" s="565"/>
      <c r="U32" s="566"/>
      <c r="V32" s="566"/>
      <c r="W32" s="566"/>
      <c r="X32" s="566"/>
      <c r="Y32" s="566">
        <v>66</v>
      </c>
      <c r="Z32" s="566">
        <v>81</v>
      </c>
      <c r="AA32" s="566">
        <v>89</v>
      </c>
      <c r="AB32" s="567">
        <v>76</v>
      </c>
      <c r="AC32" s="567">
        <v>80</v>
      </c>
      <c r="AD32" s="567">
        <v>51</v>
      </c>
      <c r="AE32" s="568">
        <v>80</v>
      </c>
      <c r="AF32" s="544">
        <f>SUM(T32:AE32)</f>
        <v>523</v>
      </c>
      <c r="AG32" s="532">
        <f>AVERAGE(T32:AE32)</f>
        <v>74.714285714285708</v>
      </c>
      <c r="AM32" s="213"/>
    </row>
    <row r="33" spans="1:40" customFormat="1" ht="34.5" thickBot="1">
      <c r="A33" s="569" t="s">
        <v>370</v>
      </c>
      <c r="B33" s="520"/>
      <c r="C33" s="521"/>
      <c r="D33" s="522"/>
      <c r="E33" s="521"/>
      <c r="F33" s="521"/>
      <c r="G33" s="502">
        <v>2</v>
      </c>
      <c r="H33" s="521">
        <v>4</v>
      </c>
      <c r="I33" s="521">
        <v>3</v>
      </c>
      <c r="J33" s="516">
        <v>2</v>
      </c>
      <c r="K33" s="523">
        <v>6</v>
      </c>
      <c r="L33" s="516">
        <v>1</v>
      </c>
      <c r="M33" s="524">
        <v>8</v>
      </c>
      <c r="N33" s="525">
        <f t="shared" si="1"/>
        <v>26</v>
      </c>
      <c r="O33" s="526">
        <f t="shared" si="2"/>
        <v>3.7142857142857144</v>
      </c>
      <c r="P33" s="527">
        <f t="shared" si="3"/>
        <v>0.53158863218155794</v>
      </c>
      <c r="Q33" s="509"/>
      <c r="R33" s="291"/>
      <c r="S33" s="570" t="s">
        <v>371</v>
      </c>
      <c r="T33" s="571">
        <f t="shared" ref="T33:Y33" si="5">SUM(T34:T35)</f>
        <v>0</v>
      </c>
      <c r="U33" s="571">
        <f t="shared" si="5"/>
        <v>0</v>
      </c>
      <c r="V33" s="571">
        <f t="shared" si="5"/>
        <v>0</v>
      </c>
      <c r="W33" s="571">
        <f t="shared" si="5"/>
        <v>0</v>
      </c>
      <c r="X33" s="571">
        <f t="shared" si="5"/>
        <v>0</v>
      </c>
      <c r="Y33" s="571">
        <f t="shared" si="5"/>
        <v>53</v>
      </c>
      <c r="Z33" s="571">
        <v>69</v>
      </c>
      <c r="AA33" s="571">
        <v>66</v>
      </c>
      <c r="AB33" s="571">
        <v>63</v>
      </c>
      <c r="AC33" s="571">
        <v>50</v>
      </c>
      <c r="AD33" s="571">
        <f>SUM(AD34:AD35)</f>
        <v>46</v>
      </c>
      <c r="AE33" s="571">
        <f>SUM(AE34:AE35)</f>
        <v>63</v>
      </c>
      <c r="AF33" s="544">
        <f>SUM(T33:AE33)</f>
        <v>410</v>
      </c>
      <c r="AG33" s="532">
        <f>SUM(AG34:AG35)</f>
        <v>58.571428571428569</v>
      </c>
      <c r="AM33" s="213"/>
    </row>
    <row r="34" spans="1:40" customFormat="1" ht="24" thickBot="1">
      <c r="A34" s="515" t="s">
        <v>372</v>
      </c>
      <c r="B34" s="520"/>
      <c r="C34" s="521"/>
      <c r="D34" s="522"/>
      <c r="E34" s="521"/>
      <c r="F34" s="521"/>
      <c r="G34" s="502">
        <v>54</v>
      </c>
      <c r="H34" s="521">
        <v>54</v>
      </c>
      <c r="I34" s="521">
        <v>55</v>
      </c>
      <c r="J34" s="516">
        <v>50</v>
      </c>
      <c r="K34" s="523">
        <v>34</v>
      </c>
      <c r="L34" s="516">
        <v>52</v>
      </c>
      <c r="M34" s="524">
        <v>52</v>
      </c>
      <c r="N34" s="525">
        <f t="shared" si="1"/>
        <v>351</v>
      </c>
      <c r="O34" s="526">
        <f t="shared" si="2"/>
        <v>50.142857142857146</v>
      </c>
      <c r="P34" s="527">
        <f t="shared" si="3"/>
        <v>7.1764465344510322</v>
      </c>
      <c r="Q34" s="509"/>
      <c r="R34" s="291"/>
      <c r="S34" s="572" t="s">
        <v>373</v>
      </c>
      <c r="T34" s="573"/>
      <c r="U34" s="574"/>
      <c r="V34" s="575"/>
      <c r="W34" s="576"/>
      <c r="X34" s="574"/>
      <c r="Y34" s="787">
        <v>40</v>
      </c>
      <c r="Z34" s="576">
        <v>55</v>
      </c>
      <c r="AA34" s="574">
        <v>51</v>
      </c>
      <c r="AB34" s="574">
        <v>48</v>
      </c>
      <c r="AC34" s="574">
        <v>30</v>
      </c>
      <c r="AD34" s="574">
        <v>24</v>
      </c>
      <c r="AE34" s="577">
        <v>47</v>
      </c>
      <c r="AF34" s="578">
        <f>SUM(T34:AE34)</f>
        <v>295</v>
      </c>
      <c r="AG34" s="579">
        <f>AVERAGE(T34:AE34)</f>
        <v>42.142857142857146</v>
      </c>
      <c r="AM34" s="213"/>
      <c r="AN34" s="213"/>
    </row>
    <row r="35" spans="1:40" customFormat="1" ht="24" thickBot="1">
      <c r="A35" s="515" t="s">
        <v>374</v>
      </c>
      <c r="B35" s="520"/>
      <c r="C35" s="521"/>
      <c r="D35" s="522"/>
      <c r="E35" s="521"/>
      <c r="F35" s="521"/>
      <c r="G35" s="502">
        <v>4</v>
      </c>
      <c r="H35" s="521">
        <v>5</v>
      </c>
      <c r="I35" s="521">
        <v>1</v>
      </c>
      <c r="J35" s="516">
        <v>1</v>
      </c>
      <c r="K35" s="523">
        <v>1</v>
      </c>
      <c r="L35" s="516">
        <v>2</v>
      </c>
      <c r="M35" s="524">
        <v>5</v>
      </c>
      <c r="N35" s="525">
        <f t="shared" si="1"/>
        <v>19</v>
      </c>
      <c r="O35" s="526">
        <f t="shared" si="2"/>
        <v>2.7142857142857144</v>
      </c>
      <c r="P35" s="527">
        <f t="shared" si="3"/>
        <v>0.38846861582498471</v>
      </c>
      <c r="Q35" s="509"/>
      <c r="R35" s="291"/>
      <c r="S35" s="580" t="s">
        <v>364</v>
      </c>
      <c r="T35" s="581"/>
      <c r="U35" s="582"/>
      <c r="V35" s="582"/>
      <c r="W35" s="583"/>
      <c r="X35" s="582"/>
      <c r="Y35" s="787">
        <v>13</v>
      </c>
      <c r="Z35" s="583">
        <v>14</v>
      </c>
      <c r="AA35" s="582">
        <v>15</v>
      </c>
      <c r="AB35" s="582">
        <v>15</v>
      </c>
      <c r="AC35" s="582">
        <v>20</v>
      </c>
      <c r="AD35" s="582">
        <v>22</v>
      </c>
      <c r="AE35" s="584">
        <v>16</v>
      </c>
      <c r="AF35" s="585">
        <f>SUM(T35:AE35)</f>
        <v>115</v>
      </c>
      <c r="AG35" s="586">
        <f>AVERAGE(T35:AE35)</f>
        <v>16.428571428571427</v>
      </c>
      <c r="AM35" s="213"/>
      <c r="AN35" s="213"/>
    </row>
    <row r="36" spans="1:40" customFormat="1" ht="24" thickBot="1">
      <c r="A36" s="515" t="s">
        <v>375</v>
      </c>
      <c r="B36" s="520"/>
      <c r="C36" s="521"/>
      <c r="D36" s="522"/>
      <c r="E36" s="521"/>
      <c r="F36" s="521"/>
      <c r="G36" s="502">
        <v>14</v>
      </c>
      <c r="H36" s="521">
        <v>20</v>
      </c>
      <c r="I36" s="521">
        <v>19</v>
      </c>
      <c r="J36" s="516">
        <v>21</v>
      </c>
      <c r="K36" s="523">
        <v>23</v>
      </c>
      <c r="L36" s="516">
        <v>17</v>
      </c>
      <c r="M36" s="524">
        <v>12</v>
      </c>
      <c r="N36" s="525">
        <f t="shared" si="1"/>
        <v>126</v>
      </c>
      <c r="O36" s="526">
        <f t="shared" si="2"/>
        <v>18</v>
      </c>
      <c r="P36" s="527">
        <f t="shared" si="3"/>
        <v>2.5761602944183193</v>
      </c>
      <c r="Q36" s="2"/>
      <c r="R36" s="291"/>
      <c r="S36" s="561"/>
      <c r="T36" s="562"/>
      <c r="U36" s="562"/>
      <c r="V36" s="562"/>
      <c r="W36" s="562"/>
      <c r="X36" s="562"/>
      <c r="Y36" s="562"/>
      <c r="Z36" s="562"/>
      <c r="AA36" s="562"/>
      <c r="AB36" s="562"/>
      <c r="AC36" s="562"/>
      <c r="AD36" s="562"/>
      <c r="AE36" s="563"/>
      <c r="AF36" s="518"/>
      <c r="AG36" s="537"/>
      <c r="AM36" s="213"/>
      <c r="AN36" s="213"/>
    </row>
    <row r="37" spans="1:40" customFormat="1" ht="24" thickBot="1">
      <c r="A37" s="515" t="s">
        <v>376</v>
      </c>
      <c r="B37" s="520"/>
      <c r="C37" s="521"/>
      <c r="D37" s="522"/>
      <c r="E37" s="521"/>
      <c r="F37" s="521"/>
      <c r="G37" s="502">
        <v>12</v>
      </c>
      <c r="H37" s="521">
        <v>9</v>
      </c>
      <c r="I37" s="521">
        <v>8</v>
      </c>
      <c r="J37" s="516">
        <v>22</v>
      </c>
      <c r="K37" s="523">
        <v>17</v>
      </c>
      <c r="L37" s="516">
        <v>8</v>
      </c>
      <c r="M37" s="524">
        <v>14</v>
      </c>
      <c r="N37" s="525">
        <f t="shared" si="1"/>
        <v>90</v>
      </c>
      <c r="O37" s="526">
        <f t="shared" si="2"/>
        <v>12.857142857142858</v>
      </c>
      <c r="P37" s="527">
        <f t="shared" si="3"/>
        <v>1.8401144960130851</v>
      </c>
      <c r="Q37" s="2"/>
      <c r="R37" s="291"/>
      <c r="S37" s="872" t="s">
        <v>377</v>
      </c>
      <c r="T37" s="872"/>
      <c r="U37" s="872"/>
      <c r="V37" s="872"/>
      <c r="W37" s="872"/>
      <c r="X37" s="872"/>
      <c r="Y37" s="872"/>
      <c r="Z37" s="872"/>
      <c r="AA37" s="872"/>
      <c r="AB37" s="872"/>
      <c r="AC37" s="872"/>
      <c r="AD37" s="872"/>
      <c r="AE37" s="872"/>
      <c r="AF37" s="539"/>
      <c r="AG37" s="540"/>
      <c r="AM37" s="213"/>
      <c r="AN37" s="213"/>
    </row>
    <row r="38" spans="1:40" customFormat="1" ht="24" thickBot="1">
      <c r="A38" s="515" t="s">
        <v>378</v>
      </c>
      <c r="B38" s="520"/>
      <c r="C38" s="521"/>
      <c r="D38" s="522"/>
      <c r="E38" s="521"/>
      <c r="F38" s="521"/>
      <c r="G38" s="502">
        <v>7</v>
      </c>
      <c r="H38" s="521">
        <v>5</v>
      </c>
      <c r="I38" s="521">
        <v>3</v>
      </c>
      <c r="J38" s="516">
        <v>4</v>
      </c>
      <c r="K38" s="523">
        <v>5</v>
      </c>
      <c r="L38" s="516">
        <v>2</v>
      </c>
      <c r="M38" s="524">
        <v>4</v>
      </c>
      <c r="N38" s="525">
        <f t="shared" si="1"/>
        <v>30</v>
      </c>
      <c r="O38" s="526">
        <f t="shared" si="2"/>
        <v>4.2857142857142856</v>
      </c>
      <c r="P38" s="527">
        <f t="shared" si="3"/>
        <v>0.61337149867102836</v>
      </c>
      <c r="Q38" s="2"/>
      <c r="R38" s="291"/>
      <c r="S38" s="587" t="s">
        <v>369</v>
      </c>
      <c r="T38" s="588"/>
      <c r="U38" s="589"/>
      <c r="V38" s="589"/>
      <c r="W38" s="589"/>
      <c r="X38" s="589"/>
      <c r="Y38" s="589">
        <v>48</v>
      </c>
      <c r="Z38" s="589">
        <v>64</v>
      </c>
      <c r="AA38" s="589">
        <v>60</v>
      </c>
      <c r="AB38" s="589">
        <v>43</v>
      </c>
      <c r="AC38" s="589">
        <v>65</v>
      </c>
      <c r="AD38" s="589">
        <v>48</v>
      </c>
      <c r="AE38" s="590">
        <v>37</v>
      </c>
      <c r="AF38" s="591">
        <f t="shared" ref="AF38:AF43" si="6">SUM(T38:AE38)</f>
        <v>365</v>
      </c>
      <c r="AG38" s="532">
        <f>AVERAGE(T38:AE38)</f>
        <v>52.142857142857146</v>
      </c>
      <c r="AM38" s="213"/>
      <c r="AN38" s="213"/>
    </row>
    <row r="39" spans="1:40" customFormat="1" ht="29.25" thickBot="1">
      <c r="A39" s="515" t="s">
        <v>379</v>
      </c>
      <c r="B39" s="520"/>
      <c r="C39" s="521"/>
      <c r="D39" s="522"/>
      <c r="E39" s="521"/>
      <c r="F39" s="521"/>
      <c r="G39" s="502">
        <v>0</v>
      </c>
      <c r="H39" s="521">
        <v>3</v>
      </c>
      <c r="I39" s="521">
        <v>0</v>
      </c>
      <c r="J39" s="516">
        <v>2</v>
      </c>
      <c r="K39" s="523">
        <v>0</v>
      </c>
      <c r="L39" s="516">
        <v>0</v>
      </c>
      <c r="M39" s="524">
        <v>2</v>
      </c>
      <c r="N39" s="525">
        <f t="shared" si="1"/>
        <v>7</v>
      </c>
      <c r="O39" s="526">
        <f t="shared" si="2"/>
        <v>1</v>
      </c>
      <c r="P39" s="527">
        <f t="shared" si="3"/>
        <v>0.14312001635657329</v>
      </c>
      <c r="Q39" s="2"/>
      <c r="R39" s="291"/>
      <c r="S39" s="592" t="s">
        <v>380</v>
      </c>
      <c r="T39" s="593">
        <f t="shared" ref="T39:Y39" si="7">SUM(T40:T41)</f>
        <v>0</v>
      </c>
      <c r="U39" s="593">
        <f t="shared" si="7"/>
        <v>0</v>
      </c>
      <c r="V39" s="593">
        <f t="shared" si="7"/>
        <v>0</v>
      </c>
      <c r="W39" s="593">
        <f t="shared" si="7"/>
        <v>0</v>
      </c>
      <c r="X39" s="593">
        <f t="shared" si="7"/>
        <v>0</v>
      </c>
      <c r="Y39" s="593">
        <f t="shared" si="7"/>
        <v>53</v>
      </c>
      <c r="Z39" s="593">
        <v>59</v>
      </c>
      <c r="AA39" s="593">
        <v>60</v>
      </c>
      <c r="AB39" s="593">
        <v>56</v>
      </c>
      <c r="AC39" s="593">
        <v>59</v>
      </c>
      <c r="AD39" s="593">
        <f>SUM(AD40:AD41)</f>
        <v>33</v>
      </c>
      <c r="AE39" s="594">
        <f>SUM(AE40:AE41)</f>
        <v>53</v>
      </c>
      <c r="AF39" s="595">
        <f t="shared" si="6"/>
        <v>373</v>
      </c>
      <c r="AG39" s="596">
        <f>SUM(AG40:AG41)</f>
        <v>53.285714285714285</v>
      </c>
      <c r="AM39" s="213"/>
      <c r="AN39" s="213"/>
    </row>
    <row r="40" spans="1:40" customFormat="1" ht="23.25">
      <c r="A40" s="515" t="s">
        <v>381</v>
      </c>
      <c r="B40" s="520"/>
      <c r="C40" s="521"/>
      <c r="D40" s="522"/>
      <c r="E40" s="521"/>
      <c r="F40" s="521"/>
      <c r="G40" s="502">
        <v>32</v>
      </c>
      <c r="H40" s="521">
        <v>45</v>
      </c>
      <c r="I40" s="521">
        <v>42</v>
      </c>
      <c r="J40" s="516">
        <v>37</v>
      </c>
      <c r="K40" s="523">
        <v>66</v>
      </c>
      <c r="L40" s="516">
        <v>40</v>
      </c>
      <c r="M40" s="524">
        <v>46</v>
      </c>
      <c r="N40" s="525">
        <f t="shared" si="1"/>
        <v>308</v>
      </c>
      <c r="O40" s="526">
        <f t="shared" si="2"/>
        <v>44</v>
      </c>
      <c r="P40" s="527">
        <f t="shared" si="3"/>
        <v>6.2972807196892244</v>
      </c>
      <c r="Q40" s="509"/>
      <c r="R40" s="291"/>
      <c r="S40" s="597" t="s">
        <v>373</v>
      </c>
      <c r="T40" s="598"/>
      <c r="U40" s="599"/>
      <c r="V40" s="600"/>
      <c r="W40" s="599"/>
      <c r="X40" s="600"/>
      <c r="Y40" s="600">
        <v>29</v>
      </c>
      <c r="Z40" s="599">
        <v>32</v>
      </c>
      <c r="AA40" s="599">
        <v>41</v>
      </c>
      <c r="AB40" s="599">
        <v>33</v>
      </c>
      <c r="AC40" s="599">
        <v>36</v>
      </c>
      <c r="AD40" s="599">
        <v>11</v>
      </c>
      <c r="AE40" s="601">
        <v>27</v>
      </c>
      <c r="AF40" s="602">
        <f t="shared" si="6"/>
        <v>209</v>
      </c>
      <c r="AG40" s="603">
        <f>AVERAGE(T40:AE40)</f>
        <v>29.857142857142858</v>
      </c>
      <c r="AM40" s="213"/>
      <c r="AN40" s="213"/>
    </row>
    <row r="41" spans="1:40" customFormat="1" ht="15.75" thickBot="1">
      <c r="A41" s="515" t="s">
        <v>382</v>
      </c>
      <c r="B41" s="520"/>
      <c r="C41" s="521"/>
      <c r="D41" s="522"/>
      <c r="E41" s="521"/>
      <c r="F41" s="521"/>
      <c r="G41" s="502">
        <v>4</v>
      </c>
      <c r="H41" s="521">
        <v>3</v>
      </c>
      <c r="I41" s="521">
        <v>3</v>
      </c>
      <c r="J41" s="516">
        <v>1</v>
      </c>
      <c r="K41" s="523">
        <v>3</v>
      </c>
      <c r="L41" s="516">
        <v>3</v>
      </c>
      <c r="M41" s="524">
        <v>2</v>
      </c>
      <c r="N41" s="525">
        <f t="shared" si="1"/>
        <v>19</v>
      </c>
      <c r="O41" s="526">
        <f t="shared" si="2"/>
        <v>2.7142857142857144</v>
      </c>
      <c r="P41" s="527">
        <f t="shared" si="3"/>
        <v>0.38846861582498471</v>
      </c>
      <c r="Q41" s="2"/>
      <c r="R41" s="291"/>
      <c r="S41" s="604" t="s">
        <v>364</v>
      </c>
      <c r="T41" s="605"/>
      <c r="U41" s="600"/>
      <c r="V41" s="606"/>
      <c r="W41" s="600"/>
      <c r="X41" s="606"/>
      <c r="Y41" s="606">
        <v>24</v>
      </c>
      <c r="Z41" s="600">
        <v>27</v>
      </c>
      <c r="AA41" s="600">
        <v>19</v>
      </c>
      <c r="AB41" s="600">
        <v>23</v>
      </c>
      <c r="AC41" s="600">
        <v>23</v>
      </c>
      <c r="AD41" s="600">
        <v>22</v>
      </c>
      <c r="AE41" s="607">
        <v>26</v>
      </c>
      <c r="AF41" s="608">
        <f t="shared" si="6"/>
        <v>164</v>
      </c>
      <c r="AG41" s="609">
        <f>AVERAGE(T41:AE41)</f>
        <v>23.428571428571427</v>
      </c>
      <c r="AM41" s="213"/>
      <c r="AN41" s="213"/>
    </row>
    <row r="42" spans="1:40" customFormat="1" ht="24" thickBot="1">
      <c r="A42" s="515" t="s">
        <v>383</v>
      </c>
      <c r="B42" s="520"/>
      <c r="C42" s="521"/>
      <c r="D42" s="522"/>
      <c r="E42" s="521"/>
      <c r="F42" s="521"/>
      <c r="G42" s="502">
        <v>7</v>
      </c>
      <c r="H42" s="521">
        <v>10</v>
      </c>
      <c r="I42" s="521">
        <v>15</v>
      </c>
      <c r="J42" s="516">
        <v>18</v>
      </c>
      <c r="K42" s="523">
        <v>4</v>
      </c>
      <c r="L42" s="516">
        <v>3</v>
      </c>
      <c r="M42" s="524">
        <v>9</v>
      </c>
      <c r="N42" s="525">
        <f t="shared" si="1"/>
        <v>66</v>
      </c>
      <c r="O42" s="526">
        <f t="shared" si="2"/>
        <v>9.4285714285714288</v>
      </c>
      <c r="P42" s="527">
        <f t="shared" si="3"/>
        <v>1.3494172970762626</v>
      </c>
      <c r="Q42" s="2"/>
      <c r="R42" s="291"/>
      <c r="S42" s="610" t="s">
        <v>384</v>
      </c>
      <c r="T42" s="588"/>
      <c r="U42" s="589"/>
      <c r="V42" s="589"/>
      <c r="W42" s="589"/>
      <c r="X42" s="589"/>
      <c r="Y42" s="589">
        <v>29</v>
      </c>
      <c r="Z42" s="589">
        <v>45</v>
      </c>
      <c r="AA42" s="589">
        <v>52</v>
      </c>
      <c r="AB42" s="589">
        <v>25</v>
      </c>
      <c r="AC42" s="589">
        <v>57</v>
      </c>
      <c r="AD42" s="589">
        <v>35</v>
      </c>
      <c r="AE42" s="590">
        <v>15</v>
      </c>
      <c r="AF42" s="611">
        <f t="shared" si="6"/>
        <v>258</v>
      </c>
      <c r="AG42" s="612">
        <f>AVERAGE(T42:AE42)</f>
        <v>36.857142857142854</v>
      </c>
      <c r="AM42" s="213"/>
      <c r="AN42" s="213"/>
    </row>
    <row r="43" spans="1:40" customFormat="1" ht="26.25" thickBot="1">
      <c r="A43" s="515" t="s">
        <v>385</v>
      </c>
      <c r="B43" s="520"/>
      <c r="C43" s="521"/>
      <c r="D43" s="522"/>
      <c r="E43" s="521"/>
      <c r="F43" s="521"/>
      <c r="G43" s="502">
        <v>4</v>
      </c>
      <c r="H43" s="521">
        <v>11</v>
      </c>
      <c r="I43" s="521">
        <v>16</v>
      </c>
      <c r="J43" s="516">
        <v>17</v>
      </c>
      <c r="K43" s="523">
        <v>17</v>
      </c>
      <c r="L43" s="516">
        <v>9</v>
      </c>
      <c r="M43" s="524">
        <v>8</v>
      </c>
      <c r="N43" s="525">
        <f t="shared" si="1"/>
        <v>82</v>
      </c>
      <c r="O43" s="526">
        <f t="shared" si="2"/>
        <v>11.714285714285714</v>
      </c>
      <c r="P43" s="527">
        <f t="shared" si="3"/>
        <v>1.6765487630341445</v>
      </c>
      <c r="Q43" s="2"/>
      <c r="R43" s="291"/>
      <c r="S43" s="613" t="s">
        <v>386</v>
      </c>
      <c r="T43" s="614"/>
      <c r="U43" s="615"/>
      <c r="V43" s="616"/>
      <c r="W43" s="616"/>
      <c r="X43" s="615"/>
      <c r="Y43" s="615">
        <v>6</v>
      </c>
      <c r="Z43" s="615">
        <v>21</v>
      </c>
      <c r="AA43" s="615">
        <v>24</v>
      </c>
      <c r="AB43" s="615">
        <v>17</v>
      </c>
      <c r="AC43" s="615">
        <v>27</v>
      </c>
      <c r="AD43" s="615">
        <v>10</v>
      </c>
      <c r="AE43" s="617">
        <v>3</v>
      </c>
      <c r="AF43" s="618">
        <f t="shared" si="6"/>
        <v>108</v>
      </c>
      <c r="AG43" s="596">
        <f>AVERAGE(T43:AE43)</f>
        <v>15.428571428571429</v>
      </c>
      <c r="AM43" s="213"/>
      <c r="AN43" s="213"/>
    </row>
    <row r="44" spans="1:40" customFormat="1" ht="34.5" thickBot="1">
      <c r="A44" s="569" t="s">
        <v>387</v>
      </c>
      <c r="B44" s="520"/>
      <c r="C44" s="521"/>
      <c r="D44" s="522"/>
      <c r="E44" s="521"/>
      <c r="F44" s="521"/>
      <c r="G44" s="502">
        <v>13</v>
      </c>
      <c r="H44" s="521">
        <v>12</v>
      </c>
      <c r="I44" s="521">
        <v>19</v>
      </c>
      <c r="J44" s="516">
        <v>45</v>
      </c>
      <c r="K44" s="523">
        <v>14</v>
      </c>
      <c r="L44" s="516">
        <v>10</v>
      </c>
      <c r="M44" s="524">
        <v>9</v>
      </c>
      <c r="N44" s="525">
        <f t="shared" si="1"/>
        <v>122</v>
      </c>
      <c r="O44" s="526">
        <f t="shared" si="2"/>
        <v>17.428571428571427</v>
      </c>
      <c r="P44" s="527">
        <f t="shared" si="3"/>
        <v>2.4943774279288489</v>
      </c>
      <c r="Q44" s="2"/>
      <c r="R44" s="291"/>
      <c r="S44" s="518"/>
      <c r="T44" s="619"/>
      <c r="U44" s="619"/>
      <c r="V44" s="619"/>
      <c r="W44" s="619"/>
      <c r="X44" s="619"/>
      <c r="Y44" s="619"/>
      <c r="Z44" s="619"/>
      <c r="AA44" s="619"/>
      <c r="AB44" s="619"/>
      <c r="AC44" s="619"/>
      <c r="AD44" s="619"/>
      <c r="AE44" s="620"/>
      <c r="AF44" s="621"/>
      <c r="AG44" s="622"/>
      <c r="AM44" s="213"/>
      <c r="AN44" s="213"/>
    </row>
    <row r="45" spans="1:40" customFormat="1" ht="24" thickBot="1">
      <c r="A45" s="515" t="s">
        <v>388</v>
      </c>
      <c r="B45" s="520"/>
      <c r="C45" s="521"/>
      <c r="D45" s="522"/>
      <c r="E45" s="521"/>
      <c r="F45" s="521"/>
      <c r="G45" s="502">
        <v>38</v>
      </c>
      <c r="H45" s="521">
        <v>18</v>
      </c>
      <c r="I45" s="521">
        <v>20</v>
      </c>
      <c r="J45" s="516">
        <v>14</v>
      </c>
      <c r="K45" s="523">
        <v>14</v>
      </c>
      <c r="L45" s="516">
        <v>15</v>
      </c>
      <c r="M45" s="524">
        <v>15</v>
      </c>
      <c r="N45" s="525">
        <f t="shared" si="1"/>
        <v>134</v>
      </c>
      <c r="O45" s="526">
        <f t="shared" si="2"/>
        <v>19.142857142857142</v>
      </c>
      <c r="P45" s="527">
        <f t="shared" si="3"/>
        <v>2.7397260273972601</v>
      </c>
      <c r="Q45" s="2"/>
      <c r="R45" s="291"/>
      <c r="S45" s="867" t="s">
        <v>389</v>
      </c>
      <c r="T45" s="867"/>
      <c r="U45" s="867"/>
      <c r="V45" s="867"/>
      <c r="W45" s="867"/>
      <c r="X45" s="867"/>
      <c r="Y45" s="867"/>
      <c r="Z45" s="867"/>
      <c r="AA45" s="867"/>
      <c r="AB45" s="867"/>
      <c r="AC45" s="867"/>
      <c r="AD45" s="867"/>
      <c r="AE45" s="867"/>
      <c r="AF45" s="623"/>
      <c r="AG45" s="624"/>
      <c r="AM45" s="213"/>
      <c r="AN45" s="213"/>
    </row>
    <row r="46" spans="1:40" customFormat="1" ht="35.25" thickBot="1">
      <c r="A46" s="515" t="s">
        <v>390</v>
      </c>
      <c r="B46" s="520"/>
      <c r="C46" s="521"/>
      <c r="D46" s="522"/>
      <c r="E46" s="521"/>
      <c r="F46" s="521"/>
      <c r="G46" s="502">
        <v>4</v>
      </c>
      <c r="H46" s="521">
        <v>4</v>
      </c>
      <c r="I46" s="521">
        <v>3</v>
      </c>
      <c r="J46" s="516">
        <v>2</v>
      </c>
      <c r="K46" s="523">
        <v>1</v>
      </c>
      <c r="L46" s="516">
        <v>5</v>
      </c>
      <c r="M46" s="524">
        <v>4</v>
      </c>
      <c r="N46" s="525">
        <f t="shared" si="1"/>
        <v>23</v>
      </c>
      <c r="O46" s="526">
        <f t="shared" si="2"/>
        <v>3.2857142857142856</v>
      </c>
      <c r="P46" s="527">
        <f t="shared" si="3"/>
        <v>0.47025148231445513</v>
      </c>
      <c r="Q46" s="2"/>
      <c r="R46" s="291"/>
      <c r="S46" s="625" t="s">
        <v>369</v>
      </c>
      <c r="T46" s="626"/>
      <c r="U46" s="627"/>
      <c r="V46" s="627"/>
      <c r="W46" s="627"/>
      <c r="X46" s="627"/>
      <c r="Y46" s="627">
        <v>6</v>
      </c>
      <c r="Z46" s="627">
        <v>12</v>
      </c>
      <c r="AA46" s="627">
        <v>6</v>
      </c>
      <c r="AB46" s="627">
        <v>7</v>
      </c>
      <c r="AC46" s="627">
        <v>9</v>
      </c>
      <c r="AD46" s="627">
        <v>11</v>
      </c>
      <c r="AE46" s="628">
        <v>8</v>
      </c>
      <c r="AF46" s="629">
        <f>SUM(T46:AE46)</f>
        <v>59</v>
      </c>
      <c r="AG46" s="612">
        <f>AVERAGE(T46:AE46)</f>
        <v>8.4285714285714288</v>
      </c>
      <c r="AM46" s="213"/>
      <c r="AN46" s="213"/>
    </row>
    <row r="47" spans="1:40" customFormat="1" ht="35.25" thickBot="1">
      <c r="A47" s="515" t="s">
        <v>391</v>
      </c>
      <c r="B47" s="520"/>
      <c r="C47" s="521"/>
      <c r="D47" s="522"/>
      <c r="E47" s="521"/>
      <c r="F47" s="521"/>
      <c r="G47" s="502">
        <v>2</v>
      </c>
      <c r="H47" s="521">
        <v>2</v>
      </c>
      <c r="I47" s="521">
        <v>7</v>
      </c>
      <c r="J47" s="516">
        <v>12</v>
      </c>
      <c r="K47" s="523">
        <v>6</v>
      </c>
      <c r="L47" s="516">
        <v>5</v>
      </c>
      <c r="M47" s="524">
        <v>2</v>
      </c>
      <c r="N47" s="525">
        <f t="shared" si="1"/>
        <v>36</v>
      </c>
      <c r="O47" s="526">
        <f t="shared" si="2"/>
        <v>5.1428571428571432</v>
      </c>
      <c r="P47" s="527">
        <f t="shared" si="3"/>
        <v>0.7360457984052341</v>
      </c>
      <c r="Q47" s="2"/>
      <c r="R47" s="291"/>
      <c r="S47" s="630" t="s">
        <v>392</v>
      </c>
      <c r="T47" s="631">
        <f t="shared" ref="T47:Y47" si="8">SUM(T48:T49)</f>
        <v>0</v>
      </c>
      <c r="U47" s="631">
        <f t="shared" si="8"/>
        <v>0</v>
      </c>
      <c r="V47" s="631">
        <f t="shared" si="8"/>
        <v>0</v>
      </c>
      <c r="W47" s="631">
        <f t="shared" si="8"/>
        <v>0</v>
      </c>
      <c r="X47" s="631">
        <f t="shared" si="8"/>
        <v>0</v>
      </c>
      <c r="Y47" s="631">
        <f t="shared" si="8"/>
        <v>5</v>
      </c>
      <c r="Z47" s="631">
        <v>7</v>
      </c>
      <c r="AA47" s="631">
        <v>10</v>
      </c>
      <c r="AB47" s="631">
        <v>18</v>
      </c>
      <c r="AC47" s="632">
        <v>21</v>
      </c>
      <c r="AD47" s="631">
        <f>SUM(AD48:AD49)</f>
        <v>3</v>
      </c>
      <c r="AE47" s="633">
        <f>SUM(AE48:AE49)</f>
        <v>35</v>
      </c>
      <c r="AF47" s="595">
        <f>SUM(T47:AE47)</f>
        <v>99</v>
      </c>
      <c r="AG47" s="596">
        <f>SUM(AG48:AG49)</f>
        <v>14.142857142857142</v>
      </c>
      <c r="AM47" s="213"/>
      <c r="AN47" s="213"/>
    </row>
    <row r="48" spans="1:40" customFormat="1" ht="23.25">
      <c r="A48" s="515" t="s">
        <v>393</v>
      </c>
      <c r="B48" s="520"/>
      <c r="C48" s="521"/>
      <c r="D48" s="522"/>
      <c r="E48" s="521"/>
      <c r="F48" s="521"/>
      <c r="G48" s="502">
        <v>60</v>
      </c>
      <c r="H48" s="521">
        <v>38</v>
      </c>
      <c r="I48" s="521">
        <v>47</v>
      </c>
      <c r="J48" s="516">
        <v>43</v>
      </c>
      <c r="K48" s="523">
        <v>79</v>
      </c>
      <c r="L48" s="516">
        <v>56</v>
      </c>
      <c r="M48" s="524">
        <v>38</v>
      </c>
      <c r="N48" s="525">
        <f t="shared" si="1"/>
        <v>361</v>
      </c>
      <c r="O48" s="526">
        <f t="shared" si="2"/>
        <v>51.571428571428569</v>
      </c>
      <c r="P48" s="527">
        <f t="shared" si="3"/>
        <v>7.3809037006747085</v>
      </c>
      <c r="Q48" s="2"/>
      <c r="R48" s="291"/>
      <c r="S48" s="634" t="s">
        <v>373</v>
      </c>
      <c r="T48" s="635"/>
      <c r="U48" s="636"/>
      <c r="V48" s="636"/>
      <c r="W48" s="636"/>
      <c r="X48" s="636"/>
      <c r="Y48" s="637">
        <v>0</v>
      </c>
      <c r="Z48" s="636">
        <v>0</v>
      </c>
      <c r="AA48" s="636">
        <v>0</v>
      </c>
      <c r="AB48" s="636">
        <v>0</v>
      </c>
      <c r="AC48" s="636">
        <v>1</v>
      </c>
      <c r="AD48" s="636">
        <v>3</v>
      </c>
      <c r="AE48" s="638">
        <v>3</v>
      </c>
      <c r="AF48" s="602">
        <f>SUM(T48:AE48)</f>
        <v>7</v>
      </c>
      <c r="AG48" s="603">
        <f>AVERAGE(T48:AE48)</f>
        <v>1</v>
      </c>
      <c r="AM48" s="213"/>
      <c r="AN48" s="213"/>
    </row>
    <row r="49" spans="1:55" ht="24" thickBot="1">
      <c r="A49" s="515" t="s">
        <v>394</v>
      </c>
      <c r="B49" s="520"/>
      <c r="C49" s="521"/>
      <c r="D49" s="522"/>
      <c r="E49" s="521"/>
      <c r="F49" s="521"/>
      <c r="G49" s="502">
        <v>5</v>
      </c>
      <c r="H49" s="521">
        <v>3</v>
      </c>
      <c r="I49" s="521">
        <v>9</v>
      </c>
      <c r="J49" s="516">
        <v>5</v>
      </c>
      <c r="K49" s="523">
        <v>7</v>
      </c>
      <c r="L49" s="516">
        <v>5</v>
      </c>
      <c r="M49" s="524">
        <v>7</v>
      </c>
      <c r="N49" s="525">
        <f t="shared" si="1"/>
        <v>41</v>
      </c>
      <c r="O49" s="526">
        <f t="shared" si="2"/>
        <v>5.8571428571428568</v>
      </c>
      <c r="P49" s="527">
        <f t="shared" si="3"/>
        <v>0.83827438151707223</v>
      </c>
      <c r="Q49" s="2"/>
      <c r="R49" s="291"/>
      <c r="S49" s="639" t="s">
        <v>364</v>
      </c>
      <c r="T49" s="640"/>
      <c r="U49" s="641"/>
      <c r="V49" s="641"/>
      <c r="W49" s="641"/>
      <c r="X49" s="641"/>
      <c r="Y49" s="642">
        <v>5</v>
      </c>
      <c r="Z49" s="641">
        <v>7</v>
      </c>
      <c r="AA49" s="641">
        <v>10</v>
      </c>
      <c r="AB49" s="641">
        <v>18</v>
      </c>
      <c r="AC49" s="641">
        <v>20</v>
      </c>
      <c r="AD49" s="641">
        <v>0</v>
      </c>
      <c r="AE49" s="643">
        <v>32</v>
      </c>
      <c r="AF49" s="608">
        <f>SUM(T49:AE49)</f>
        <v>92</v>
      </c>
      <c r="AG49" s="609">
        <f>AVERAGE(T49:AE49)</f>
        <v>13.142857142857142</v>
      </c>
      <c r="AM49" s="213"/>
      <c r="AN49" s="213"/>
      <c r="BB49"/>
    </row>
    <row r="50" spans="1:55" ht="23.25">
      <c r="A50" s="515" t="s">
        <v>395</v>
      </c>
      <c r="B50" s="520"/>
      <c r="C50" s="521"/>
      <c r="D50" s="522"/>
      <c r="E50" s="521"/>
      <c r="F50" s="521"/>
      <c r="G50" s="502">
        <v>0</v>
      </c>
      <c r="H50" s="521">
        <v>2</v>
      </c>
      <c r="I50" s="521">
        <v>1</v>
      </c>
      <c r="J50" s="516">
        <v>0</v>
      </c>
      <c r="K50" s="523">
        <v>0</v>
      </c>
      <c r="L50" s="516">
        <v>1</v>
      </c>
      <c r="M50" s="524">
        <v>1</v>
      </c>
      <c r="N50" s="525">
        <f t="shared" si="1"/>
        <v>5</v>
      </c>
      <c r="O50" s="526">
        <f t="shared" si="2"/>
        <v>0.7142857142857143</v>
      </c>
      <c r="P50" s="527">
        <f t="shared" si="3"/>
        <v>0.10222858311183806</v>
      </c>
      <c r="Q50" s="2"/>
      <c r="R50" s="291"/>
      <c r="BC50" s="213"/>
    </row>
    <row r="51" spans="1:55" ht="23.25">
      <c r="A51" s="515" t="s">
        <v>396</v>
      </c>
      <c r="B51" s="520"/>
      <c r="C51" s="521"/>
      <c r="D51" s="522"/>
      <c r="E51" s="521"/>
      <c r="F51" s="521"/>
      <c r="G51" s="502">
        <v>1</v>
      </c>
      <c r="H51" s="521">
        <v>3</v>
      </c>
      <c r="I51" s="521">
        <v>1</v>
      </c>
      <c r="J51" s="516">
        <v>3</v>
      </c>
      <c r="K51" s="523">
        <v>3</v>
      </c>
      <c r="L51" s="516">
        <v>0</v>
      </c>
      <c r="M51" s="524">
        <v>4</v>
      </c>
      <c r="N51" s="525">
        <f t="shared" si="1"/>
        <v>15</v>
      </c>
      <c r="O51" s="526">
        <f t="shared" si="2"/>
        <v>2.1428571428571428</v>
      </c>
      <c r="P51" s="527">
        <f t="shared" si="3"/>
        <v>0.30668574933551418</v>
      </c>
      <c r="Q51" s="2"/>
      <c r="R51" s="291"/>
      <c r="BC51" s="213"/>
    </row>
    <row r="52" spans="1:55" ht="22.5">
      <c r="A52" s="559" t="s">
        <v>397</v>
      </c>
      <c r="B52" s="560"/>
      <c r="C52" s="521"/>
      <c r="D52" s="644"/>
      <c r="E52" s="645"/>
      <c r="F52" s="645"/>
      <c r="G52" s="502">
        <v>1</v>
      </c>
      <c r="H52" s="645">
        <v>0</v>
      </c>
      <c r="I52" s="521">
        <v>0</v>
      </c>
      <c r="J52" s="516">
        <v>1</v>
      </c>
      <c r="K52" s="523">
        <v>1</v>
      </c>
      <c r="L52" s="516">
        <v>0</v>
      </c>
      <c r="M52" s="524">
        <v>1</v>
      </c>
      <c r="N52" s="525">
        <f t="shared" si="1"/>
        <v>4</v>
      </c>
      <c r="O52" s="526">
        <f t="shared" si="2"/>
        <v>0.5714285714285714</v>
      </c>
      <c r="P52" s="527">
        <f t="shared" si="3"/>
        <v>8.178286648947046E-2</v>
      </c>
      <c r="Q52" s="509"/>
      <c r="R52" s="291"/>
      <c r="S52" s="291"/>
      <c r="AH52" s="155"/>
    </row>
    <row r="53" spans="1:55" ht="23.25">
      <c r="A53" s="515" t="s">
        <v>398</v>
      </c>
      <c r="B53" s="520"/>
      <c r="C53" s="521"/>
      <c r="D53" s="522"/>
      <c r="E53" s="521"/>
      <c r="F53" s="521"/>
      <c r="G53" s="502">
        <v>124</v>
      </c>
      <c r="H53" s="521">
        <v>86</v>
      </c>
      <c r="I53" s="521">
        <v>105</v>
      </c>
      <c r="J53" s="516">
        <v>121</v>
      </c>
      <c r="K53" s="523">
        <v>89</v>
      </c>
      <c r="L53" s="516">
        <v>65</v>
      </c>
      <c r="M53" s="524">
        <v>154</v>
      </c>
      <c r="N53" s="525">
        <f t="shared" si="1"/>
        <v>744</v>
      </c>
      <c r="O53" s="526">
        <f t="shared" si="2"/>
        <v>106.28571428571429</v>
      </c>
      <c r="P53" s="527">
        <f t="shared" si="3"/>
        <v>15.211613167041504</v>
      </c>
      <c r="Q53" s="2"/>
      <c r="R53" s="291"/>
      <c r="S53" s="291"/>
    </row>
    <row r="54" spans="1:55" ht="23.25">
      <c r="A54" s="515" t="s">
        <v>399</v>
      </c>
      <c r="B54" s="520"/>
      <c r="C54" s="521"/>
      <c r="D54" s="522"/>
      <c r="E54" s="521"/>
      <c r="F54" s="521"/>
      <c r="G54" s="502">
        <v>19</v>
      </c>
      <c r="H54" s="521">
        <v>8</v>
      </c>
      <c r="I54" s="521">
        <v>7</v>
      </c>
      <c r="J54" s="516">
        <v>17</v>
      </c>
      <c r="K54" s="523">
        <v>15</v>
      </c>
      <c r="L54" s="516">
        <v>7</v>
      </c>
      <c r="M54" s="524">
        <v>7</v>
      </c>
      <c r="N54" s="525">
        <f t="shared" ref="N54:N85" si="9">SUM(B54:M54)</f>
        <v>80</v>
      </c>
      <c r="O54" s="526">
        <f t="shared" ref="O54:O85" si="10">AVERAGE(B54:M54)</f>
        <v>11.428571428571429</v>
      </c>
      <c r="P54" s="527">
        <f t="shared" si="3"/>
        <v>1.635657329789409</v>
      </c>
      <c r="Q54" s="2"/>
      <c r="R54" s="291"/>
      <c r="S54" s="291"/>
    </row>
    <row r="55" spans="1:55" ht="23.25">
      <c r="A55" s="515" t="s">
        <v>400</v>
      </c>
      <c r="B55" s="520"/>
      <c r="C55" s="521"/>
      <c r="D55" s="522"/>
      <c r="E55" s="521"/>
      <c r="F55" s="521"/>
      <c r="G55" s="502">
        <v>33</v>
      </c>
      <c r="H55" s="521">
        <v>31</v>
      </c>
      <c r="I55" s="521">
        <v>34</v>
      </c>
      <c r="J55" s="516">
        <v>37</v>
      </c>
      <c r="K55" s="523">
        <v>32</v>
      </c>
      <c r="L55" s="516">
        <v>24</v>
      </c>
      <c r="M55" s="524">
        <v>30</v>
      </c>
      <c r="N55" s="525">
        <f t="shared" si="9"/>
        <v>221</v>
      </c>
      <c r="O55" s="526">
        <f t="shared" si="10"/>
        <v>31.571428571428573</v>
      </c>
      <c r="P55" s="527">
        <f t="shared" si="3"/>
        <v>4.5185033735432434</v>
      </c>
      <c r="Q55" s="2"/>
      <c r="R55" s="291"/>
      <c r="S55" s="291"/>
    </row>
    <row r="56" spans="1:55" ht="23.25">
      <c r="A56" s="515" t="s">
        <v>401</v>
      </c>
      <c r="B56" s="520"/>
      <c r="C56" s="521"/>
      <c r="D56" s="522"/>
      <c r="E56" s="521"/>
      <c r="F56" s="521"/>
      <c r="G56" s="502">
        <v>19</v>
      </c>
      <c r="H56" s="521">
        <v>18</v>
      </c>
      <c r="I56" s="521">
        <v>32</v>
      </c>
      <c r="J56" s="516">
        <v>26</v>
      </c>
      <c r="K56" s="523">
        <v>22</v>
      </c>
      <c r="L56" s="516">
        <v>17</v>
      </c>
      <c r="M56" s="524">
        <v>20</v>
      </c>
      <c r="N56" s="525">
        <f t="shared" si="9"/>
        <v>154</v>
      </c>
      <c r="O56" s="526">
        <f t="shared" si="10"/>
        <v>22</v>
      </c>
      <c r="P56" s="527">
        <f t="shared" ref="P56:P87" si="11">(N56/$N$100)*100</f>
        <v>3.1486403598446122</v>
      </c>
      <c r="Q56" s="509"/>
      <c r="R56" s="291"/>
      <c r="S56" s="291"/>
    </row>
    <row r="57" spans="1:55" ht="23.25">
      <c r="A57" s="646" t="s">
        <v>402</v>
      </c>
      <c r="B57" s="520"/>
      <c r="C57" s="521"/>
      <c r="D57" s="522"/>
      <c r="E57" s="521"/>
      <c r="F57" s="521"/>
      <c r="G57" s="502">
        <v>0</v>
      </c>
      <c r="H57" s="521">
        <v>1</v>
      </c>
      <c r="I57" s="521">
        <v>2</v>
      </c>
      <c r="J57" s="516">
        <v>3</v>
      </c>
      <c r="K57" s="523">
        <v>1</v>
      </c>
      <c r="L57" s="516">
        <v>0</v>
      </c>
      <c r="M57" s="524">
        <v>1</v>
      </c>
      <c r="N57" s="525">
        <f t="shared" si="9"/>
        <v>8</v>
      </c>
      <c r="O57" s="526">
        <f t="shared" si="10"/>
        <v>1.1428571428571428</v>
      </c>
      <c r="P57" s="527">
        <f t="shared" si="11"/>
        <v>0.16356573297894092</v>
      </c>
      <c r="Q57" s="509"/>
      <c r="R57" s="291"/>
      <c r="S57" s="291"/>
    </row>
    <row r="58" spans="1:55" ht="23.25">
      <c r="A58" s="515" t="s">
        <v>403</v>
      </c>
      <c r="B58" s="520"/>
      <c r="C58" s="521"/>
      <c r="D58" s="522"/>
      <c r="E58" s="521"/>
      <c r="F58" s="521"/>
      <c r="G58" s="502">
        <v>9</v>
      </c>
      <c r="H58" s="521">
        <v>24</v>
      </c>
      <c r="I58" s="521">
        <v>10</v>
      </c>
      <c r="J58" s="516">
        <v>20</v>
      </c>
      <c r="K58" s="523">
        <v>23</v>
      </c>
      <c r="L58" s="516">
        <v>14</v>
      </c>
      <c r="M58" s="524">
        <v>20</v>
      </c>
      <c r="N58" s="525">
        <f t="shared" si="9"/>
        <v>120</v>
      </c>
      <c r="O58" s="526">
        <f t="shared" si="10"/>
        <v>17.142857142857142</v>
      </c>
      <c r="P58" s="527">
        <f t="shared" si="11"/>
        <v>2.4534859946841134</v>
      </c>
      <c r="Q58" s="509"/>
      <c r="R58" s="291"/>
      <c r="S58" s="291"/>
    </row>
    <row r="59" spans="1:55" ht="23.25">
      <c r="A59" s="515" t="s">
        <v>404</v>
      </c>
      <c r="B59" s="520"/>
      <c r="C59" s="521"/>
      <c r="D59" s="522"/>
      <c r="E59" s="521"/>
      <c r="F59" s="521"/>
      <c r="G59" s="502">
        <v>1</v>
      </c>
      <c r="H59" s="521">
        <v>1</v>
      </c>
      <c r="I59" s="521">
        <v>0</v>
      </c>
      <c r="J59" s="516">
        <v>4</v>
      </c>
      <c r="K59" s="523">
        <v>0</v>
      </c>
      <c r="L59" s="516">
        <v>0</v>
      </c>
      <c r="M59" s="524">
        <v>0</v>
      </c>
      <c r="N59" s="525">
        <f t="shared" si="9"/>
        <v>6</v>
      </c>
      <c r="O59" s="526">
        <f t="shared" si="10"/>
        <v>0.8571428571428571</v>
      </c>
      <c r="P59" s="527">
        <f t="shared" si="11"/>
        <v>0.12267429973420568</v>
      </c>
      <c r="Q59" s="509"/>
      <c r="R59" s="291"/>
      <c r="S59" s="291"/>
    </row>
    <row r="60" spans="1:55">
      <c r="A60" s="515" t="s">
        <v>405</v>
      </c>
      <c r="B60" s="520"/>
      <c r="C60" s="521"/>
      <c r="D60" s="522"/>
      <c r="E60" s="521"/>
      <c r="F60" s="521"/>
      <c r="G60" s="502">
        <v>10</v>
      </c>
      <c r="H60" s="521">
        <v>12</v>
      </c>
      <c r="I60" s="521">
        <v>10</v>
      </c>
      <c r="J60" s="516">
        <v>14</v>
      </c>
      <c r="K60" s="523">
        <v>10</v>
      </c>
      <c r="L60" s="516">
        <v>5</v>
      </c>
      <c r="M60" s="524">
        <v>6</v>
      </c>
      <c r="N60" s="525">
        <f t="shared" si="9"/>
        <v>67</v>
      </c>
      <c r="O60" s="526">
        <f t="shared" si="10"/>
        <v>9.5714285714285712</v>
      </c>
      <c r="P60" s="527">
        <f t="shared" si="11"/>
        <v>1.3698630136986301</v>
      </c>
      <c r="Q60" s="509"/>
      <c r="R60" s="291"/>
      <c r="S60" s="291"/>
    </row>
    <row r="61" spans="1:55">
      <c r="A61" s="647" t="s">
        <v>406</v>
      </c>
      <c r="B61" s="520"/>
      <c r="C61" s="521"/>
      <c r="D61" s="522"/>
      <c r="E61" s="521"/>
      <c r="F61" s="521"/>
      <c r="G61" s="502">
        <v>0</v>
      </c>
      <c r="H61" s="521">
        <v>0</v>
      </c>
      <c r="I61" s="521">
        <v>5</v>
      </c>
      <c r="J61" s="516">
        <v>3</v>
      </c>
      <c r="K61" s="523">
        <v>0</v>
      </c>
      <c r="L61" s="516">
        <v>0</v>
      </c>
      <c r="M61" s="524">
        <v>1</v>
      </c>
      <c r="N61" s="525">
        <f t="shared" si="9"/>
        <v>9</v>
      </c>
      <c r="O61" s="526">
        <f t="shared" si="10"/>
        <v>1.2857142857142858</v>
      </c>
      <c r="P61" s="527">
        <f t="shared" si="11"/>
        <v>0.18401144960130852</v>
      </c>
      <c r="Q61" s="2"/>
      <c r="R61" s="291"/>
      <c r="S61" s="291"/>
      <c r="AL61" s="648"/>
    </row>
    <row r="62" spans="1:55" ht="34.5">
      <c r="A62" s="646" t="s">
        <v>407</v>
      </c>
      <c r="B62" s="520"/>
      <c r="C62" s="521"/>
      <c r="D62" s="522"/>
      <c r="E62" s="521"/>
      <c r="F62" s="521"/>
      <c r="G62" s="502">
        <v>14</v>
      </c>
      <c r="H62" s="521">
        <v>20</v>
      </c>
      <c r="I62" s="521">
        <v>16</v>
      </c>
      <c r="J62" s="516">
        <v>12</v>
      </c>
      <c r="K62" s="523">
        <v>9</v>
      </c>
      <c r="L62" s="516">
        <v>9</v>
      </c>
      <c r="M62" s="524">
        <v>3</v>
      </c>
      <c r="N62" s="525">
        <f t="shared" si="9"/>
        <v>83</v>
      </c>
      <c r="O62" s="526">
        <f t="shared" si="10"/>
        <v>11.857142857142858</v>
      </c>
      <c r="P62" s="527">
        <f t="shared" si="11"/>
        <v>1.696994479656512</v>
      </c>
      <c r="Q62" s="2"/>
      <c r="R62" s="291"/>
      <c r="S62" s="291"/>
    </row>
    <row r="63" spans="1:55" ht="23.25">
      <c r="A63" s="646" t="s">
        <v>408</v>
      </c>
      <c r="B63" s="520"/>
      <c r="C63" s="521"/>
      <c r="D63" s="522"/>
      <c r="E63" s="521"/>
      <c r="F63" s="521"/>
      <c r="G63" s="502">
        <v>1</v>
      </c>
      <c r="H63" s="521">
        <v>3</v>
      </c>
      <c r="I63" s="521">
        <v>7</v>
      </c>
      <c r="J63" s="516">
        <v>3</v>
      </c>
      <c r="K63" s="523">
        <v>1</v>
      </c>
      <c r="L63" s="516">
        <v>0</v>
      </c>
      <c r="M63" s="524">
        <v>3</v>
      </c>
      <c r="N63" s="525">
        <f t="shared" si="9"/>
        <v>18</v>
      </c>
      <c r="O63" s="526">
        <f t="shared" si="10"/>
        <v>2.5714285714285716</v>
      </c>
      <c r="P63" s="527">
        <f t="shared" si="11"/>
        <v>0.36802289920261705</v>
      </c>
      <c r="Q63" s="509"/>
      <c r="R63" s="291"/>
      <c r="S63" s="291"/>
    </row>
    <row r="64" spans="1:55" ht="34.5">
      <c r="A64" s="646" t="s">
        <v>409</v>
      </c>
      <c r="B64" s="520"/>
      <c r="C64" s="521"/>
      <c r="D64" s="522"/>
      <c r="E64" s="521"/>
      <c r="F64" s="521"/>
      <c r="G64" s="502">
        <v>0</v>
      </c>
      <c r="H64" s="521">
        <v>1</v>
      </c>
      <c r="I64" s="521">
        <v>1</v>
      </c>
      <c r="J64" s="516">
        <v>1</v>
      </c>
      <c r="K64" s="523">
        <v>1</v>
      </c>
      <c r="L64" s="516">
        <v>1</v>
      </c>
      <c r="M64" s="524">
        <v>0</v>
      </c>
      <c r="N64" s="525">
        <f t="shared" si="9"/>
        <v>5</v>
      </c>
      <c r="O64" s="526">
        <f t="shared" si="10"/>
        <v>0.7142857142857143</v>
      </c>
      <c r="P64" s="527">
        <f t="shared" si="11"/>
        <v>0.10222858311183806</v>
      </c>
      <c r="Q64" s="509"/>
      <c r="R64" s="291"/>
      <c r="S64" s="291"/>
    </row>
    <row r="65" spans="1:38" ht="24.95" customHeight="1">
      <c r="A65" s="559" t="s">
        <v>410</v>
      </c>
      <c r="B65" s="560"/>
      <c r="C65" s="521"/>
      <c r="D65" s="644"/>
      <c r="E65" s="645"/>
      <c r="F65" s="645"/>
      <c r="G65" s="502">
        <v>0</v>
      </c>
      <c r="H65" s="521">
        <v>0</v>
      </c>
      <c r="I65" s="521">
        <v>0</v>
      </c>
      <c r="J65" s="516">
        <v>0</v>
      </c>
      <c r="K65" s="517">
        <v>0</v>
      </c>
      <c r="L65" s="516">
        <v>0</v>
      </c>
      <c r="M65" s="524">
        <v>0</v>
      </c>
      <c r="N65" s="525">
        <f t="shared" si="9"/>
        <v>0</v>
      </c>
      <c r="O65" s="526">
        <f t="shared" si="10"/>
        <v>0</v>
      </c>
      <c r="P65" s="527">
        <f t="shared" si="11"/>
        <v>0</v>
      </c>
      <c r="Q65" s="509"/>
      <c r="R65" s="291"/>
      <c r="S65" s="291"/>
    </row>
    <row r="66" spans="1:38" ht="24.95" customHeight="1">
      <c r="A66" s="515" t="s">
        <v>411</v>
      </c>
      <c r="B66" s="520"/>
      <c r="C66" s="521"/>
      <c r="D66" s="522"/>
      <c r="E66" s="521"/>
      <c r="F66" s="521"/>
      <c r="G66" s="502">
        <v>1</v>
      </c>
      <c r="H66" s="521">
        <v>2</v>
      </c>
      <c r="I66" s="521">
        <v>2</v>
      </c>
      <c r="J66" s="516">
        <v>3</v>
      </c>
      <c r="K66" s="523">
        <v>2</v>
      </c>
      <c r="L66" s="516">
        <v>1</v>
      </c>
      <c r="M66" s="524">
        <v>2</v>
      </c>
      <c r="N66" s="525">
        <f t="shared" si="9"/>
        <v>13</v>
      </c>
      <c r="O66" s="526">
        <f t="shared" si="10"/>
        <v>1.8571428571428572</v>
      </c>
      <c r="P66" s="527">
        <f t="shared" si="11"/>
        <v>0.26579431609077897</v>
      </c>
      <c r="Q66" s="509"/>
      <c r="R66" s="291"/>
      <c r="S66" s="291"/>
    </row>
    <row r="67" spans="1:38" ht="24.95" customHeight="1">
      <c r="A67" s="515" t="s">
        <v>412</v>
      </c>
      <c r="B67" s="520"/>
      <c r="C67" s="521"/>
      <c r="D67" s="522"/>
      <c r="E67" s="521"/>
      <c r="F67" s="521"/>
      <c r="G67" s="502">
        <v>6</v>
      </c>
      <c r="H67" s="521">
        <v>3</v>
      </c>
      <c r="I67" s="521">
        <v>3</v>
      </c>
      <c r="J67" s="516">
        <v>4</v>
      </c>
      <c r="K67" s="523">
        <v>1</v>
      </c>
      <c r="L67" s="516">
        <v>1</v>
      </c>
      <c r="M67" s="524">
        <v>3</v>
      </c>
      <c r="N67" s="525">
        <f t="shared" si="9"/>
        <v>21</v>
      </c>
      <c r="O67" s="526">
        <f t="shared" si="10"/>
        <v>3</v>
      </c>
      <c r="P67" s="527">
        <f t="shared" si="11"/>
        <v>0.42936004906971986</v>
      </c>
      <c r="Q67" s="2"/>
      <c r="R67" s="291"/>
      <c r="S67" s="291"/>
      <c r="AL67" s="150"/>
    </row>
    <row r="68" spans="1:38" ht="24.95" customHeight="1">
      <c r="A68" s="515" t="s">
        <v>258</v>
      </c>
      <c r="B68" s="520"/>
      <c r="C68" s="521"/>
      <c r="D68" s="522"/>
      <c r="E68" s="521"/>
      <c r="F68" s="521"/>
      <c r="G68" s="502">
        <v>6</v>
      </c>
      <c r="H68" s="521">
        <v>4</v>
      </c>
      <c r="I68" s="521">
        <v>8</v>
      </c>
      <c r="J68" s="516">
        <v>4</v>
      </c>
      <c r="K68" s="523">
        <v>8</v>
      </c>
      <c r="L68" s="516">
        <v>6</v>
      </c>
      <c r="M68" s="524">
        <v>5</v>
      </c>
      <c r="N68" s="525">
        <f t="shared" si="9"/>
        <v>41</v>
      </c>
      <c r="O68" s="526">
        <f t="shared" si="10"/>
        <v>5.8571428571428568</v>
      </c>
      <c r="P68" s="527">
        <f t="shared" si="11"/>
        <v>0.83827438151707223</v>
      </c>
      <c r="Q68" s="2"/>
      <c r="R68" s="291"/>
      <c r="S68" s="291"/>
      <c r="AL68" s="150"/>
    </row>
    <row r="69" spans="1:38" ht="24.95" customHeight="1">
      <c r="A69" s="515" t="s">
        <v>259</v>
      </c>
      <c r="B69" s="520"/>
      <c r="C69" s="521"/>
      <c r="D69" s="522"/>
      <c r="E69" s="521"/>
      <c r="F69" s="521"/>
      <c r="G69" s="502">
        <v>2</v>
      </c>
      <c r="H69" s="521">
        <v>2</v>
      </c>
      <c r="I69" s="521">
        <v>2</v>
      </c>
      <c r="J69" s="516">
        <v>2</v>
      </c>
      <c r="K69" s="523">
        <v>1</v>
      </c>
      <c r="L69" s="516">
        <v>0</v>
      </c>
      <c r="M69" s="524">
        <v>4</v>
      </c>
      <c r="N69" s="525">
        <f t="shared" si="9"/>
        <v>13</v>
      </c>
      <c r="O69" s="526">
        <f t="shared" si="10"/>
        <v>1.8571428571428572</v>
      </c>
      <c r="P69" s="527">
        <f t="shared" si="11"/>
        <v>0.26579431609077897</v>
      </c>
      <c r="Q69" s="2"/>
      <c r="R69" s="291"/>
      <c r="S69" s="291"/>
      <c r="AL69" s="150"/>
    </row>
    <row r="70" spans="1:38" ht="24.95" customHeight="1">
      <c r="A70" s="515" t="s">
        <v>260</v>
      </c>
      <c r="B70" s="520"/>
      <c r="C70" s="521"/>
      <c r="D70" s="522"/>
      <c r="E70" s="521"/>
      <c r="F70" s="521"/>
      <c r="G70" s="502">
        <v>4</v>
      </c>
      <c r="H70" s="521">
        <v>1</v>
      </c>
      <c r="I70" s="521">
        <v>4</v>
      </c>
      <c r="J70" s="516">
        <v>2</v>
      </c>
      <c r="K70" s="523">
        <v>2</v>
      </c>
      <c r="L70" s="516">
        <v>1</v>
      </c>
      <c r="M70" s="524">
        <v>3</v>
      </c>
      <c r="N70" s="525">
        <f t="shared" si="9"/>
        <v>17</v>
      </c>
      <c r="O70" s="526">
        <f t="shared" si="10"/>
        <v>2.4285714285714284</v>
      </c>
      <c r="P70" s="527">
        <f t="shared" si="11"/>
        <v>0.34757718258024944</v>
      </c>
      <c r="Q70" s="2"/>
      <c r="R70" s="291"/>
      <c r="S70" s="291"/>
      <c r="AL70" s="150"/>
    </row>
    <row r="71" spans="1:38" ht="24.95" customHeight="1">
      <c r="A71" s="515" t="s">
        <v>413</v>
      </c>
      <c r="B71" s="520"/>
      <c r="C71" s="521"/>
      <c r="D71" s="522"/>
      <c r="E71" s="521"/>
      <c r="F71" s="521"/>
      <c r="G71" s="502">
        <v>3</v>
      </c>
      <c r="H71" s="521">
        <v>2</v>
      </c>
      <c r="I71" s="521">
        <v>1</v>
      </c>
      <c r="J71" s="516">
        <v>2</v>
      </c>
      <c r="K71" s="523">
        <v>4</v>
      </c>
      <c r="L71" s="516">
        <v>0</v>
      </c>
      <c r="M71" s="524">
        <v>3</v>
      </c>
      <c r="N71" s="525">
        <f t="shared" si="9"/>
        <v>15</v>
      </c>
      <c r="O71" s="526">
        <f t="shared" si="10"/>
        <v>2.1428571428571428</v>
      </c>
      <c r="P71" s="527">
        <f t="shared" si="11"/>
        <v>0.30668574933551418</v>
      </c>
      <c r="Q71" s="2"/>
      <c r="R71" s="291"/>
      <c r="S71" s="291"/>
      <c r="AL71" s="150"/>
    </row>
    <row r="72" spans="1:38" ht="24.95" customHeight="1">
      <c r="A72" s="515" t="s">
        <v>262</v>
      </c>
      <c r="B72" s="520"/>
      <c r="C72" s="521"/>
      <c r="D72" s="522"/>
      <c r="E72" s="521"/>
      <c r="F72" s="521"/>
      <c r="G72" s="502">
        <v>5</v>
      </c>
      <c r="H72" s="521">
        <v>2</v>
      </c>
      <c r="I72" s="521">
        <v>6</v>
      </c>
      <c r="J72" s="516">
        <v>3</v>
      </c>
      <c r="K72" s="523">
        <v>1</v>
      </c>
      <c r="L72" s="516">
        <v>1</v>
      </c>
      <c r="M72" s="524">
        <v>4</v>
      </c>
      <c r="N72" s="525">
        <f t="shared" si="9"/>
        <v>22</v>
      </c>
      <c r="O72" s="526">
        <f t="shared" si="10"/>
        <v>3.1428571428571428</v>
      </c>
      <c r="P72" s="527">
        <f t="shared" si="11"/>
        <v>0.44980576569208752</v>
      </c>
      <c r="Q72" s="2"/>
      <c r="R72" s="291"/>
      <c r="S72" s="291"/>
    </row>
    <row r="73" spans="1:38" ht="24.95" customHeight="1">
      <c r="A73" s="515" t="s">
        <v>263</v>
      </c>
      <c r="B73" s="520"/>
      <c r="C73" s="521"/>
      <c r="D73" s="522"/>
      <c r="E73" s="521"/>
      <c r="F73" s="521"/>
      <c r="G73" s="502">
        <v>2</v>
      </c>
      <c r="H73" s="521">
        <v>1</v>
      </c>
      <c r="I73" s="521">
        <v>1</v>
      </c>
      <c r="J73" s="516">
        <v>1</v>
      </c>
      <c r="K73" s="523">
        <v>3</v>
      </c>
      <c r="L73" s="516">
        <v>0</v>
      </c>
      <c r="M73" s="524">
        <v>3</v>
      </c>
      <c r="N73" s="525">
        <f t="shared" si="9"/>
        <v>11</v>
      </c>
      <c r="O73" s="526">
        <f t="shared" si="10"/>
        <v>1.5714285714285714</v>
      </c>
      <c r="P73" s="527">
        <f t="shared" si="11"/>
        <v>0.22490288284604376</v>
      </c>
      <c r="Q73" s="2"/>
      <c r="R73" s="291"/>
      <c r="S73" s="291"/>
    </row>
    <row r="74" spans="1:38" ht="24.95" customHeight="1">
      <c r="A74" s="515" t="s">
        <v>264</v>
      </c>
      <c r="B74" s="520"/>
      <c r="C74" s="521"/>
      <c r="D74" s="522"/>
      <c r="E74" s="521"/>
      <c r="F74" s="521"/>
      <c r="G74" s="502">
        <v>2</v>
      </c>
      <c r="H74" s="521">
        <v>1</v>
      </c>
      <c r="I74" s="521">
        <v>1</v>
      </c>
      <c r="J74" s="516">
        <v>2</v>
      </c>
      <c r="K74" s="523">
        <v>1</v>
      </c>
      <c r="L74" s="516">
        <v>0</v>
      </c>
      <c r="M74" s="524">
        <v>4</v>
      </c>
      <c r="N74" s="525">
        <f t="shared" si="9"/>
        <v>11</v>
      </c>
      <c r="O74" s="526">
        <f t="shared" si="10"/>
        <v>1.5714285714285714</v>
      </c>
      <c r="P74" s="527">
        <f t="shared" si="11"/>
        <v>0.22490288284604376</v>
      </c>
      <c r="Q74" s="2"/>
      <c r="R74" s="291"/>
      <c r="S74" s="291"/>
    </row>
    <row r="75" spans="1:38" ht="24.95" customHeight="1">
      <c r="A75" s="515" t="s">
        <v>414</v>
      </c>
      <c r="B75" s="520"/>
      <c r="C75" s="521"/>
      <c r="D75" s="522"/>
      <c r="E75" s="521"/>
      <c r="F75" s="521"/>
      <c r="G75" s="502">
        <v>3</v>
      </c>
      <c r="H75" s="521">
        <v>2</v>
      </c>
      <c r="I75" s="521">
        <v>4</v>
      </c>
      <c r="J75" s="516">
        <v>1</v>
      </c>
      <c r="K75" s="523">
        <v>1</v>
      </c>
      <c r="L75" s="516">
        <v>0</v>
      </c>
      <c r="M75" s="524">
        <v>3</v>
      </c>
      <c r="N75" s="525">
        <f t="shared" si="9"/>
        <v>14</v>
      </c>
      <c r="O75" s="526">
        <f t="shared" si="10"/>
        <v>2</v>
      </c>
      <c r="P75" s="527">
        <f t="shared" si="11"/>
        <v>0.28624003271314657</v>
      </c>
      <c r="Q75" s="2"/>
      <c r="R75" s="291"/>
      <c r="S75" s="291"/>
    </row>
    <row r="76" spans="1:38" ht="24.95" customHeight="1">
      <c r="A76" s="515" t="s">
        <v>266</v>
      </c>
      <c r="B76" s="520"/>
      <c r="C76" s="521"/>
      <c r="D76" s="522"/>
      <c r="E76" s="521"/>
      <c r="F76" s="521"/>
      <c r="G76" s="502">
        <v>3</v>
      </c>
      <c r="H76" s="521">
        <v>1</v>
      </c>
      <c r="I76" s="521">
        <v>1</v>
      </c>
      <c r="J76" s="516">
        <v>1</v>
      </c>
      <c r="K76" s="523">
        <v>2</v>
      </c>
      <c r="L76" s="516">
        <v>0</v>
      </c>
      <c r="M76" s="524">
        <v>3</v>
      </c>
      <c r="N76" s="525">
        <f t="shared" si="9"/>
        <v>11</v>
      </c>
      <c r="O76" s="526">
        <f t="shared" si="10"/>
        <v>1.5714285714285714</v>
      </c>
      <c r="P76" s="527">
        <f t="shared" si="11"/>
        <v>0.22490288284604376</v>
      </c>
      <c r="Q76" s="2"/>
      <c r="R76" s="291"/>
      <c r="S76" s="291"/>
    </row>
    <row r="77" spans="1:38" ht="24.95" customHeight="1">
      <c r="A77" s="515" t="s">
        <v>267</v>
      </c>
      <c r="B77" s="520"/>
      <c r="C77" s="521"/>
      <c r="D77" s="522"/>
      <c r="E77" s="521"/>
      <c r="F77" s="521"/>
      <c r="G77" s="502">
        <v>2</v>
      </c>
      <c r="H77" s="521">
        <v>2</v>
      </c>
      <c r="I77" s="521">
        <v>2</v>
      </c>
      <c r="J77" s="516">
        <v>3</v>
      </c>
      <c r="K77" s="523">
        <v>7</v>
      </c>
      <c r="L77" s="516">
        <v>3</v>
      </c>
      <c r="M77" s="524">
        <v>4</v>
      </c>
      <c r="N77" s="525">
        <f t="shared" si="9"/>
        <v>23</v>
      </c>
      <c r="O77" s="526">
        <f t="shared" si="10"/>
        <v>3.2857142857142856</v>
      </c>
      <c r="P77" s="527">
        <f t="shared" si="11"/>
        <v>0.47025148231445513</v>
      </c>
      <c r="Q77" s="2"/>
      <c r="R77" s="291"/>
      <c r="S77" s="291"/>
    </row>
    <row r="78" spans="1:38" ht="24.95" customHeight="1">
      <c r="A78" s="515" t="s">
        <v>268</v>
      </c>
      <c r="B78" s="520"/>
      <c r="C78" s="521"/>
      <c r="D78" s="522"/>
      <c r="E78" s="521"/>
      <c r="F78" s="521"/>
      <c r="G78" s="502">
        <v>2</v>
      </c>
      <c r="H78" s="521">
        <v>4</v>
      </c>
      <c r="I78" s="521">
        <v>2</v>
      </c>
      <c r="J78" s="516">
        <v>2</v>
      </c>
      <c r="K78" s="523">
        <v>0</v>
      </c>
      <c r="L78" s="516">
        <v>3</v>
      </c>
      <c r="M78" s="524">
        <v>4</v>
      </c>
      <c r="N78" s="525">
        <f t="shared" si="9"/>
        <v>17</v>
      </c>
      <c r="O78" s="526">
        <f t="shared" si="10"/>
        <v>2.4285714285714284</v>
      </c>
      <c r="P78" s="527">
        <f t="shared" si="11"/>
        <v>0.34757718258024944</v>
      </c>
      <c r="Q78" s="2"/>
      <c r="R78" s="291"/>
      <c r="S78" s="291"/>
    </row>
    <row r="79" spans="1:38" ht="24.95" customHeight="1">
      <c r="A79" s="515" t="s">
        <v>269</v>
      </c>
      <c r="B79" s="520"/>
      <c r="C79" s="521"/>
      <c r="D79" s="522"/>
      <c r="E79" s="521"/>
      <c r="F79" s="521"/>
      <c r="G79" s="502">
        <v>4</v>
      </c>
      <c r="H79" s="521">
        <v>3</v>
      </c>
      <c r="I79" s="521">
        <v>1</v>
      </c>
      <c r="J79" s="516">
        <v>3</v>
      </c>
      <c r="K79" s="523">
        <v>2</v>
      </c>
      <c r="L79" s="516">
        <v>2</v>
      </c>
      <c r="M79" s="524">
        <v>7</v>
      </c>
      <c r="N79" s="525">
        <f t="shared" si="9"/>
        <v>22</v>
      </c>
      <c r="O79" s="526">
        <f t="shared" si="10"/>
        <v>3.1428571428571428</v>
      </c>
      <c r="P79" s="527">
        <f t="shared" si="11"/>
        <v>0.44980576569208752</v>
      </c>
      <c r="Q79" s="2"/>
      <c r="R79" s="291"/>
      <c r="S79" s="291"/>
    </row>
    <row r="80" spans="1:38" ht="24.95" customHeight="1">
      <c r="A80" s="515" t="s">
        <v>270</v>
      </c>
      <c r="B80" s="520"/>
      <c r="C80" s="521"/>
      <c r="D80" s="522"/>
      <c r="E80" s="521"/>
      <c r="F80" s="521"/>
      <c r="G80" s="502">
        <v>3</v>
      </c>
      <c r="H80" s="521">
        <v>2</v>
      </c>
      <c r="I80" s="521">
        <v>1</v>
      </c>
      <c r="J80" s="516">
        <v>1</v>
      </c>
      <c r="K80" s="523">
        <v>1</v>
      </c>
      <c r="L80" s="516">
        <v>2</v>
      </c>
      <c r="M80" s="524">
        <v>4</v>
      </c>
      <c r="N80" s="525">
        <f t="shared" si="9"/>
        <v>14</v>
      </c>
      <c r="O80" s="526">
        <f t="shared" si="10"/>
        <v>2</v>
      </c>
      <c r="P80" s="527">
        <f t="shared" si="11"/>
        <v>0.28624003271314657</v>
      </c>
      <c r="Q80" s="2"/>
      <c r="R80" s="291"/>
      <c r="S80" s="291"/>
    </row>
    <row r="81" spans="1:19" ht="24.95" customHeight="1">
      <c r="A81" s="515" t="s">
        <v>271</v>
      </c>
      <c r="B81" s="520"/>
      <c r="C81" s="521"/>
      <c r="D81" s="522"/>
      <c r="E81" s="521"/>
      <c r="F81" s="521"/>
      <c r="G81" s="502">
        <v>3</v>
      </c>
      <c r="H81" s="521">
        <v>2</v>
      </c>
      <c r="I81" s="521">
        <v>4</v>
      </c>
      <c r="J81" s="516">
        <v>3</v>
      </c>
      <c r="K81" s="523">
        <v>4</v>
      </c>
      <c r="L81" s="516">
        <v>1</v>
      </c>
      <c r="M81" s="524">
        <v>3</v>
      </c>
      <c r="N81" s="525">
        <f t="shared" si="9"/>
        <v>20</v>
      </c>
      <c r="O81" s="526">
        <f t="shared" si="10"/>
        <v>2.8571428571428572</v>
      </c>
      <c r="P81" s="527">
        <f t="shared" si="11"/>
        <v>0.40891433244735226</v>
      </c>
      <c r="Q81" s="2"/>
      <c r="R81" s="291"/>
      <c r="S81" s="291"/>
    </row>
    <row r="82" spans="1:19" ht="24.95" customHeight="1">
      <c r="A82" s="515" t="s">
        <v>272</v>
      </c>
      <c r="B82" s="520"/>
      <c r="C82" s="521"/>
      <c r="D82" s="522"/>
      <c r="E82" s="521"/>
      <c r="F82" s="521"/>
      <c r="G82" s="502">
        <v>3</v>
      </c>
      <c r="H82" s="521">
        <v>2</v>
      </c>
      <c r="I82" s="521">
        <v>1</v>
      </c>
      <c r="J82" s="516">
        <v>1</v>
      </c>
      <c r="K82" s="523">
        <v>6</v>
      </c>
      <c r="L82" s="516">
        <v>4</v>
      </c>
      <c r="M82" s="524">
        <v>4</v>
      </c>
      <c r="N82" s="525">
        <f t="shared" si="9"/>
        <v>21</v>
      </c>
      <c r="O82" s="526">
        <f t="shared" si="10"/>
        <v>3</v>
      </c>
      <c r="P82" s="527">
        <f t="shared" si="11"/>
        <v>0.42936004906971986</v>
      </c>
      <c r="Q82" s="2"/>
      <c r="R82" s="291"/>
      <c r="S82" s="291"/>
    </row>
    <row r="83" spans="1:19" ht="24.95" customHeight="1">
      <c r="A83" s="649" t="s">
        <v>415</v>
      </c>
      <c r="B83" s="520"/>
      <c r="C83" s="521"/>
      <c r="D83" s="522"/>
      <c r="E83" s="521"/>
      <c r="F83" s="521"/>
      <c r="G83" s="502">
        <v>3</v>
      </c>
      <c r="H83" s="521">
        <v>1</v>
      </c>
      <c r="I83" s="521">
        <v>3</v>
      </c>
      <c r="J83" s="516">
        <v>2</v>
      </c>
      <c r="K83" s="523">
        <v>1</v>
      </c>
      <c r="L83" s="516">
        <v>4</v>
      </c>
      <c r="M83" s="524">
        <v>3</v>
      </c>
      <c r="N83" s="525">
        <f t="shared" si="9"/>
        <v>17</v>
      </c>
      <c r="O83" s="526">
        <f t="shared" si="10"/>
        <v>2.4285714285714284</v>
      </c>
      <c r="P83" s="527">
        <f t="shared" si="11"/>
        <v>0.34757718258024944</v>
      </c>
      <c r="Q83" s="2"/>
      <c r="R83" s="291"/>
      <c r="S83" s="291"/>
    </row>
    <row r="84" spans="1:19" ht="24.95" customHeight="1">
      <c r="A84" s="515" t="s">
        <v>274</v>
      </c>
      <c r="B84" s="520"/>
      <c r="C84" s="521"/>
      <c r="D84" s="522"/>
      <c r="E84" s="521"/>
      <c r="F84" s="521"/>
      <c r="G84" s="502">
        <v>3</v>
      </c>
      <c r="H84" s="521">
        <v>1</v>
      </c>
      <c r="I84" s="521">
        <v>3</v>
      </c>
      <c r="J84" s="516">
        <v>3</v>
      </c>
      <c r="K84" s="523">
        <v>5</v>
      </c>
      <c r="L84" s="516">
        <v>4</v>
      </c>
      <c r="M84" s="524">
        <v>3</v>
      </c>
      <c r="N84" s="525">
        <f t="shared" si="9"/>
        <v>22</v>
      </c>
      <c r="O84" s="526">
        <f t="shared" si="10"/>
        <v>3.1428571428571428</v>
      </c>
      <c r="P84" s="527">
        <f t="shared" si="11"/>
        <v>0.44980576569208752</v>
      </c>
      <c r="Q84" s="2"/>
      <c r="R84" s="291"/>
      <c r="S84" s="291"/>
    </row>
    <row r="85" spans="1:19" ht="24.95" customHeight="1">
      <c r="A85" s="515" t="s">
        <v>275</v>
      </c>
      <c r="B85" s="520"/>
      <c r="C85" s="521"/>
      <c r="D85" s="522"/>
      <c r="E85" s="521"/>
      <c r="F85" s="521"/>
      <c r="G85" s="502">
        <v>2</v>
      </c>
      <c r="H85" s="521">
        <v>3</v>
      </c>
      <c r="I85" s="521">
        <v>1</v>
      </c>
      <c r="J85" s="516">
        <v>2</v>
      </c>
      <c r="K85" s="523">
        <v>2</v>
      </c>
      <c r="L85" s="516">
        <v>0</v>
      </c>
      <c r="M85" s="524">
        <v>3</v>
      </c>
      <c r="N85" s="525">
        <f t="shared" si="9"/>
        <v>13</v>
      </c>
      <c r="O85" s="526">
        <f t="shared" si="10"/>
        <v>1.8571428571428572</v>
      </c>
      <c r="P85" s="527">
        <f t="shared" si="11"/>
        <v>0.26579431609077897</v>
      </c>
      <c r="Q85" s="2"/>
      <c r="R85" s="291"/>
      <c r="S85" s="291"/>
    </row>
    <row r="86" spans="1:19" ht="24.95" customHeight="1">
      <c r="A86" s="515" t="s">
        <v>276</v>
      </c>
      <c r="B86" s="520"/>
      <c r="C86" s="521"/>
      <c r="D86" s="522"/>
      <c r="E86" s="521"/>
      <c r="F86" s="521"/>
      <c r="G86" s="502">
        <v>4</v>
      </c>
      <c r="H86" s="521">
        <v>4</v>
      </c>
      <c r="I86" s="521">
        <v>3</v>
      </c>
      <c r="J86" s="516">
        <v>2</v>
      </c>
      <c r="K86" s="523">
        <v>3</v>
      </c>
      <c r="L86" s="516">
        <v>0</v>
      </c>
      <c r="M86" s="524">
        <v>4</v>
      </c>
      <c r="N86" s="525">
        <f t="shared" ref="N86:N99" si="12">SUM(B86:M86)</f>
        <v>20</v>
      </c>
      <c r="O86" s="526">
        <f t="shared" ref="O86:O100" si="13">AVERAGE(B86:M86)</f>
        <v>2.8571428571428572</v>
      </c>
      <c r="P86" s="527">
        <f t="shared" si="11"/>
        <v>0.40891433244735226</v>
      </c>
      <c r="Q86" s="2"/>
      <c r="R86" s="291"/>
      <c r="S86" s="291"/>
    </row>
    <row r="87" spans="1:19" ht="24.95" customHeight="1">
      <c r="A87" s="515" t="s">
        <v>277</v>
      </c>
      <c r="B87" s="520"/>
      <c r="C87" s="521"/>
      <c r="D87" s="522"/>
      <c r="E87" s="521"/>
      <c r="F87" s="521"/>
      <c r="G87" s="502">
        <v>2</v>
      </c>
      <c r="H87" s="521">
        <v>1</v>
      </c>
      <c r="I87" s="521">
        <v>1</v>
      </c>
      <c r="J87" s="516">
        <v>2</v>
      </c>
      <c r="K87" s="523">
        <v>3</v>
      </c>
      <c r="L87" s="516">
        <v>0</v>
      </c>
      <c r="M87" s="524">
        <v>5</v>
      </c>
      <c r="N87" s="525">
        <f t="shared" si="12"/>
        <v>14</v>
      </c>
      <c r="O87" s="526">
        <f t="shared" si="13"/>
        <v>2</v>
      </c>
      <c r="P87" s="527">
        <f t="shared" si="11"/>
        <v>0.28624003271314657</v>
      </c>
      <c r="Q87" s="2"/>
      <c r="R87" s="291"/>
      <c r="S87" s="291"/>
    </row>
    <row r="88" spans="1:19" ht="24.95" customHeight="1">
      <c r="A88" s="515" t="s">
        <v>278</v>
      </c>
      <c r="B88" s="520"/>
      <c r="C88" s="521"/>
      <c r="D88" s="522"/>
      <c r="E88" s="521"/>
      <c r="F88" s="521"/>
      <c r="G88" s="502">
        <v>8</v>
      </c>
      <c r="H88" s="521">
        <v>1</v>
      </c>
      <c r="I88" s="521">
        <v>3</v>
      </c>
      <c r="J88" s="516">
        <v>6</v>
      </c>
      <c r="K88" s="523">
        <v>5</v>
      </c>
      <c r="L88" s="516">
        <v>7</v>
      </c>
      <c r="M88" s="524">
        <v>5</v>
      </c>
      <c r="N88" s="525">
        <f t="shared" si="12"/>
        <v>35</v>
      </c>
      <c r="O88" s="526">
        <f t="shared" si="13"/>
        <v>5</v>
      </c>
      <c r="P88" s="527">
        <f t="shared" ref="P88:P99" si="14">(N88/$N$100)*100</f>
        <v>0.71560008178286649</v>
      </c>
      <c r="Q88" s="2"/>
      <c r="R88" s="291"/>
      <c r="S88" s="291"/>
    </row>
    <row r="89" spans="1:19" ht="24.95" customHeight="1">
      <c r="A89" s="515" t="s">
        <v>279</v>
      </c>
      <c r="B89" s="520"/>
      <c r="C89" s="521"/>
      <c r="D89" s="522"/>
      <c r="E89" s="521"/>
      <c r="F89" s="521"/>
      <c r="G89" s="502">
        <v>2</v>
      </c>
      <c r="H89" s="521">
        <v>3</v>
      </c>
      <c r="I89" s="521">
        <v>1</v>
      </c>
      <c r="J89" s="516">
        <v>6</v>
      </c>
      <c r="K89" s="523">
        <v>4</v>
      </c>
      <c r="L89" s="516">
        <v>2</v>
      </c>
      <c r="M89" s="524">
        <v>4</v>
      </c>
      <c r="N89" s="525">
        <f t="shared" si="12"/>
        <v>22</v>
      </c>
      <c r="O89" s="526">
        <f t="shared" si="13"/>
        <v>3.1428571428571428</v>
      </c>
      <c r="P89" s="527">
        <f t="shared" si="14"/>
        <v>0.44980576569208752</v>
      </c>
      <c r="Q89" s="2"/>
      <c r="R89" s="291"/>
      <c r="S89" s="291"/>
    </row>
    <row r="90" spans="1:19" ht="24.95" customHeight="1">
      <c r="A90" s="515" t="s">
        <v>280</v>
      </c>
      <c r="B90" s="520"/>
      <c r="C90" s="521"/>
      <c r="D90" s="522"/>
      <c r="E90" s="521"/>
      <c r="F90" s="521"/>
      <c r="G90" s="502">
        <v>5</v>
      </c>
      <c r="H90" s="521">
        <v>4</v>
      </c>
      <c r="I90" s="521">
        <v>3</v>
      </c>
      <c r="J90" s="516">
        <v>2</v>
      </c>
      <c r="K90" s="523">
        <v>4</v>
      </c>
      <c r="L90" s="516">
        <v>1</v>
      </c>
      <c r="M90" s="524">
        <v>4</v>
      </c>
      <c r="N90" s="525">
        <f t="shared" si="12"/>
        <v>23</v>
      </c>
      <c r="O90" s="526">
        <f t="shared" si="13"/>
        <v>3.2857142857142856</v>
      </c>
      <c r="P90" s="527">
        <f t="shared" si="14"/>
        <v>0.47025148231445513</v>
      </c>
      <c r="Q90" s="2"/>
      <c r="R90" s="291"/>
      <c r="S90" s="291"/>
    </row>
    <row r="91" spans="1:19" ht="24.95" customHeight="1">
      <c r="A91" s="515" t="s">
        <v>281</v>
      </c>
      <c r="B91" s="520"/>
      <c r="C91" s="521"/>
      <c r="D91" s="522"/>
      <c r="E91" s="521"/>
      <c r="F91" s="521"/>
      <c r="G91" s="502">
        <v>4</v>
      </c>
      <c r="H91" s="521">
        <v>4</v>
      </c>
      <c r="I91" s="521">
        <v>6</v>
      </c>
      <c r="J91" s="516">
        <v>2</v>
      </c>
      <c r="K91" s="523">
        <v>2</v>
      </c>
      <c r="L91" s="516">
        <v>1</v>
      </c>
      <c r="M91" s="524">
        <v>4</v>
      </c>
      <c r="N91" s="525">
        <f t="shared" si="12"/>
        <v>23</v>
      </c>
      <c r="O91" s="526">
        <f t="shared" si="13"/>
        <v>3.2857142857142856</v>
      </c>
      <c r="P91" s="527">
        <f t="shared" si="14"/>
        <v>0.47025148231445513</v>
      </c>
      <c r="Q91" s="2"/>
      <c r="R91" s="291"/>
      <c r="S91" s="291"/>
    </row>
    <row r="92" spans="1:19" ht="24.95" customHeight="1">
      <c r="A92" s="515" t="s">
        <v>282</v>
      </c>
      <c r="B92" s="520"/>
      <c r="C92" s="521"/>
      <c r="D92" s="522"/>
      <c r="E92" s="521"/>
      <c r="F92" s="521"/>
      <c r="G92" s="502">
        <v>3</v>
      </c>
      <c r="H92" s="521">
        <v>6</v>
      </c>
      <c r="I92" s="521">
        <v>3</v>
      </c>
      <c r="J92" s="516">
        <v>13</v>
      </c>
      <c r="K92" s="523">
        <v>6</v>
      </c>
      <c r="L92" s="516">
        <v>3</v>
      </c>
      <c r="M92" s="524">
        <v>6</v>
      </c>
      <c r="N92" s="525">
        <f t="shared" si="12"/>
        <v>40</v>
      </c>
      <c r="O92" s="526">
        <f t="shared" si="13"/>
        <v>5.7142857142857144</v>
      </c>
      <c r="P92" s="527">
        <f t="shared" si="14"/>
        <v>0.81782866489470452</v>
      </c>
      <c r="Q92" s="2"/>
      <c r="R92" s="291"/>
      <c r="S92" s="291"/>
    </row>
    <row r="93" spans="1:19" ht="24.95" customHeight="1">
      <c r="A93" s="515" t="s">
        <v>283</v>
      </c>
      <c r="B93" s="520"/>
      <c r="C93" s="521"/>
      <c r="D93" s="522"/>
      <c r="E93" s="521"/>
      <c r="F93" s="521"/>
      <c r="G93" s="502">
        <v>4</v>
      </c>
      <c r="H93" s="521">
        <v>1</v>
      </c>
      <c r="I93" s="521">
        <v>1</v>
      </c>
      <c r="J93" s="516">
        <v>3</v>
      </c>
      <c r="K93" s="523">
        <v>2</v>
      </c>
      <c r="L93" s="516">
        <v>2</v>
      </c>
      <c r="M93" s="524">
        <v>5</v>
      </c>
      <c r="N93" s="525">
        <f t="shared" si="12"/>
        <v>18</v>
      </c>
      <c r="O93" s="526">
        <f t="shared" si="13"/>
        <v>2.5714285714285716</v>
      </c>
      <c r="P93" s="527">
        <f t="shared" si="14"/>
        <v>0.36802289920261705</v>
      </c>
      <c r="Q93" s="2"/>
      <c r="R93" s="291"/>
      <c r="S93" s="291"/>
    </row>
    <row r="94" spans="1:19" ht="24.95" customHeight="1">
      <c r="A94" s="515" t="s">
        <v>284</v>
      </c>
      <c r="B94" s="520"/>
      <c r="C94" s="521"/>
      <c r="D94" s="522"/>
      <c r="E94" s="521"/>
      <c r="F94" s="521"/>
      <c r="G94" s="502">
        <v>3</v>
      </c>
      <c r="H94" s="521">
        <v>1</v>
      </c>
      <c r="I94" s="521">
        <v>2</v>
      </c>
      <c r="J94" s="516">
        <v>2</v>
      </c>
      <c r="K94" s="523">
        <v>1</v>
      </c>
      <c r="L94" s="516">
        <v>0</v>
      </c>
      <c r="M94" s="524">
        <v>3</v>
      </c>
      <c r="N94" s="525">
        <f t="shared" si="12"/>
        <v>12</v>
      </c>
      <c r="O94" s="526">
        <f t="shared" si="13"/>
        <v>1.7142857142857142</v>
      </c>
      <c r="P94" s="527">
        <f t="shared" si="14"/>
        <v>0.24534859946841137</v>
      </c>
      <c r="Q94" s="2"/>
      <c r="R94" s="291"/>
      <c r="S94" s="291"/>
    </row>
    <row r="95" spans="1:19" ht="24.95" customHeight="1">
      <c r="A95" s="515" t="s">
        <v>285</v>
      </c>
      <c r="B95" s="520"/>
      <c r="C95" s="521"/>
      <c r="D95" s="522"/>
      <c r="E95" s="521"/>
      <c r="F95" s="521"/>
      <c r="G95" s="502">
        <v>6</v>
      </c>
      <c r="H95" s="521">
        <v>3</v>
      </c>
      <c r="I95" s="521">
        <v>11</v>
      </c>
      <c r="J95" s="516">
        <v>7</v>
      </c>
      <c r="K95" s="523">
        <v>5</v>
      </c>
      <c r="L95" s="516">
        <v>2</v>
      </c>
      <c r="M95" s="524">
        <v>8</v>
      </c>
      <c r="N95" s="525">
        <f t="shared" si="12"/>
        <v>42</v>
      </c>
      <c r="O95" s="526">
        <f t="shared" si="13"/>
        <v>6</v>
      </c>
      <c r="P95" s="527">
        <f t="shared" si="14"/>
        <v>0.85872009813943972</v>
      </c>
      <c r="Q95" s="2"/>
      <c r="R95" s="291"/>
      <c r="S95" s="291"/>
    </row>
    <row r="96" spans="1:19" ht="24.95" customHeight="1">
      <c r="A96" s="515" t="s">
        <v>286</v>
      </c>
      <c r="B96" s="520"/>
      <c r="C96" s="521"/>
      <c r="D96" s="522"/>
      <c r="E96" s="521"/>
      <c r="F96" s="521"/>
      <c r="G96" s="502">
        <v>2</v>
      </c>
      <c r="H96" s="521">
        <v>3</v>
      </c>
      <c r="I96" s="521">
        <v>3</v>
      </c>
      <c r="J96" s="516">
        <v>4</v>
      </c>
      <c r="K96" s="523">
        <v>3</v>
      </c>
      <c r="L96" s="516">
        <v>1</v>
      </c>
      <c r="M96" s="524">
        <v>4</v>
      </c>
      <c r="N96" s="525">
        <f t="shared" si="12"/>
        <v>20</v>
      </c>
      <c r="O96" s="526">
        <f t="shared" si="13"/>
        <v>2.8571428571428572</v>
      </c>
      <c r="P96" s="527">
        <f t="shared" si="14"/>
        <v>0.40891433244735226</v>
      </c>
      <c r="Q96" s="2"/>
      <c r="R96" s="291"/>
      <c r="S96" s="291"/>
    </row>
    <row r="97" spans="1:34" ht="24.95" customHeight="1">
      <c r="A97" s="515" t="s">
        <v>287</v>
      </c>
      <c r="B97" s="520"/>
      <c r="C97" s="521"/>
      <c r="D97" s="522"/>
      <c r="E97" s="521"/>
      <c r="F97" s="521"/>
      <c r="G97" s="502">
        <v>4</v>
      </c>
      <c r="H97" s="521">
        <v>6</v>
      </c>
      <c r="I97" s="521">
        <v>4</v>
      </c>
      <c r="J97" s="516">
        <v>4</v>
      </c>
      <c r="K97" s="523">
        <v>6</v>
      </c>
      <c r="L97" s="516">
        <v>0</v>
      </c>
      <c r="M97" s="524">
        <v>5</v>
      </c>
      <c r="N97" s="525">
        <f t="shared" si="12"/>
        <v>29</v>
      </c>
      <c r="O97" s="526">
        <f t="shared" si="13"/>
        <v>4.1428571428571432</v>
      </c>
      <c r="P97" s="527">
        <f t="shared" si="14"/>
        <v>0.59292578204866075</v>
      </c>
      <c r="Q97" s="2"/>
      <c r="R97" s="291"/>
      <c r="S97" s="291"/>
    </row>
    <row r="98" spans="1:34" ht="24.95" customHeight="1">
      <c r="A98" s="649" t="s">
        <v>288</v>
      </c>
      <c r="B98" s="650"/>
      <c r="C98" s="521"/>
      <c r="D98" s="651"/>
      <c r="E98" s="652"/>
      <c r="F98" s="653"/>
      <c r="G98" s="502">
        <v>3</v>
      </c>
      <c r="H98" s="653">
        <v>2</v>
      </c>
      <c r="I98" s="653">
        <v>1</v>
      </c>
      <c r="J98" s="516">
        <v>1</v>
      </c>
      <c r="K98" s="523">
        <v>2</v>
      </c>
      <c r="L98" s="516">
        <v>0</v>
      </c>
      <c r="M98" s="524">
        <v>4</v>
      </c>
      <c r="N98" s="525">
        <f t="shared" si="12"/>
        <v>13</v>
      </c>
      <c r="O98" s="654">
        <f t="shared" si="13"/>
        <v>1.8571428571428572</v>
      </c>
      <c r="P98" s="655">
        <f t="shared" si="14"/>
        <v>0.26579431609077897</v>
      </c>
      <c r="Q98" s="509"/>
      <c r="R98" s="291"/>
      <c r="S98" s="291"/>
      <c r="T98" s="2"/>
    </row>
    <row r="99" spans="1:34" ht="24.95" customHeight="1" thickBot="1">
      <c r="A99" s="656" t="s">
        <v>416</v>
      </c>
      <c r="B99" s="657"/>
      <c r="C99" s="658"/>
      <c r="D99" s="659"/>
      <c r="E99" s="660"/>
      <c r="F99" s="660"/>
      <c r="G99" s="852">
        <v>18</v>
      </c>
      <c r="H99" s="661">
        <v>22</v>
      </c>
      <c r="I99" s="661">
        <v>17</v>
      </c>
      <c r="J99" s="662">
        <v>14</v>
      </c>
      <c r="K99" s="663">
        <v>26</v>
      </c>
      <c r="L99" s="662">
        <v>11</v>
      </c>
      <c r="M99" s="664">
        <v>9</v>
      </c>
      <c r="N99" s="665">
        <f t="shared" si="12"/>
        <v>117</v>
      </c>
      <c r="O99" s="666">
        <f t="shared" si="13"/>
        <v>16.714285714285715</v>
      </c>
      <c r="P99" s="667">
        <f t="shared" si="14"/>
        <v>2.3921488448170112</v>
      </c>
      <c r="Q99" s="668"/>
      <c r="R99" s="291"/>
      <c r="S99" s="669"/>
      <c r="T99" s="323"/>
      <c r="U99" s="213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</row>
    <row r="100" spans="1:34" ht="24.95" customHeight="1" thickBot="1">
      <c r="A100" s="670" t="s">
        <v>330</v>
      </c>
      <c r="B100" s="671"/>
      <c r="C100" s="672"/>
      <c r="D100" s="671"/>
      <c r="E100" s="671"/>
      <c r="F100" s="850"/>
      <c r="G100" s="853">
        <v>706</v>
      </c>
      <c r="H100" s="851">
        <f t="shared" ref="H100:N100" si="15">SUM(H22:H99)</f>
        <v>662</v>
      </c>
      <c r="I100" s="672">
        <f t="shared" si="15"/>
        <v>736</v>
      </c>
      <c r="J100" s="672">
        <f t="shared" si="15"/>
        <v>799</v>
      </c>
      <c r="K100" s="672">
        <f t="shared" si="15"/>
        <v>728</v>
      </c>
      <c r="L100" s="672">
        <f t="shared" si="15"/>
        <v>532</v>
      </c>
      <c r="M100" s="672">
        <f t="shared" si="15"/>
        <v>728</v>
      </c>
      <c r="N100" s="671">
        <f t="shared" si="15"/>
        <v>4891</v>
      </c>
      <c r="O100" s="673">
        <f t="shared" si="13"/>
        <v>698.71428571428567</v>
      </c>
      <c r="P100" s="674">
        <f>SUM(P22:P99)</f>
        <v>99.999999999999986</v>
      </c>
      <c r="Q100" s="675"/>
      <c r="R100" s="220"/>
      <c r="S100" s="291"/>
      <c r="T100" s="676"/>
      <c r="U100" s="95"/>
      <c r="V100" s="95"/>
      <c r="W100" s="95"/>
      <c r="X100" s="95"/>
      <c r="Y100" s="95"/>
      <c r="Z100" s="95"/>
      <c r="AA100" s="95"/>
      <c r="AB100" s="95"/>
      <c r="AC100" s="95"/>
      <c r="AD100" s="221"/>
      <c r="AE100" s="221"/>
      <c r="AF100" s="95"/>
      <c r="AG100" s="95"/>
      <c r="AH100" s="209"/>
    </row>
    <row r="101" spans="1:34" s="220" customFormat="1" ht="24.95" customHeight="1">
      <c r="C101" s="675"/>
      <c r="D101" s="675"/>
      <c r="F101" s="677"/>
      <c r="G101" s="677"/>
      <c r="H101" s="677"/>
      <c r="I101" s="733"/>
      <c r="J101" s="677"/>
      <c r="K101" s="677"/>
      <c r="L101" s="677"/>
      <c r="M101" s="678"/>
      <c r="N101" s="734"/>
      <c r="O101" s="675"/>
      <c r="P101" s="675"/>
      <c r="Q101" s="735"/>
      <c r="T101" s="676"/>
      <c r="U101" s="95"/>
      <c r="V101" s="95"/>
      <c r="W101" s="95"/>
      <c r="X101" s="95"/>
      <c r="Y101" s="677"/>
      <c r="Z101" s="677"/>
      <c r="AA101" s="677"/>
      <c r="AB101" s="677"/>
      <c r="AC101" s="677"/>
      <c r="AD101" s="677"/>
      <c r="AE101" s="677"/>
      <c r="AF101" s="677"/>
      <c r="AG101" s="677"/>
      <c r="AH101" s="678"/>
    </row>
    <row r="102" spans="1:34" customFormat="1">
      <c r="A102" s="736"/>
      <c r="B102" s="737"/>
      <c r="C102" s="737"/>
      <c r="D102" s="737"/>
      <c r="E102" s="737"/>
      <c r="F102" s="737"/>
      <c r="G102" s="737"/>
      <c r="H102" s="737"/>
      <c r="I102" s="737"/>
      <c r="J102" s="737"/>
      <c r="K102" s="737"/>
      <c r="L102" s="737"/>
      <c r="M102" s="737"/>
      <c r="N102" s="737"/>
      <c r="O102" s="738"/>
      <c r="P102" s="735"/>
      <c r="Q102" s="675"/>
      <c r="R102" s="739"/>
      <c r="S102" s="677"/>
      <c r="T102" s="209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209"/>
    </row>
    <row r="103" spans="1:34" s="814" customFormat="1">
      <c r="B103" s="815"/>
      <c r="C103" s="815"/>
      <c r="D103" s="815"/>
      <c r="E103" s="816"/>
      <c r="F103" s="816"/>
      <c r="G103" s="816"/>
      <c r="H103" s="816"/>
      <c r="I103" s="816"/>
      <c r="J103" s="816"/>
      <c r="K103" s="816"/>
      <c r="L103" s="816"/>
      <c r="M103" s="816"/>
      <c r="N103" s="817"/>
      <c r="O103" s="818"/>
      <c r="P103" s="819"/>
      <c r="Q103" s="817"/>
      <c r="T103" s="820"/>
      <c r="U103" s="818"/>
      <c r="V103" s="818"/>
      <c r="W103" s="818"/>
      <c r="X103" s="818"/>
      <c r="Y103" s="818"/>
      <c r="Z103" s="818"/>
      <c r="AA103" s="818"/>
      <c r="AB103" s="818"/>
      <c r="AC103" s="818"/>
      <c r="AD103" s="818"/>
      <c r="AE103" s="818"/>
      <c r="AF103" s="818"/>
      <c r="AG103" s="818"/>
      <c r="AH103" s="821"/>
    </row>
    <row r="104" spans="1:34" s="814" customFormat="1">
      <c r="A104" s="822" t="s">
        <v>351</v>
      </c>
      <c r="B104" s="823">
        <v>45261</v>
      </c>
      <c r="C104" s="823">
        <v>45231</v>
      </c>
      <c r="D104" s="824">
        <v>45200</v>
      </c>
      <c r="E104" s="824">
        <v>45170</v>
      </c>
      <c r="F104" s="824">
        <v>45139</v>
      </c>
      <c r="G104" s="824">
        <v>45108</v>
      </c>
      <c r="H104" s="824">
        <v>45078</v>
      </c>
      <c r="I104" s="824">
        <v>45047</v>
      </c>
      <c r="J104" s="824">
        <v>45017</v>
      </c>
      <c r="K104" s="824">
        <v>44986</v>
      </c>
      <c r="L104" s="825">
        <v>44958</v>
      </c>
      <c r="M104" s="824">
        <v>44927</v>
      </c>
      <c r="N104" s="824" t="s">
        <v>5</v>
      </c>
      <c r="O104" s="826"/>
      <c r="P104" s="827"/>
      <c r="Q104" s="817"/>
      <c r="T104" s="820"/>
      <c r="U104" s="818"/>
      <c r="V104" s="818"/>
      <c r="W104" s="818"/>
      <c r="X104" s="818"/>
      <c r="Y104" s="818"/>
      <c r="Z104" s="818"/>
      <c r="AA104" s="818"/>
      <c r="AB104" s="818"/>
      <c r="AC104" s="818"/>
      <c r="AD104" s="818"/>
      <c r="AE104" s="818"/>
      <c r="AF104" s="818"/>
      <c r="AG104" s="818"/>
      <c r="AH104" s="821"/>
    </row>
    <row r="105" spans="1:34" s="814" customFormat="1">
      <c r="A105" s="828" t="s">
        <v>417</v>
      </c>
      <c r="B105" s="829"/>
      <c r="C105" s="829"/>
      <c r="D105" s="830"/>
      <c r="E105" s="829"/>
      <c r="F105" s="829"/>
      <c r="G105" s="829">
        <v>124</v>
      </c>
      <c r="H105" s="829">
        <v>86</v>
      </c>
      <c r="I105" s="829">
        <v>105</v>
      </c>
      <c r="J105" s="831">
        <v>121</v>
      </c>
      <c r="K105" s="831">
        <v>89</v>
      </c>
      <c r="L105" s="831">
        <v>65</v>
      </c>
      <c r="M105" s="831">
        <v>154</v>
      </c>
      <c r="N105" s="829">
        <f t="shared" ref="N105:N114" si="16">SUM(B105:M105)</f>
        <v>744</v>
      </c>
      <c r="O105" s="832">
        <f>N105/$N$115*100</f>
        <v>25.418517253160232</v>
      </c>
      <c r="P105" s="827"/>
      <c r="Q105" s="817"/>
      <c r="T105" s="820"/>
      <c r="U105" s="818"/>
      <c r="V105" s="818"/>
      <c r="W105" s="818"/>
      <c r="X105" s="818"/>
      <c r="Y105" s="818"/>
      <c r="Z105" s="818"/>
      <c r="AA105" s="818"/>
      <c r="AB105" s="818"/>
      <c r="AC105" s="818"/>
      <c r="AD105" s="818"/>
      <c r="AE105" s="818"/>
      <c r="AF105" s="818"/>
      <c r="AG105" s="818"/>
      <c r="AH105" s="821"/>
    </row>
    <row r="106" spans="1:34" s="814" customFormat="1">
      <c r="A106" s="828" t="s">
        <v>418</v>
      </c>
      <c r="B106" s="829"/>
      <c r="C106" s="829"/>
      <c r="D106" s="830"/>
      <c r="E106" s="829"/>
      <c r="F106" s="829"/>
      <c r="G106" s="829">
        <v>54</v>
      </c>
      <c r="H106" s="829">
        <v>54</v>
      </c>
      <c r="I106" s="829">
        <v>71</v>
      </c>
      <c r="J106" s="831">
        <v>74</v>
      </c>
      <c r="K106" s="831">
        <v>53</v>
      </c>
      <c r="L106" s="831">
        <v>45</v>
      </c>
      <c r="M106" s="831">
        <v>55</v>
      </c>
      <c r="N106" s="829">
        <f t="shared" si="16"/>
        <v>406</v>
      </c>
      <c r="O106" s="832">
        <f t="shared" ref="O106:O114" si="17">N106/$N$115*100</f>
        <v>13.870857533310557</v>
      </c>
      <c r="P106" s="827"/>
      <c r="Q106" s="817"/>
      <c r="T106" s="820"/>
      <c r="U106" s="818"/>
      <c r="V106" s="818"/>
      <c r="W106" s="818"/>
      <c r="X106" s="818"/>
      <c r="Y106" s="818"/>
      <c r="Z106" s="818"/>
      <c r="AA106" s="818"/>
      <c r="AB106" s="818"/>
      <c r="AC106" s="818"/>
      <c r="AD106" s="818"/>
      <c r="AE106" s="818"/>
      <c r="AF106" s="818"/>
      <c r="AG106" s="818"/>
      <c r="AH106" s="821"/>
    </row>
    <row r="107" spans="1:34" s="814" customFormat="1">
      <c r="A107" s="828" t="s">
        <v>419</v>
      </c>
      <c r="B107" s="829"/>
      <c r="C107" s="829"/>
      <c r="D107" s="830"/>
      <c r="E107" s="829"/>
      <c r="F107" s="829"/>
      <c r="G107" s="829">
        <v>60</v>
      </c>
      <c r="H107" s="829">
        <v>38</v>
      </c>
      <c r="I107" s="829">
        <v>47</v>
      </c>
      <c r="J107" s="831">
        <v>43</v>
      </c>
      <c r="K107" s="831">
        <v>79</v>
      </c>
      <c r="L107" s="831">
        <v>56</v>
      </c>
      <c r="M107" s="831">
        <v>38</v>
      </c>
      <c r="N107" s="829">
        <f t="shared" si="16"/>
        <v>361</v>
      </c>
      <c r="O107" s="832">
        <f t="shared" si="17"/>
        <v>12.33344721557909</v>
      </c>
      <c r="P107" s="827"/>
      <c r="Q107" s="817"/>
      <c r="T107" s="820"/>
      <c r="U107" s="818"/>
      <c r="V107" s="818"/>
      <c r="W107" s="818"/>
      <c r="X107" s="818"/>
      <c r="Y107" s="818"/>
      <c r="Z107" s="818"/>
      <c r="AA107" s="818"/>
      <c r="AB107" s="818"/>
      <c r="AC107" s="818"/>
      <c r="AD107" s="818"/>
      <c r="AE107" s="818"/>
      <c r="AF107" s="818"/>
      <c r="AG107" s="818"/>
      <c r="AH107" s="821"/>
    </row>
    <row r="108" spans="1:34" s="814" customFormat="1">
      <c r="A108" s="828" t="s">
        <v>420</v>
      </c>
      <c r="B108" s="829"/>
      <c r="C108" s="829"/>
      <c r="D108" s="830"/>
      <c r="E108" s="829"/>
      <c r="F108" s="829"/>
      <c r="G108" s="829">
        <v>54</v>
      </c>
      <c r="H108" s="829">
        <v>54</v>
      </c>
      <c r="I108" s="829">
        <v>55</v>
      </c>
      <c r="J108" s="831">
        <v>50</v>
      </c>
      <c r="K108" s="831">
        <v>34</v>
      </c>
      <c r="L108" s="831">
        <v>52</v>
      </c>
      <c r="M108" s="831">
        <v>52</v>
      </c>
      <c r="N108" s="829">
        <f t="shared" si="16"/>
        <v>351</v>
      </c>
      <c r="O108" s="832">
        <f t="shared" si="17"/>
        <v>11.991800478305432</v>
      </c>
      <c r="P108" s="827"/>
      <c r="Q108" s="817"/>
      <c r="T108" s="833"/>
    </row>
    <row r="109" spans="1:34" s="814" customFormat="1">
      <c r="A109" s="828" t="s">
        <v>421</v>
      </c>
      <c r="B109" s="829"/>
      <c r="C109" s="829"/>
      <c r="D109" s="830"/>
      <c r="E109" s="829"/>
      <c r="F109" s="829"/>
      <c r="G109" s="829">
        <v>32</v>
      </c>
      <c r="H109" s="829">
        <v>45</v>
      </c>
      <c r="I109" s="829">
        <v>42</v>
      </c>
      <c r="J109" s="831">
        <v>37</v>
      </c>
      <c r="K109" s="831">
        <v>66</v>
      </c>
      <c r="L109" s="831">
        <v>40</v>
      </c>
      <c r="M109" s="831">
        <v>46</v>
      </c>
      <c r="N109" s="829">
        <f t="shared" si="16"/>
        <v>308</v>
      </c>
      <c r="O109" s="832">
        <f t="shared" si="17"/>
        <v>10.522719508028699</v>
      </c>
      <c r="P109" s="827"/>
      <c r="Q109" s="817"/>
      <c r="T109" s="833"/>
    </row>
    <row r="110" spans="1:34" s="814" customFormat="1">
      <c r="A110" s="828" t="s">
        <v>422</v>
      </c>
      <c r="B110" s="829"/>
      <c r="C110" s="829"/>
      <c r="D110" s="830"/>
      <c r="E110" s="829"/>
      <c r="F110" s="829"/>
      <c r="G110" s="829">
        <v>33</v>
      </c>
      <c r="H110" s="829">
        <v>31</v>
      </c>
      <c r="I110" s="829">
        <v>34</v>
      </c>
      <c r="J110" s="831">
        <v>37</v>
      </c>
      <c r="K110" s="831">
        <v>32</v>
      </c>
      <c r="L110" s="831">
        <v>24</v>
      </c>
      <c r="M110" s="831">
        <v>30</v>
      </c>
      <c r="N110" s="829">
        <f t="shared" si="16"/>
        <v>221</v>
      </c>
      <c r="O110" s="832">
        <f t="shared" si="17"/>
        <v>7.5503928937478646</v>
      </c>
      <c r="P110" s="827"/>
      <c r="Q110" s="817"/>
      <c r="T110" s="833"/>
    </row>
    <row r="111" spans="1:34" s="814" customFormat="1">
      <c r="A111" s="828" t="s">
        <v>423</v>
      </c>
      <c r="B111" s="829"/>
      <c r="C111" s="829"/>
      <c r="D111" s="830"/>
      <c r="E111" s="829"/>
      <c r="F111" s="829"/>
      <c r="G111" s="829">
        <v>19</v>
      </c>
      <c r="H111" s="829">
        <v>18</v>
      </c>
      <c r="I111" s="829">
        <v>32</v>
      </c>
      <c r="J111" s="831">
        <v>26</v>
      </c>
      <c r="K111" s="831">
        <v>22</v>
      </c>
      <c r="L111" s="831">
        <v>17</v>
      </c>
      <c r="M111" s="831">
        <v>20</v>
      </c>
      <c r="N111" s="829">
        <f t="shared" si="16"/>
        <v>154</v>
      </c>
      <c r="O111" s="832">
        <f t="shared" si="17"/>
        <v>5.2613597540143493</v>
      </c>
      <c r="P111" s="827"/>
      <c r="Q111" s="817"/>
      <c r="T111" s="833"/>
    </row>
    <row r="112" spans="1:34" s="814" customFormat="1">
      <c r="A112" s="828" t="s">
        <v>456</v>
      </c>
      <c r="B112" s="829"/>
      <c r="C112" s="829"/>
      <c r="D112" s="830"/>
      <c r="E112" s="829"/>
      <c r="F112" s="829"/>
      <c r="G112" s="829">
        <v>38</v>
      </c>
      <c r="H112" s="829">
        <v>18</v>
      </c>
      <c r="I112" s="829">
        <v>20</v>
      </c>
      <c r="J112" s="831">
        <v>14</v>
      </c>
      <c r="K112" s="831">
        <v>14</v>
      </c>
      <c r="L112" s="831">
        <v>15</v>
      </c>
      <c r="M112" s="831">
        <v>15</v>
      </c>
      <c r="N112" s="829">
        <f t="shared" si="16"/>
        <v>134</v>
      </c>
      <c r="O112" s="832">
        <f t="shared" si="17"/>
        <v>4.5780662794670306</v>
      </c>
      <c r="P112" s="827"/>
      <c r="Q112" s="817"/>
      <c r="T112" s="833"/>
    </row>
    <row r="113" spans="1:20" s="814" customFormat="1">
      <c r="A113" s="828" t="s">
        <v>425</v>
      </c>
      <c r="B113" s="829"/>
      <c r="C113" s="829"/>
      <c r="D113" s="830"/>
      <c r="E113" s="829"/>
      <c r="F113" s="829"/>
      <c r="G113" s="829">
        <v>14</v>
      </c>
      <c r="H113" s="829">
        <v>20</v>
      </c>
      <c r="I113" s="829">
        <v>19</v>
      </c>
      <c r="J113" s="831">
        <v>21</v>
      </c>
      <c r="K113" s="831">
        <v>23</v>
      </c>
      <c r="L113" s="831">
        <v>17</v>
      </c>
      <c r="M113" s="831">
        <v>12</v>
      </c>
      <c r="N113" s="829">
        <f t="shared" si="16"/>
        <v>126</v>
      </c>
      <c r="O113" s="832">
        <f t="shared" si="17"/>
        <v>4.3047488896481036</v>
      </c>
      <c r="P113" s="827"/>
      <c r="Q113" s="817"/>
      <c r="T113" s="833"/>
    </row>
    <row r="114" spans="1:20" s="814" customFormat="1">
      <c r="A114" s="834" t="s">
        <v>424</v>
      </c>
      <c r="B114" s="829"/>
      <c r="C114" s="829"/>
      <c r="D114" s="830"/>
      <c r="E114" s="829"/>
      <c r="F114" s="829"/>
      <c r="G114" s="829">
        <v>13</v>
      </c>
      <c r="H114" s="829">
        <v>12</v>
      </c>
      <c r="I114" s="829">
        <v>19</v>
      </c>
      <c r="J114" s="831">
        <v>45</v>
      </c>
      <c r="K114" s="831">
        <v>14</v>
      </c>
      <c r="L114" s="831">
        <v>10</v>
      </c>
      <c r="M114" s="831">
        <v>9</v>
      </c>
      <c r="N114" s="829">
        <f t="shared" si="16"/>
        <v>122</v>
      </c>
      <c r="O114" s="832">
        <f t="shared" si="17"/>
        <v>4.1680901947386406</v>
      </c>
      <c r="P114" s="827"/>
      <c r="Q114" s="819"/>
      <c r="T114" s="833"/>
    </row>
    <row r="115" spans="1:20" s="814" customFormat="1">
      <c r="A115" s="822"/>
      <c r="B115" s="835"/>
      <c r="C115" s="836"/>
      <c r="D115" s="837"/>
      <c r="E115" s="835"/>
      <c r="F115" s="838"/>
      <c r="G115" s="838"/>
      <c r="H115" s="838"/>
      <c r="I115" s="839"/>
      <c r="J115" s="838"/>
      <c r="K115" s="838"/>
      <c r="L115" s="840"/>
      <c r="M115" s="840"/>
      <c r="N115" s="838">
        <f>SUM(N105:N114)</f>
        <v>2927</v>
      </c>
      <c r="O115" s="826"/>
      <c r="P115" s="827"/>
      <c r="Q115" s="819"/>
    </row>
    <row r="116" spans="1:20" s="814" customFormat="1">
      <c r="A116" s="840"/>
      <c r="B116" s="835"/>
      <c r="C116" s="836"/>
      <c r="D116" s="837"/>
      <c r="E116" s="835"/>
      <c r="F116" s="838"/>
      <c r="G116" s="838"/>
      <c r="H116" s="838"/>
      <c r="I116" s="839"/>
      <c r="J116" s="838"/>
      <c r="K116" s="838"/>
      <c r="L116" s="840"/>
      <c r="M116" s="840"/>
      <c r="N116" s="838"/>
      <c r="O116" s="826"/>
      <c r="P116" s="827"/>
      <c r="Q116" s="819"/>
    </row>
    <row r="117" spans="1:20" s="814" customFormat="1" ht="23.25">
      <c r="A117" s="828" t="s">
        <v>398</v>
      </c>
      <c r="B117" s="829"/>
      <c r="C117" s="829"/>
      <c r="D117" s="830"/>
      <c r="E117" s="829"/>
      <c r="F117" s="829"/>
      <c r="G117" s="829">
        <v>124</v>
      </c>
      <c r="H117" s="829">
        <v>86</v>
      </c>
      <c r="I117" s="829">
        <v>105</v>
      </c>
      <c r="J117" s="831">
        <v>121</v>
      </c>
      <c r="K117" s="831">
        <v>89</v>
      </c>
      <c r="L117" s="831">
        <v>65</v>
      </c>
      <c r="M117" s="831">
        <v>154</v>
      </c>
      <c r="N117" s="829">
        <f t="shared" ref="N117:N148" si="18">SUM(B117:M117)</f>
        <v>744</v>
      </c>
      <c r="O117" s="826"/>
      <c r="P117" s="827"/>
      <c r="Q117" s="819"/>
    </row>
    <row r="118" spans="1:20" s="814" customFormat="1" ht="23.25">
      <c r="A118" s="828" t="s">
        <v>356</v>
      </c>
      <c r="B118" s="829"/>
      <c r="C118" s="829"/>
      <c r="D118" s="830"/>
      <c r="E118" s="829"/>
      <c r="F118" s="829"/>
      <c r="G118" s="829">
        <v>54</v>
      </c>
      <c r="H118" s="829">
        <v>54</v>
      </c>
      <c r="I118" s="829">
        <v>71</v>
      </c>
      <c r="J118" s="831">
        <v>74</v>
      </c>
      <c r="K118" s="831">
        <v>53</v>
      </c>
      <c r="L118" s="831">
        <v>45</v>
      </c>
      <c r="M118" s="831">
        <v>55</v>
      </c>
      <c r="N118" s="829">
        <f t="shared" si="18"/>
        <v>406</v>
      </c>
      <c r="O118" s="837"/>
      <c r="P118" s="841"/>
      <c r="Q118" s="819"/>
    </row>
    <row r="119" spans="1:20" s="814" customFormat="1" ht="23.25">
      <c r="A119" s="828" t="s">
        <v>393</v>
      </c>
      <c r="B119" s="829"/>
      <c r="C119" s="829"/>
      <c r="D119" s="830"/>
      <c r="E119" s="829"/>
      <c r="F119" s="829"/>
      <c r="G119" s="829">
        <v>60</v>
      </c>
      <c r="H119" s="829">
        <v>38</v>
      </c>
      <c r="I119" s="829">
        <v>47</v>
      </c>
      <c r="J119" s="831">
        <v>43</v>
      </c>
      <c r="K119" s="831">
        <v>79</v>
      </c>
      <c r="L119" s="831">
        <v>56</v>
      </c>
      <c r="M119" s="831">
        <v>38</v>
      </c>
      <c r="N119" s="829">
        <f t="shared" si="18"/>
        <v>361</v>
      </c>
      <c r="O119" s="819"/>
      <c r="P119" s="819"/>
      <c r="Q119" s="819"/>
    </row>
    <row r="120" spans="1:20" s="814" customFormat="1" ht="23.25">
      <c r="A120" s="828" t="s">
        <v>372</v>
      </c>
      <c r="B120" s="829"/>
      <c r="C120" s="829"/>
      <c r="D120" s="830"/>
      <c r="E120" s="829"/>
      <c r="F120" s="829"/>
      <c r="G120" s="829">
        <v>54</v>
      </c>
      <c r="H120" s="829">
        <v>54</v>
      </c>
      <c r="I120" s="829">
        <v>55</v>
      </c>
      <c r="J120" s="831">
        <v>50</v>
      </c>
      <c r="K120" s="831">
        <v>34</v>
      </c>
      <c r="L120" s="831">
        <v>52</v>
      </c>
      <c r="M120" s="831">
        <v>52</v>
      </c>
      <c r="N120" s="829">
        <f t="shared" si="18"/>
        <v>351</v>
      </c>
      <c r="O120" s="819"/>
      <c r="P120" s="819"/>
      <c r="Q120" s="819"/>
    </row>
    <row r="121" spans="1:20" s="814" customFormat="1" ht="23.25">
      <c r="A121" s="828" t="s">
        <v>381</v>
      </c>
      <c r="B121" s="829"/>
      <c r="C121" s="829"/>
      <c r="D121" s="830"/>
      <c r="E121" s="829"/>
      <c r="F121" s="829"/>
      <c r="G121" s="829">
        <v>32</v>
      </c>
      <c r="H121" s="829">
        <v>45</v>
      </c>
      <c r="I121" s="829">
        <v>42</v>
      </c>
      <c r="J121" s="831">
        <v>37</v>
      </c>
      <c r="K121" s="831">
        <v>66</v>
      </c>
      <c r="L121" s="831">
        <v>40</v>
      </c>
      <c r="M121" s="831">
        <v>46</v>
      </c>
      <c r="N121" s="829">
        <f t="shared" si="18"/>
        <v>308</v>
      </c>
      <c r="O121" s="819"/>
      <c r="P121" s="819"/>
      <c r="Q121" s="819"/>
    </row>
    <row r="122" spans="1:20" s="814" customFormat="1" ht="23.25">
      <c r="A122" s="828" t="s">
        <v>400</v>
      </c>
      <c r="B122" s="829"/>
      <c r="C122" s="829"/>
      <c r="D122" s="830"/>
      <c r="E122" s="829"/>
      <c r="F122" s="829"/>
      <c r="G122" s="829">
        <v>33</v>
      </c>
      <c r="H122" s="829">
        <v>31</v>
      </c>
      <c r="I122" s="829">
        <v>34</v>
      </c>
      <c r="J122" s="831">
        <v>37</v>
      </c>
      <c r="K122" s="831">
        <v>32</v>
      </c>
      <c r="L122" s="831">
        <v>24</v>
      </c>
      <c r="M122" s="831">
        <v>30</v>
      </c>
      <c r="N122" s="829">
        <f t="shared" si="18"/>
        <v>221</v>
      </c>
      <c r="O122" s="819"/>
      <c r="P122" s="819"/>
      <c r="Q122" s="819"/>
    </row>
    <row r="123" spans="1:20" s="814" customFormat="1" ht="23.25">
      <c r="A123" s="828" t="s">
        <v>401</v>
      </c>
      <c r="B123" s="829"/>
      <c r="C123" s="829"/>
      <c r="D123" s="830"/>
      <c r="E123" s="829"/>
      <c r="F123" s="829"/>
      <c r="G123" s="829">
        <v>19</v>
      </c>
      <c r="H123" s="829">
        <v>18</v>
      </c>
      <c r="I123" s="829">
        <v>32</v>
      </c>
      <c r="J123" s="831">
        <v>26</v>
      </c>
      <c r="K123" s="831">
        <v>22</v>
      </c>
      <c r="L123" s="831">
        <v>17</v>
      </c>
      <c r="M123" s="831">
        <v>20</v>
      </c>
      <c r="N123" s="829">
        <f t="shared" si="18"/>
        <v>154</v>
      </c>
      <c r="O123" s="819"/>
      <c r="P123" s="819"/>
      <c r="Q123" s="819"/>
    </row>
    <row r="124" spans="1:20" s="814" customFormat="1" ht="23.25">
      <c r="A124" s="828" t="s">
        <v>388</v>
      </c>
      <c r="B124" s="829"/>
      <c r="C124" s="829"/>
      <c r="D124" s="830"/>
      <c r="E124" s="829"/>
      <c r="F124" s="829"/>
      <c r="G124" s="829">
        <v>38</v>
      </c>
      <c r="H124" s="829">
        <v>18</v>
      </c>
      <c r="I124" s="829">
        <v>20</v>
      </c>
      <c r="J124" s="831">
        <v>14</v>
      </c>
      <c r="K124" s="831">
        <v>14</v>
      </c>
      <c r="L124" s="831">
        <v>15</v>
      </c>
      <c r="M124" s="831">
        <v>15</v>
      </c>
      <c r="N124" s="829">
        <f t="shared" si="18"/>
        <v>134</v>
      </c>
      <c r="O124" s="819"/>
      <c r="P124" s="819"/>
      <c r="Q124" s="819"/>
    </row>
    <row r="125" spans="1:20" s="814" customFormat="1" ht="23.25">
      <c r="A125" s="828" t="s">
        <v>375</v>
      </c>
      <c r="B125" s="829"/>
      <c r="C125" s="829"/>
      <c r="D125" s="830"/>
      <c r="E125" s="829"/>
      <c r="F125" s="829"/>
      <c r="G125" s="829">
        <v>14</v>
      </c>
      <c r="H125" s="829">
        <v>20</v>
      </c>
      <c r="I125" s="829">
        <v>19</v>
      </c>
      <c r="J125" s="831">
        <v>21</v>
      </c>
      <c r="K125" s="831">
        <v>23</v>
      </c>
      <c r="L125" s="831">
        <v>17</v>
      </c>
      <c r="M125" s="831">
        <v>12</v>
      </c>
      <c r="N125" s="829">
        <f t="shared" si="18"/>
        <v>126</v>
      </c>
      <c r="O125" s="819"/>
      <c r="P125" s="819"/>
      <c r="Q125" s="819"/>
    </row>
    <row r="126" spans="1:20" s="814" customFormat="1" ht="33.75">
      <c r="A126" s="834" t="s">
        <v>387</v>
      </c>
      <c r="B126" s="829"/>
      <c r="C126" s="829"/>
      <c r="D126" s="830"/>
      <c r="E126" s="829"/>
      <c r="F126" s="829"/>
      <c r="G126" s="829">
        <v>13</v>
      </c>
      <c r="H126" s="829">
        <v>12</v>
      </c>
      <c r="I126" s="829">
        <v>19</v>
      </c>
      <c r="J126" s="831">
        <v>45</v>
      </c>
      <c r="K126" s="831">
        <v>14</v>
      </c>
      <c r="L126" s="831">
        <v>10</v>
      </c>
      <c r="M126" s="831">
        <v>9</v>
      </c>
      <c r="N126" s="829">
        <f t="shared" si="18"/>
        <v>122</v>
      </c>
      <c r="O126" s="819"/>
      <c r="P126" s="819"/>
      <c r="Q126" s="819"/>
    </row>
    <row r="127" spans="1:20" s="814" customFormat="1" ht="23.25">
      <c r="A127" s="828" t="s">
        <v>403</v>
      </c>
      <c r="B127" s="829"/>
      <c r="C127" s="829"/>
      <c r="D127" s="830"/>
      <c r="E127" s="829"/>
      <c r="F127" s="829"/>
      <c r="G127" s="829">
        <v>9</v>
      </c>
      <c r="H127" s="829">
        <v>24</v>
      </c>
      <c r="I127" s="829">
        <v>10</v>
      </c>
      <c r="J127" s="831">
        <v>20</v>
      </c>
      <c r="K127" s="831">
        <v>23</v>
      </c>
      <c r="L127" s="831">
        <v>14</v>
      </c>
      <c r="M127" s="831">
        <v>20</v>
      </c>
      <c r="N127" s="829">
        <f t="shared" si="18"/>
        <v>120</v>
      </c>
      <c r="O127" s="819"/>
      <c r="P127" s="819"/>
      <c r="Q127" s="819"/>
    </row>
    <row r="128" spans="1:20" s="814" customFormat="1" ht="22.5">
      <c r="A128" s="831" t="s">
        <v>416</v>
      </c>
      <c r="B128" s="842"/>
      <c r="C128" s="829"/>
      <c r="D128" s="843"/>
      <c r="E128" s="842"/>
      <c r="F128" s="842"/>
      <c r="G128" s="829">
        <v>18</v>
      </c>
      <c r="H128" s="829">
        <v>22</v>
      </c>
      <c r="I128" s="829">
        <v>17</v>
      </c>
      <c r="J128" s="831">
        <v>14</v>
      </c>
      <c r="K128" s="831">
        <v>26</v>
      </c>
      <c r="L128" s="831">
        <v>11</v>
      </c>
      <c r="M128" s="831">
        <v>9</v>
      </c>
      <c r="N128" s="829">
        <f t="shared" si="18"/>
        <v>117</v>
      </c>
      <c r="O128" s="819"/>
      <c r="P128" s="819"/>
      <c r="Q128" s="819"/>
    </row>
    <row r="129" spans="1:17" s="814" customFormat="1" ht="23.25">
      <c r="A129" s="828" t="s">
        <v>359</v>
      </c>
      <c r="B129" s="829"/>
      <c r="C129" s="829"/>
      <c r="D129" s="830"/>
      <c r="E129" s="829"/>
      <c r="F129" s="829"/>
      <c r="G129" s="829">
        <v>14</v>
      </c>
      <c r="H129" s="829">
        <v>20</v>
      </c>
      <c r="I129" s="829">
        <v>14</v>
      </c>
      <c r="J129" s="831">
        <v>12</v>
      </c>
      <c r="K129" s="831">
        <v>18</v>
      </c>
      <c r="L129" s="831">
        <v>13</v>
      </c>
      <c r="M129" s="831">
        <v>12</v>
      </c>
      <c r="N129" s="829">
        <f t="shared" si="18"/>
        <v>103</v>
      </c>
      <c r="O129" s="819"/>
      <c r="P129" s="819"/>
      <c r="Q129" s="819"/>
    </row>
    <row r="130" spans="1:17" s="814" customFormat="1" ht="23.25">
      <c r="A130" s="828" t="s">
        <v>376</v>
      </c>
      <c r="B130" s="829"/>
      <c r="C130" s="829"/>
      <c r="D130" s="830"/>
      <c r="E130" s="829"/>
      <c r="F130" s="829"/>
      <c r="G130" s="829">
        <v>12</v>
      </c>
      <c r="H130" s="829">
        <v>9</v>
      </c>
      <c r="I130" s="829">
        <v>8</v>
      </c>
      <c r="J130" s="831">
        <v>22</v>
      </c>
      <c r="K130" s="831">
        <v>17</v>
      </c>
      <c r="L130" s="831">
        <v>8</v>
      </c>
      <c r="M130" s="831">
        <v>14</v>
      </c>
      <c r="N130" s="829">
        <f t="shared" si="18"/>
        <v>90</v>
      </c>
      <c r="O130" s="819"/>
      <c r="P130" s="819"/>
      <c r="Q130" s="819"/>
    </row>
    <row r="131" spans="1:17" s="814" customFormat="1" ht="34.5">
      <c r="A131" s="844" t="s">
        <v>407</v>
      </c>
      <c r="B131" s="829"/>
      <c r="C131" s="829"/>
      <c r="D131" s="830"/>
      <c r="E131" s="829"/>
      <c r="F131" s="829"/>
      <c r="G131" s="829">
        <v>14</v>
      </c>
      <c r="H131" s="829">
        <v>20</v>
      </c>
      <c r="I131" s="829">
        <v>16</v>
      </c>
      <c r="J131" s="831">
        <v>12</v>
      </c>
      <c r="K131" s="831">
        <v>9</v>
      </c>
      <c r="L131" s="831">
        <v>9</v>
      </c>
      <c r="M131" s="831">
        <v>3</v>
      </c>
      <c r="N131" s="829">
        <f t="shared" si="18"/>
        <v>83</v>
      </c>
      <c r="O131" s="819"/>
      <c r="P131" s="819"/>
      <c r="Q131" s="819"/>
    </row>
    <row r="132" spans="1:17" s="814" customFormat="1" ht="23.25">
      <c r="A132" s="828" t="s">
        <v>385</v>
      </c>
      <c r="B132" s="829"/>
      <c r="C132" s="829"/>
      <c r="D132" s="830"/>
      <c r="E132" s="829"/>
      <c r="F132" s="829"/>
      <c r="G132" s="829">
        <v>4</v>
      </c>
      <c r="H132" s="829">
        <v>11</v>
      </c>
      <c r="I132" s="829">
        <v>16</v>
      </c>
      <c r="J132" s="831">
        <v>17</v>
      </c>
      <c r="K132" s="831">
        <v>17</v>
      </c>
      <c r="L132" s="831">
        <v>9</v>
      </c>
      <c r="M132" s="831">
        <v>8</v>
      </c>
      <c r="N132" s="829">
        <f t="shared" si="18"/>
        <v>82</v>
      </c>
      <c r="O132" s="819"/>
      <c r="P132" s="819"/>
      <c r="Q132" s="819"/>
    </row>
    <row r="133" spans="1:17" s="814" customFormat="1" ht="23.25">
      <c r="A133" s="828" t="s">
        <v>399</v>
      </c>
      <c r="B133" s="829"/>
      <c r="C133" s="829"/>
      <c r="D133" s="830"/>
      <c r="E133" s="829"/>
      <c r="F133" s="829"/>
      <c r="G133" s="829">
        <v>19</v>
      </c>
      <c r="H133" s="829">
        <v>8</v>
      </c>
      <c r="I133" s="829">
        <v>7</v>
      </c>
      <c r="J133" s="831">
        <v>17</v>
      </c>
      <c r="K133" s="831">
        <v>15</v>
      </c>
      <c r="L133" s="831">
        <v>7</v>
      </c>
      <c r="M133" s="831">
        <v>7</v>
      </c>
      <c r="N133" s="829">
        <f t="shared" si="18"/>
        <v>80</v>
      </c>
      <c r="O133" s="819"/>
      <c r="P133" s="819"/>
      <c r="Q133" s="819"/>
    </row>
    <row r="134" spans="1:17" s="814" customFormat="1">
      <c r="A134" s="828" t="s">
        <v>405</v>
      </c>
      <c r="B134" s="829"/>
      <c r="C134" s="829"/>
      <c r="D134" s="830"/>
      <c r="E134" s="829"/>
      <c r="F134" s="829"/>
      <c r="G134" s="829">
        <v>10</v>
      </c>
      <c r="H134" s="829">
        <v>12</v>
      </c>
      <c r="I134" s="829">
        <v>10</v>
      </c>
      <c r="J134" s="831">
        <v>14</v>
      </c>
      <c r="K134" s="831">
        <v>10</v>
      </c>
      <c r="L134" s="831">
        <v>5</v>
      </c>
      <c r="M134" s="831">
        <v>6</v>
      </c>
      <c r="N134" s="829">
        <f t="shared" si="18"/>
        <v>67</v>
      </c>
      <c r="O134" s="819"/>
      <c r="P134" s="819"/>
      <c r="Q134" s="819"/>
    </row>
    <row r="135" spans="1:17" s="814" customFormat="1" ht="23.25">
      <c r="A135" s="828" t="s">
        <v>383</v>
      </c>
      <c r="B135" s="829"/>
      <c r="C135" s="829"/>
      <c r="D135" s="830"/>
      <c r="E135" s="829"/>
      <c r="F135" s="829"/>
      <c r="G135" s="829">
        <v>7</v>
      </c>
      <c r="H135" s="829">
        <v>10</v>
      </c>
      <c r="I135" s="829">
        <v>15</v>
      </c>
      <c r="J135" s="831">
        <v>18</v>
      </c>
      <c r="K135" s="831">
        <v>4</v>
      </c>
      <c r="L135" s="831">
        <v>3</v>
      </c>
      <c r="M135" s="831">
        <v>9</v>
      </c>
      <c r="N135" s="829">
        <f t="shared" si="18"/>
        <v>66</v>
      </c>
      <c r="O135" s="819"/>
      <c r="P135" s="819"/>
      <c r="Q135" s="819"/>
    </row>
    <row r="136" spans="1:17" s="814" customFormat="1" ht="23.25">
      <c r="A136" s="828" t="s">
        <v>368</v>
      </c>
      <c r="B136" s="829"/>
      <c r="C136" s="829"/>
      <c r="D136" s="830"/>
      <c r="E136" s="829"/>
      <c r="F136" s="829"/>
      <c r="G136" s="829">
        <v>10</v>
      </c>
      <c r="H136" s="829">
        <v>6</v>
      </c>
      <c r="I136" s="829">
        <v>12</v>
      </c>
      <c r="J136" s="831">
        <v>8</v>
      </c>
      <c r="K136" s="831">
        <v>9</v>
      </c>
      <c r="L136" s="831">
        <v>12</v>
      </c>
      <c r="M136" s="831">
        <v>7</v>
      </c>
      <c r="N136" s="829">
        <f t="shared" si="18"/>
        <v>64</v>
      </c>
      <c r="O136" s="819"/>
      <c r="P136" s="819"/>
      <c r="Q136" s="819"/>
    </row>
    <row r="137" spans="1:17" s="814" customFormat="1" ht="23.25">
      <c r="A137" s="828" t="s">
        <v>357</v>
      </c>
      <c r="B137" s="829"/>
      <c r="C137" s="829"/>
      <c r="D137" s="830"/>
      <c r="E137" s="829"/>
      <c r="F137" s="829"/>
      <c r="G137" s="829">
        <v>2</v>
      </c>
      <c r="H137" s="829">
        <v>4</v>
      </c>
      <c r="I137" s="829">
        <v>13</v>
      </c>
      <c r="J137" s="831">
        <v>11</v>
      </c>
      <c r="K137" s="831">
        <v>7</v>
      </c>
      <c r="L137" s="831">
        <v>5</v>
      </c>
      <c r="M137" s="831">
        <v>10</v>
      </c>
      <c r="N137" s="829">
        <f t="shared" si="18"/>
        <v>52</v>
      </c>
      <c r="O137" s="819"/>
      <c r="P137" s="819"/>
      <c r="Q137" s="819"/>
    </row>
    <row r="138" spans="1:17" s="814" customFormat="1">
      <c r="A138" s="828" t="s">
        <v>285</v>
      </c>
      <c r="B138" s="829"/>
      <c r="C138" s="829"/>
      <c r="D138" s="830"/>
      <c r="E138" s="829"/>
      <c r="F138" s="829"/>
      <c r="G138" s="829">
        <v>6</v>
      </c>
      <c r="H138" s="829">
        <v>3</v>
      </c>
      <c r="I138" s="829">
        <v>11</v>
      </c>
      <c r="J138" s="831">
        <v>7</v>
      </c>
      <c r="K138" s="831">
        <v>5</v>
      </c>
      <c r="L138" s="831">
        <v>2</v>
      </c>
      <c r="M138" s="831">
        <v>8</v>
      </c>
      <c r="N138" s="829">
        <f t="shared" si="18"/>
        <v>42</v>
      </c>
      <c r="O138" s="819"/>
      <c r="P138" s="819"/>
      <c r="Q138" s="819"/>
    </row>
    <row r="139" spans="1:17" s="814" customFormat="1" ht="23.25">
      <c r="A139" s="828" t="s">
        <v>394</v>
      </c>
      <c r="B139" s="829"/>
      <c r="C139" s="829"/>
      <c r="D139" s="830"/>
      <c r="E139" s="829"/>
      <c r="F139" s="829"/>
      <c r="G139" s="829">
        <v>5</v>
      </c>
      <c r="H139" s="829">
        <v>3</v>
      </c>
      <c r="I139" s="829">
        <v>9</v>
      </c>
      <c r="J139" s="831">
        <v>5</v>
      </c>
      <c r="K139" s="831">
        <v>7</v>
      </c>
      <c r="L139" s="831">
        <v>5</v>
      </c>
      <c r="M139" s="831">
        <v>7</v>
      </c>
      <c r="N139" s="829">
        <f t="shared" si="18"/>
        <v>41</v>
      </c>
      <c r="O139" s="819"/>
      <c r="P139" s="819"/>
      <c r="Q139" s="819"/>
    </row>
    <row r="140" spans="1:17" s="814" customFormat="1">
      <c r="A140" s="828" t="s">
        <v>258</v>
      </c>
      <c r="B140" s="829"/>
      <c r="C140" s="829"/>
      <c r="D140" s="830"/>
      <c r="E140" s="829"/>
      <c r="F140" s="829"/>
      <c r="G140" s="829">
        <v>6</v>
      </c>
      <c r="H140" s="829">
        <v>4</v>
      </c>
      <c r="I140" s="829">
        <v>8</v>
      </c>
      <c r="J140" s="831">
        <v>4</v>
      </c>
      <c r="K140" s="831">
        <v>8</v>
      </c>
      <c r="L140" s="831">
        <v>6</v>
      </c>
      <c r="M140" s="831">
        <v>5</v>
      </c>
      <c r="N140" s="829">
        <f t="shared" si="18"/>
        <v>41</v>
      </c>
      <c r="O140" s="819"/>
      <c r="P140" s="819"/>
      <c r="Q140" s="819"/>
    </row>
    <row r="141" spans="1:17" s="814" customFormat="1">
      <c r="A141" s="828" t="s">
        <v>282</v>
      </c>
      <c r="B141" s="829"/>
      <c r="C141" s="829"/>
      <c r="D141" s="830"/>
      <c r="E141" s="829"/>
      <c r="F141" s="829"/>
      <c r="G141" s="829">
        <v>3</v>
      </c>
      <c r="H141" s="829">
        <v>6</v>
      </c>
      <c r="I141" s="829">
        <v>3</v>
      </c>
      <c r="J141" s="831">
        <v>13</v>
      </c>
      <c r="K141" s="831">
        <v>6</v>
      </c>
      <c r="L141" s="831">
        <v>3</v>
      </c>
      <c r="M141" s="831">
        <v>6</v>
      </c>
      <c r="N141" s="829">
        <f t="shared" si="18"/>
        <v>40</v>
      </c>
      <c r="O141" s="819"/>
      <c r="P141" s="819"/>
      <c r="Q141" s="819"/>
    </row>
    <row r="142" spans="1:17" s="814" customFormat="1" ht="34.5">
      <c r="A142" s="828" t="s">
        <v>391</v>
      </c>
      <c r="B142" s="829"/>
      <c r="C142" s="829"/>
      <c r="D142" s="830"/>
      <c r="E142" s="829"/>
      <c r="F142" s="829"/>
      <c r="G142" s="829">
        <v>2</v>
      </c>
      <c r="H142" s="829">
        <v>2</v>
      </c>
      <c r="I142" s="829">
        <v>7</v>
      </c>
      <c r="J142" s="831">
        <v>12</v>
      </c>
      <c r="K142" s="831">
        <v>6</v>
      </c>
      <c r="L142" s="831">
        <v>5</v>
      </c>
      <c r="M142" s="831">
        <v>2</v>
      </c>
      <c r="N142" s="829">
        <f t="shared" si="18"/>
        <v>36</v>
      </c>
      <c r="O142" s="819"/>
      <c r="P142" s="819"/>
      <c r="Q142" s="819"/>
    </row>
    <row r="143" spans="1:17" s="814" customFormat="1">
      <c r="A143" s="828" t="s">
        <v>278</v>
      </c>
      <c r="B143" s="829"/>
      <c r="C143" s="829"/>
      <c r="D143" s="830"/>
      <c r="E143" s="829"/>
      <c r="F143" s="829"/>
      <c r="G143" s="829">
        <v>8</v>
      </c>
      <c r="H143" s="829">
        <v>1</v>
      </c>
      <c r="I143" s="829">
        <v>3</v>
      </c>
      <c r="J143" s="831">
        <v>6</v>
      </c>
      <c r="K143" s="831">
        <v>5</v>
      </c>
      <c r="L143" s="831">
        <v>7</v>
      </c>
      <c r="M143" s="831">
        <v>5</v>
      </c>
      <c r="N143" s="829">
        <f t="shared" si="18"/>
        <v>35</v>
      </c>
      <c r="O143" s="819"/>
      <c r="P143" s="819"/>
      <c r="Q143" s="819"/>
    </row>
    <row r="144" spans="1:17" s="814" customFormat="1">
      <c r="A144" s="828" t="s">
        <v>224</v>
      </c>
      <c r="B144" s="829"/>
      <c r="C144" s="829"/>
      <c r="D144" s="830"/>
      <c r="E144" s="829"/>
      <c r="F144" s="829"/>
      <c r="G144" s="829">
        <v>1</v>
      </c>
      <c r="H144" s="829">
        <v>7</v>
      </c>
      <c r="I144" s="829">
        <v>4</v>
      </c>
      <c r="J144" s="831">
        <v>6</v>
      </c>
      <c r="K144" s="831">
        <v>3</v>
      </c>
      <c r="L144" s="831">
        <v>4</v>
      </c>
      <c r="M144" s="831">
        <v>6</v>
      </c>
      <c r="N144" s="829">
        <f t="shared" si="18"/>
        <v>31</v>
      </c>
      <c r="O144" s="819"/>
      <c r="P144" s="819"/>
      <c r="Q144" s="819"/>
    </row>
    <row r="145" spans="1:17" s="814" customFormat="1" ht="23.25">
      <c r="A145" s="828" t="s">
        <v>378</v>
      </c>
      <c r="B145" s="829"/>
      <c r="C145" s="829"/>
      <c r="D145" s="830"/>
      <c r="E145" s="829"/>
      <c r="F145" s="829"/>
      <c r="G145" s="829">
        <v>7</v>
      </c>
      <c r="H145" s="829">
        <v>5</v>
      </c>
      <c r="I145" s="829">
        <v>3</v>
      </c>
      <c r="J145" s="831">
        <v>4</v>
      </c>
      <c r="K145" s="831">
        <v>5</v>
      </c>
      <c r="L145" s="831">
        <v>2</v>
      </c>
      <c r="M145" s="831">
        <v>4</v>
      </c>
      <c r="N145" s="829">
        <f t="shared" si="18"/>
        <v>30</v>
      </c>
      <c r="O145" s="819"/>
      <c r="P145" s="819"/>
      <c r="Q145" s="819"/>
    </row>
    <row r="146" spans="1:17" s="814" customFormat="1">
      <c r="A146" s="828" t="s">
        <v>287</v>
      </c>
      <c r="B146" s="829"/>
      <c r="C146" s="829"/>
      <c r="D146" s="830"/>
      <c r="E146" s="829"/>
      <c r="F146" s="829"/>
      <c r="G146" s="829">
        <v>4</v>
      </c>
      <c r="H146" s="829">
        <v>6</v>
      </c>
      <c r="I146" s="829">
        <v>4</v>
      </c>
      <c r="J146" s="831">
        <v>4</v>
      </c>
      <c r="K146" s="831">
        <v>6</v>
      </c>
      <c r="L146" s="831">
        <v>0</v>
      </c>
      <c r="M146" s="831">
        <v>5</v>
      </c>
      <c r="N146" s="829">
        <f t="shared" si="18"/>
        <v>29</v>
      </c>
      <c r="O146" s="819"/>
      <c r="P146" s="819"/>
      <c r="Q146" s="819"/>
    </row>
    <row r="147" spans="1:17" s="814" customFormat="1" ht="23.25">
      <c r="A147" s="828" t="s">
        <v>366</v>
      </c>
      <c r="B147" s="829"/>
      <c r="C147" s="829"/>
      <c r="D147" s="830"/>
      <c r="E147" s="829"/>
      <c r="F147" s="829"/>
      <c r="G147" s="829">
        <v>1</v>
      </c>
      <c r="H147" s="829">
        <v>4</v>
      </c>
      <c r="I147" s="829">
        <v>4</v>
      </c>
      <c r="J147" s="831">
        <v>5</v>
      </c>
      <c r="K147" s="831">
        <v>4</v>
      </c>
      <c r="L147" s="831">
        <v>3</v>
      </c>
      <c r="M147" s="831">
        <v>5</v>
      </c>
      <c r="N147" s="829">
        <f t="shared" si="18"/>
        <v>26</v>
      </c>
      <c r="O147" s="819"/>
      <c r="P147" s="819"/>
      <c r="Q147" s="819"/>
    </row>
    <row r="148" spans="1:17" s="814" customFormat="1" ht="33.75">
      <c r="A148" s="834" t="s">
        <v>370</v>
      </c>
      <c r="B148" s="829"/>
      <c r="C148" s="829"/>
      <c r="D148" s="830"/>
      <c r="E148" s="829"/>
      <c r="F148" s="829"/>
      <c r="G148" s="829">
        <v>2</v>
      </c>
      <c r="H148" s="829">
        <v>4</v>
      </c>
      <c r="I148" s="829">
        <v>3</v>
      </c>
      <c r="J148" s="831">
        <v>2</v>
      </c>
      <c r="K148" s="831">
        <v>6</v>
      </c>
      <c r="L148" s="831">
        <v>1</v>
      </c>
      <c r="M148" s="831">
        <v>8</v>
      </c>
      <c r="N148" s="829">
        <f t="shared" si="18"/>
        <v>26</v>
      </c>
      <c r="O148" s="819"/>
      <c r="P148" s="819"/>
      <c r="Q148" s="819"/>
    </row>
    <row r="149" spans="1:17" s="814" customFormat="1" ht="34.5">
      <c r="A149" s="828" t="s">
        <v>390</v>
      </c>
      <c r="B149" s="829"/>
      <c r="C149" s="829"/>
      <c r="D149" s="830"/>
      <c r="E149" s="829"/>
      <c r="F149" s="829"/>
      <c r="G149" s="829">
        <v>4</v>
      </c>
      <c r="H149" s="829">
        <v>4</v>
      </c>
      <c r="I149" s="829">
        <v>3</v>
      </c>
      <c r="J149" s="831">
        <v>2</v>
      </c>
      <c r="K149" s="831">
        <v>1</v>
      </c>
      <c r="L149" s="831">
        <v>5</v>
      </c>
      <c r="M149" s="831">
        <v>4</v>
      </c>
      <c r="N149" s="829">
        <f t="shared" ref="N149:N180" si="19">SUM(B149:M149)</f>
        <v>23</v>
      </c>
      <c r="O149" s="819"/>
      <c r="P149" s="819"/>
      <c r="Q149" s="819"/>
    </row>
    <row r="150" spans="1:17" s="814" customFormat="1">
      <c r="A150" s="828" t="s">
        <v>267</v>
      </c>
      <c r="B150" s="829"/>
      <c r="C150" s="829"/>
      <c r="D150" s="830"/>
      <c r="E150" s="829"/>
      <c r="F150" s="829"/>
      <c r="G150" s="829">
        <v>2</v>
      </c>
      <c r="H150" s="829">
        <v>2</v>
      </c>
      <c r="I150" s="829">
        <v>2</v>
      </c>
      <c r="J150" s="831">
        <v>3</v>
      </c>
      <c r="K150" s="831">
        <v>7</v>
      </c>
      <c r="L150" s="831">
        <v>3</v>
      </c>
      <c r="M150" s="831">
        <v>4</v>
      </c>
      <c r="N150" s="829">
        <f t="shared" si="19"/>
        <v>23</v>
      </c>
      <c r="O150" s="819"/>
      <c r="P150" s="819"/>
      <c r="Q150" s="819"/>
    </row>
    <row r="151" spans="1:17" s="814" customFormat="1" ht="23.25">
      <c r="A151" s="828" t="s">
        <v>280</v>
      </c>
      <c r="B151" s="829"/>
      <c r="C151" s="829"/>
      <c r="D151" s="830"/>
      <c r="E151" s="829"/>
      <c r="F151" s="829"/>
      <c r="G151" s="829">
        <v>5</v>
      </c>
      <c r="H151" s="829">
        <v>4</v>
      </c>
      <c r="I151" s="829">
        <v>3</v>
      </c>
      <c r="J151" s="831">
        <v>2</v>
      </c>
      <c r="K151" s="831">
        <v>4</v>
      </c>
      <c r="L151" s="831">
        <v>1</v>
      </c>
      <c r="M151" s="831">
        <v>4</v>
      </c>
      <c r="N151" s="829">
        <f t="shared" si="19"/>
        <v>23</v>
      </c>
      <c r="O151" s="819"/>
      <c r="P151" s="819"/>
      <c r="Q151" s="819"/>
    </row>
    <row r="152" spans="1:17" s="814" customFormat="1">
      <c r="A152" s="828" t="s">
        <v>281</v>
      </c>
      <c r="B152" s="829"/>
      <c r="C152" s="829"/>
      <c r="D152" s="830"/>
      <c r="E152" s="829"/>
      <c r="F152" s="829"/>
      <c r="G152" s="829">
        <v>4</v>
      </c>
      <c r="H152" s="829">
        <v>4</v>
      </c>
      <c r="I152" s="829">
        <v>6</v>
      </c>
      <c r="J152" s="831">
        <v>2</v>
      </c>
      <c r="K152" s="831">
        <v>2</v>
      </c>
      <c r="L152" s="831">
        <v>1</v>
      </c>
      <c r="M152" s="831">
        <v>4</v>
      </c>
      <c r="N152" s="829">
        <f t="shared" si="19"/>
        <v>23</v>
      </c>
      <c r="O152" s="819"/>
      <c r="P152" s="819"/>
      <c r="Q152" s="819"/>
    </row>
    <row r="153" spans="1:17" s="814" customFormat="1">
      <c r="A153" s="828" t="s">
        <v>262</v>
      </c>
      <c r="B153" s="829"/>
      <c r="C153" s="829"/>
      <c r="D153" s="830"/>
      <c r="E153" s="829"/>
      <c r="F153" s="829"/>
      <c r="G153" s="829">
        <v>5</v>
      </c>
      <c r="H153" s="829">
        <v>2</v>
      </c>
      <c r="I153" s="829">
        <v>6</v>
      </c>
      <c r="J153" s="831">
        <v>3</v>
      </c>
      <c r="K153" s="831">
        <v>1</v>
      </c>
      <c r="L153" s="831">
        <v>1</v>
      </c>
      <c r="M153" s="831">
        <v>4</v>
      </c>
      <c r="N153" s="829">
        <f t="shared" si="19"/>
        <v>22</v>
      </c>
      <c r="O153" s="819"/>
      <c r="P153" s="819"/>
      <c r="Q153" s="819"/>
    </row>
    <row r="154" spans="1:17" s="814" customFormat="1">
      <c r="A154" s="828" t="s">
        <v>269</v>
      </c>
      <c r="B154" s="829"/>
      <c r="C154" s="829"/>
      <c r="D154" s="830"/>
      <c r="E154" s="829"/>
      <c r="F154" s="829"/>
      <c r="G154" s="829">
        <v>4</v>
      </c>
      <c r="H154" s="829">
        <v>3</v>
      </c>
      <c r="I154" s="829">
        <v>1</v>
      </c>
      <c r="J154" s="831">
        <v>3</v>
      </c>
      <c r="K154" s="831">
        <v>2</v>
      </c>
      <c r="L154" s="831">
        <v>2</v>
      </c>
      <c r="M154" s="831">
        <v>7</v>
      </c>
      <c r="N154" s="829">
        <f t="shared" si="19"/>
        <v>22</v>
      </c>
      <c r="O154" s="819"/>
      <c r="P154" s="819"/>
      <c r="Q154" s="819"/>
    </row>
    <row r="155" spans="1:17" s="814" customFormat="1">
      <c r="A155" s="828" t="s">
        <v>274</v>
      </c>
      <c r="B155" s="829"/>
      <c r="C155" s="829"/>
      <c r="D155" s="830"/>
      <c r="E155" s="829"/>
      <c r="F155" s="829"/>
      <c r="G155" s="829">
        <v>3</v>
      </c>
      <c r="H155" s="829">
        <v>1</v>
      </c>
      <c r="I155" s="829">
        <v>3</v>
      </c>
      <c r="J155" s="831">
        <v>3</v>
      </c>
      <c r="K155" s="831">
        <v>5</v>
      </c>
      <c r="L155" s="831">
        <v>4</v>
      </c>
      <c r="M155" s="831">
        <v>3</v>
      </c>
      <c r="N155" s="829">
        <f t="shared" si="19"/>
        <v>22</v>
      </c>
      <c r="O155" s="819"/>
      <c r="P155" s="819"/>
      <c r="Q155" s="819"/>
    </row>
    <row r="156" spans="1:17" s="814" customFormat="1">
      <c r="A156" s="828" t="s">
        <v>279</v>
      </c>
      <c r="B156" s="829"/>
      <c r="C156" s="829"/>
      <c r="D156" s="830"/>
      <c r="E156" s="829"/>
      <c r="F156" s="829"/>
      <c r="G156" s="829">
        <v>2</v>
      </c>
      <c r="H156" s="829">
        <v>3</v>
      </c>
      <c r="I156" s="829">
        <v>1</v>
      </c>
      <c r="J156" s="831">
        <v>6</v>
      </c>
      <c r="K156" s="831">
        <v>4</v>
      </c>
      <c r="L156" s="831">
        <v>2</v>
      </c>
      <c r="M156" s="831">
        <v>4</v>
      </c>
      <c r="N156" s="829">
        <f t="shared" si="19"/>
        <v>22</v>
      </c>
      <c r="O156" s="819"/>
      <c r="P156" s="819"/>
      <c r="Q156" s="819"/>
    </row>
    <row r="157" spans="1:17" s="814" customFormat="1" ht="22.5">
      <c r="A157" s="831" t="s">
        <v>365</v>
      </c>
      <c r="B157" s="842"/>
      <c r="C157" s="829"/>
      <c r="D157" s="830"/>
      <c r="E157" s="829"/>
      <c r="F157" s="829"/>
      <c r="G157" s="829">
        <v>0</v>
      </c>
      <c r="H157" s="829">
        <v>6</v>
      </c>
      <c r="I157" s="829">
        <v>4</v>
      </c>
      <c r="J157" s="831">
        <v>5</v>
      </c>
      <c r="K157" s="831">
        <v>3</v>
      </c>
      <c r="L157" s="831">
        <v>2</v>
      </c>
      <c r="M157" s="831">
        <v>1</v>
      </c>
      <c r="N157" s="829">
        <f t="shared" si="19"/>
        <v>21</v>
      </c>
      <c r="O157" s="819"/>
      <c r="P157" s="819"/>
      <c r="Q157" s="819"/>
    </row>
    <row r="158" spans="1:17" s="814" customFormat="1" ht="23.25">
      <c r="A158" s="828" t="s">
        <v>412</v>
      </c>
      <c r="B158" s="829"/>
      <c r="C158" s="829"/>
      <c r="D158" s="830"/>
      <c r="E158" s="829"/>
      <c r="F158" s="829"/>
      <c r="G158" s="829">
        <v>6</v>
      </c>
      <c r="H158" s="829">
        <v>3</v>
      </c>
      <c r="I158" s="829">
        <v>3</v>
      </c>
      <c r="J158" s="831">
        <v>4</v>
      </c>
      <c r="K158" s="831">
        <v>1</v>
      </c>
      <c r="L158" s="831">
        <v>1</v>
      </c>
      <c r="M158" s="831">
        <v>3</v>
      </c>
      <c r="N158" s="829">
        <f t="shared" si="19"/>
        <v>21</v>
      </c>
      <c r="O158" s="819"/>
      <c r="P158" s="819"/>
      <c r="Q158" s="819"/>
    </row>
    <row r="159" spans="1:17" s="814" customFormat="1">
      <c r="A159" s="828" t="s">
        <v>272</v>
      </c>
      <c r="B159" s="829"/>
      <c r="C159" s="829"/>
      <c r="D159" s="830"/>
      <c r="E159" s="829"/>
      <c r="F159" s="829"/>
      <c r="G159" s="829">
        <v>3</v>
      </c>
      <c r="H159" s="829">
        <v>2</v>
      </c>
      <c r="I159" s="829">
        <v>1</v>
      </c>
      <c r="J159" s="831">
        <v>1</v>
      </c>
      <c r="K159" s="831">
        <v>6</v>
      </c>
      <c r="L159" s="831">
        <v>4</v>
      </c>
      <c r="M159" s="831">
        <v>4</v>
      </c>
      <c r="N159" s="829">
        <f t="shared" si="19"/>
        <v>21</v>
      </c>
      <c r="O159" s="819"/>
      <c r="P159" s="819"/>
      <c r="Q159" s="819"/>
    </row>
    <row r="160" spans="1:17" s="814" customFormat="1" ht="23.25">
      <c r="A160" s="828" t="s">
        <v>271</v>
      </c>
      <c r="B160" s="829"/>
      <c r="C160" s="829"/>
      <c r="D160" s="830"/>
      <c r="E160" s="829"/>
      <c r="F160" s="829"/>
      <c r="G160" s="829">
        <v>3</v>
      </c>
      <c r="H160" s="829">
        <v>2</v>
      </c>
      <c r="I160" s="829">
        <v>4</v>
      </c>
      <c r="J160" s="831">
        <v>3</v>
      </c>
      <c r="K160" s="831">
        <v>4</v>
      </c>
      <c r="L160" s="831">
        <v>1</v>
      </c>
      <c r="M160" s="831">
        <v>3</v>
      </c>
      <c r="N160" s="829">
        <f t="shared" si="19"/>
        <v>20</v>
      </c>
      <c r="O160" s="819"/>
      <c r="P160" s="819"/>
      <c r="Q160" s="819"/>
    </row>
    <row r="161" spans="1:17" s="814" customFormat="1">
      <c r="A161" s="828" t="s">
        <v>276</v>
      </c>
      <c r="B161" s="829"/>
      <c r="C161" s="829"/>
      <c r="D161" s="830"/>
      <c r="E161" s="829"/>
      <c r="F161" s="829"/>
      <c r="G161" s="829">
        <v>4</v>
      </c>
      <c r="H161" s="829">
        <v>4</v>
      </c>
      <c r="I161" s="829">
        <v>3</v>
      </c>
      <c r="J161" s="831">
        <v>2</v>
      </c>
      <c r="K161" s="831">
        <v>3</v>
      </c>
      <c r="L161" s="831">
        <v>0</v>
      </c>
      <c r="M161" s="831">
        <v>4</v>
      </c>
      <c r="N161" s="829">
        <f t="shared" si="19"/>
        <v>20</v>
      </c>
      <c r="O161" s="819"/>
      <c r="P161" s="819"/>
      <c r="Q161" s="819"/>
    </row>
    <row r="162" spans="1:17" s="814" customFormat="1" ht="23.25">
      <c r="A162" s="828" t="s">
        <v>286</v>
      </c>
      <c r="B162" s="829"/>
      <c r="C162" s="829"/>
      <c r="D162" s="830"/>
      <c r="E162" s="829"/>
      <c r="F162" s="829"/>
      <c r="G162" s="829">
        <v>2</v>
      </c>
      <c r="H162" s="829">
        <v>3</v>
      </c>
      <c r="I162" s="829">
        <v>3</v>
      </c>
      <c r="J162" s="831">
        <v>4</v>
      </c>
      <c r="K162" s="831">
        <v>3</v>
      </c>
      <c r="L162" s="831">
        <v>1</v>
      </c>
      <c r="M162" s="831">
        <v>4</v>
      </c>
      <c r="N162" s="829">
        <f t="shared" si="19"/>
        <v>20</v>
      </c>
      <c r="O162" s="819"/>
      <c r="P162" s="819"/>
      <c r="Q162" s="819"/>
    </row>
    <row r="163" spans="1:17" s="814" customFormat="1" ht="23.25">
      <c r="A163" s="828" t="s">
        <v>374</v>
      </c>
      <c r="B163" s="829"/>
      <c r="C163" s="829"/>
      <c r="D163" s="830"/>
      <c r="E163" s="829"/>
      <c r="F163" s="829"/>
      <c r="G163" s="829">
        <v>4</v>
      </c>
      <c r="H163" s="829">
        <v>5</v>
      </c>
      <c r="I163" s="829">
        <v>1</v>
      </c>
      <c r="J163" s="831">
        <v>1</v>
      </c>
      <c r="K163" s="831">
        <v>1</v>
      </c>
      <c r="L163" s="831">
        <v>2</v>
      </c>
      <c r="M163" s="831">
        <v>5</v>
      </c>
      <c r="N163" s="829">
        <f t="shared" si="19"/>
        <v>19</v>
      </c>
      <c r="O163" s="819"/>
      <c r="P163" s="819"/>
      <c r="Q163" s="819"/>
    </row>
    <row r="164" spans="1:17" s="814" customFormat="1">
      <c r="A164" s="828" t="s">
        <v>382</v>
      </c>
      <c r="B164" s="829"/>
      <c r="C164" s="829"/>
      <c r="D164" s="830"/>
      <c r="E164" s="829"/>
      <c r="F164" s="829"/>
      <c r="G164" s="829">
        <v>4</v>
      </c>
      <c r="H164" s="829">
        <v>3</v>
      </c>
      <c r="I164" s="829">
        <v>3</v>
      </c>
      <c r="J164" s="831">
        <v>1</v>
      </c>
      <c r="K164" s="831">
        <v>3</v>
      </c>
      <c r="L164" s="831">
        <v>3</v>
      </c>
      <c r="M164" s="831">
        <v>2</v>
      </c>
      <c r="N164" s="829">
        <f t="shared" si="19"/>
        <v>19</v>
      </c>
      <c r="O164" s="819"/>
      <c r="P164" s="819"/>
      <c r="Q164" s="819"/>
    </row>
    <row r="165" spans="1:17" s="814" customFormat="1" ht="23.25">
      <c r="A165" s="844" t="s">
        <v>408</v>
      </c>
      <c r="B165" s="829"/>
      <c r="C165" s="829"/>
      <c r="D165" s="830"/>
      <c r="E165" s="829"/>
      <c r="F165" s="829"/>
      <c r="G165" s="829">
        <v>1</v>
      </c>
      <c r="H165" s="829">
        <v>3</v>
      </c>
      <c r="I165" s="829">
        <v>7</v>
      </c>
      <c r="J165" s="831">
        <v>3</v>
      </c>
      <c r="K165" s="831">
        <v>1</v>
      </c>
      <c r="L165" s="831">
        <v>0</v>
      </c>
      <c r="M165" s="831">
        <v>3</v>
      </c>
      <c r="N165" s="829">
        <f t="shared" si="19"/>
        <v>18</v>
      </c>
      <c r="O165" s="819"/>
      <c r="P165" s="819"/>
      <c r="Q165" s="819"/>
    </row>
    <row r="166" spans="1:17" s="814" customFormat="1" ht="23.25">
      <c r="A166" s="828" t="s">
        <v>283</v>
      </c>
      <c r="B166" s="829"/>
      <c r="C166" s="829"/>
      <c r="D166" s="830"/>
      <c r="E166" s="829"/>
      <c r="F166" s="829"/>
      <c r="G166" s="829">
        <v>4</v>
      </c>
      <c r="H166" s="829">
        <v>1</v>
      </c>
      <c r="I166" s="829">
        <v>1</v>
      </c>
      <c r="J166" s="831">
        <v>3</v>
      </c>
      <c r="K166" s="831">
        <v>2</v>
      </c>
      <c r="L166" s="831">
        <v>2</v>
      </c>
      <c r="M166" s="831">
        <v>5</v>
      </c>
      <c r="N166" s="829">
        <f t="shared" si="19"/>
        <v>18</v>
      </c>
      <c r="O166" s="819"/>
      <c r="P166" s="819"/>
      <c r="Q166" s="819"/>
    </row>
    <row r="167" spans="1:17" s="814" customFormat="1" ht="23.25">
      <c r="A167" s="828" t="s">
        <v>260</v>
      </c>
      <c r="B167" s="829"/>
      <c r="C167" s="829"/>
      <c r="D167" s="830"/>
      <c r="E167" s="829"/>
      <c r="F167" s="829"/>
      <c r="G167" s="829">
        <v>4</v>
      </c>
      <c r="H167" s="829">
        <v>1</v>
      </c>
      <c r="I167" s="829">
        <v>4</v>
      </c>
      <c r="J167" s="831">
        <v>2</v>
      </c>
      <c r="K167" s="831">
        <v>2</v>
      </c>
      <c r="L167" s="831">
        <v>1</v>
      </c>
      <c r="M167" s="831">
        <v>3</v>
      </c>
      <c r="N167" s="829">
        <f t="shared" si="19"/>
        <v>17</v>
      </c>
      <c r="O167" s="819"/>
      <c r="P167" s="819"/>
      <c r="Q167" s="819"/>
    </row>
    <row r="168" spans="1:17" s="814" customFormat="1">
      <c r="A168" s="828" t="s">
        <v>268</v>
      </c>
      <c r="B168" s="829"/>
      <c r="C168" s="829"/>
      <c r="D168" s="830"/>
      <c r="E168" s="829"/>
      <c r="F168" s="829"/>
      <c r="G168" s="829">
        <v>2</v>
      </c>
      <c r="H168" s="829">
        <v>4</v>
      </c>
      <c r="I168" s="829">
        <v>2</v>
      </c>
      <c r="J168" s="831">
        <v>2</v>
      </c>
      <c r="K168" s="831">
        <v>0</v>
      </c>
      <c r="L168" s="831">
        <v>3</v>
      </c>
      <c r="M168" s="831">
        <v>4</v>
      </c>
      <c r="N168" s="829">
        <f t="shared" si="19"/>
        <v>17</v>
      </c>
      <c r="O168" s="819"/>
      <c r="P168" s="819"/>
      <c r="Q168" s="819"/>
    </row>
    <row r="169" spans="1:17" s="814" customFormat="1">
      <c r="A169" s="845" t="s">
        <v>415</v>
      </c>
      <c r="B169" s="829"/>
      <c r="C169" s="829"/>
      <c r="D169" s="830"/>
      <c r="E169" s="829"/>
      <c r="F169" s="829"/>
      <c r="G169" s="829">
        <v>3</v>
      </c>
      <c r="H169" s="829">
        <v>1</v>
      </c>
      <c r="I169" s="829">
        <v>3</v>
      </c>
      <c r="J169" s="831">
        <v>2</v>
      </c>
      <c r="K169" s="831">
        <v>1</v>
      </c>
      <c r="L169" s="831">
        <v>4</v>
      </c>
      <c r="M169" s="831">
        <v>3</v>
      </c>
      <c r="N169" s="829">
        <f t="shared" si="19"/>
        <v>17</v>
      </c>
      <c r="O169" s="819"/>
      <c r="P169" s="819"/>
      <c r="Q169" s="819"/>
    </row>
    <row r="170" spans="1:17" s="814" customFormat="1" ht="23.25">
      <c r="A170" s="828" t="s">
        <v>396</v>
      </c>
      <c r="B170" s="829"/>
      <c r="C170" s="829"/>
      <c r="D170" s="830"/>
      <c r="E170" s="829"/>
      <c r="F170" s="829"/>
      <c r="G170" s="829">
        <v>1</v>
      </c>
      <c r="H170" s="829">
        <v>3</v>
      </c>
      <c r="I170" s="829">
        <v>1</v>
      </c>
      <c r="J170" s="831">
        <v>3</v>
      </c>
      <c r="K170" s="831">
        <v>3</v>
      </c>
      <c r="L170" s="831">
        <v>0</v>
      </c>
      <c r="M170" s="831">
        <v>4</v>
      </c>
      <c r="N170" s="829">
        <f t="shared" si="19"/>
        <v>15</v>
      </c>
      <c r="O170" s="819"/>
      <c r="P170" s="819"/>
      <c r="Q170" s="819"/>
    </row>
    <row r="171" spans="1:17" s="814" customFormat="1" ht="23.25">
      <c r="A171" s="828" t="s">
        <v>413</v>
      </c>
      <c r="B171" s="829"/>
      <c r="C171" s="829"/>
      <c r="D171" s="830"/>
      <c r="E171" s="829"/>
      <c r="F171" s="829"/>
      <c r="G171" s="829">
        <v>3</v>
      </c>
      <c r="H171" s="829">
        <v>2</v>
      </c>
      <c r="I171" s="829">
        <v>1</v>
      </c>
      <c r="J171" s="831">
        <v>2</v>
      </c>
      <c r="K171" s="831">
        <v>4</v>
      </c>
      <c r="L171" s="831">
        <v>0</v>
      </c>
      <c r="M171" s="831">
        <v>3</v>
      </c>
      <c r="N171" s="829">
        <f t="shared" si="19"/>
        <v>15</v>
      </c>
      <c r="O171" s="819"/>
      <c r="P171" s="819"/>
      <c r="Q171" s="819"/>
    </row>
    <row r="172" spans="1:17" s="814" customFormat="1" ht="23.25">
      <c r="A172" s="828" t="s">
        <v>414</v>
      </c>
      <c r="B172" s="829"/>
      <c r="C172" s="829"/>
      <c r="D172" s="830"/>
      <c r="E172" s="829"/>
      <c r="F172" s="829"/>
      <c r="G172" s="829">
        <v>3</v>
      </c>
      <c r="H172" s="829">
        <v>2</v>
      </c>
      <c r="I172" s="829">
        <v>4</v>
      </c>
      <c r="J172" s="831">
        <v>1</v>
      </c>
      <c r="K172" s="831">
        <v>1</v>
      </c>
      <c r="L172" s="831">
        <v>0</v>
      </c>
      <c r="M172" s="831">
        <v>3</v>
      </c>
      <c r="N172" s="829">
        <f t="shared" si="19"/>
        <v>14</v>
      </c>
      <c r="O172" s="819"/>
      <c r="P172" s="819"/>
      <c r="Q172" s="819"/>
    </row>
    <row r="173" spans="1:17" s="814" customFormat="1">
      <c r="A173" s="828" t="s">
        <v>270</v>
      </c>
      <c r="B173" s="829"/>
      <c r="C173" s="829"/>
      <c r="D173" s="830"/>
      <c r="E173" s="829"/>
      <c r="F173" s="829"/>
      <c r="G173" s="829">
        <v>3</v>
      </c>
      <c r="H173" s="829">
        <v>2</v>
      </c>
      <c r="I173" s="829">
        <v>1</v>
      </c>
      <c r="J173" s="831">
        <v>1</v>
      </c>
      <c r="K173" s="831">
        <v>1</v>
      </c>
      <c r="L173" s="831">
        <v>2</v>
      </c>
      <c r="M173" s="831">
        <v>4</v>
      </c>
      <c r="N173" s="829">
        <f t="shared" si="19"/>
        <v>14</v>
      </c>
      <c r="O173" s="819"/>
      <c r="P173" s="819"/>
      <c r="Q173" s="819"/>
    </row>
    <row r="174" spans="1:17" s="814" customFormat="1">
      <c r="A174" s="828" t="s">
        <v>277</v>
      </c>
      <c r="B174" s="829"/>
      <c r="C174" s="829"/>
      <c r="D174" s="830"/>
      <c r="E174" s="829"/>
      <c r="F174" s="829"/>
      <c r="G174" s="829">
        <v>2</v>
      </c>
      <c r="H174" s="829">
        <v>1</v>
      </c>
      <c r="I174" s="829">
        <v>1</v>
      </c>
      <c r="J174" s="831">
        <v>2</v>
      </c>
      <c r="K174" s="831">
        <v>3</v>
      </c>
      <c r="L174" s="831">
        <v>0</v>
      </c>
      <c r="M174" s="831">
        <v>5</v>
      </c>
      <c r="N174" s="829">
        <f t="shared" si="19"/>
        <v>14</v>
      </c>
      <c r="O174" s="819"/>
      <c r="P174" s="819"/>
      <c r="Q174" s="819"/>
    </row>
    <row r="175" spans="1:17" s="814" customFormat="1">
      <c r="A175" s="828" t="s">
        <v>411</v>
      </c>
      <c r="B175" s="829"/>
      <c r="C175" s="829"/>
      <c r="D175" s="830"/>
      <c r="E175" s="829"/>
      <c r="F175" s="829"/>
      <c r="G175" s="829">
        <v>1</v>
      </c>
      <c r="H175" s="829">
        <v>2</v>
      </c>
      <c r="I175" s="829">
        <v>2</v>
      </c>
      <c r="J175" s="831">
        <v>3</v>
      </c>
      <c r="K175" s="831">
        <v>2</v>
      </c>
      <c r="L175" s="831">
        <v>1</v>
      </c>
      <c r="M175" s="831">
        <v>2</v>
      </c>
      <c r="N175" s="829">
        <f t="shared" si="19"/>
        <v>13</v>
      </c>
      <c r="O175" s="819"/>
      <c r="P175" s="819"/>
      <c r="Q175" s="819"/>
    </row>
    <row r="176" spans="1:17" s="814" customFormat="1">
      <c r="A176" s="828" t="s">
        <v>259</v>
      </c>
      <c r="B176" s="829"/>
      <c r="C176" s="829"/>
      <c r="D176" s="830"/>
      <c r="E176" s="829"/>
      <c r="F176" s="829"/>
      <c r="G176" s="829">
        <v>2</v>
      </c>
      <c r="H176" s="829">
        <v>2</v>
      </c>
      <c r="I176" s="829">
        <v>2</v>
      </c>
      <c r="J176" s="831">
        <v>2</v>
      </c>
      <c r="K176" s="831">
        <v>1</v>
      </c>
      <c r="L176" s="831">
        <v>0</v>
      </c>
      <c r="M176" s="831">
        <v>4</v>
      </c>
      <c r="N176" s="829">
        <f t="shared" si="19"/>
        <v>13</v>
      </c>
      <c r="O176" s="819"/>
      <c r="P176" s="819"/>
      <c r="Q176" s="819"/>
    </row>
    <row r="177" spans="1:17" s="814" customFormat="1">
      <c r="A177" s="828" t="s">
        <v>275</v>
      </c>
      <c r="B177" s="829"/>
      <c r="C177" s="829"/>
      <c r="D177" s="830"/>
      <c r="E177" s="829"/>
      <c r="F177" s="829"/>
      <c r="G177" s="829">
        <v>2</v>
      </c>
      <c r="H177" s="829">
        <v>3</v>
      </c>
      <c r="I177" s="829">
        <v>1</v>
      </c>
      <c r="J177" s="831">
        <v>2</v>
      </c>
      <c r="K177" s="831">
        <v>2</v>
      </c>
      <c r="L177" s="831">
        <v>0</v>
      </c>
      <c r="M177" s="831">
        <v>3</v>
      </c>
      <c r="N177" s="829">
        <f t="shared" si="19"/>
        <v>13</v>
      </c>
      <c r="O177" s="819"/>
      <c r="P177" s="819"/>
      <c r="Q177" s="819"/>
    </row>
    <row r="178" spans="1:17" s="814" customFormat="1">
      <c r="A178" s="845" t="s">
        <v>288</v>
      </c>
      <c r="B178" s="846"/>
      <c r="C178" s="829"/>
      <c r="D178" s="847"/>
      <c r="E178" s="846"/>
      <c r="F178" s="845"/>
      <c r="G178" s="829">
        <v>3</v>
      </c>
      <c r="H178" s="845">
        <v>2</v>
      </c>
      <c r="I178" s="845">
        <v>1</v>
      </c>
      <c r="J178" s="831">
        <v>1</v>
      </c>
      <c r="K178" s="831">
        <v>2</v>
      </c>
      <c r="L178" s="831">
        <v>0</v>
      </c>
      <c r="M178" s="831">
        <v>4</v>
      </c>
      <c r="N178" s="829">
        <f t="shared" si="19"/>
        <v>13</v>
      </c>
      <c r="O178" s="819"/>
      <c r="P178" s="819"/>
      <c r="Q178" s="819"/>
    </row>
    <row r="179" spans="1:17" s="814" customFormat="1">
      <c r="A179" s="828" t="s">
        <v>284</v>
      </c>
      <c r="B179" s="829"/>
      <c r="C179" s="829"/>
      <c r="D179" s="830"/>
      <c r="E179" s="829"/>
      <c r="F179" s="829"/>
      <c r="G179" s="829">
        <v>3</v>
      </c>
      <c r="H179" s="829">
        <v>1</v>
      </c>
      <c r="I179" s="829">
        <v>2</v>
      </c>
      <c r="J179" s="831">
        <v>2</v>
      </c>
      <c r="K179" s="831">
        <v>1</v>
      </c>
      <c r="L179" s="831">
        <v>0</v>
      </c>
      <c r="M179" s="831">
        <v>3</v>
      </c>
      <c r="N179" s="829">
        <f t="shared" si="19"/>
        <v>12</v>
      </c>
      <c r="O179" s="819"/>
      <c r="P179" s="819"/>
      <c r="Q179" s="819"/>
    </row>
    <row r="180" spans="1:17" s="814" customFormat="1" ht="23.25">
      <c r="A180" s="828" t="s">
        <v>263</v>
      </c>
      <c r="B180" s="829"/>
      <c r="C180" s="829"/>
      <c r="D180" s="830"/>
      <c r="E180" s="829"/>
      <c r="F180" s="829"/>
      <c r="G180" s="829">
        <v>2</v>
      </c>
      <c r="H180" s="829">
        <v>1</v>
      </c>
      <c r="I180" s="829">
        <v>1</v>
      </c>
      <c r="J180" s="831">
        <v>1</v>
      </c>
      <c r="K180" s="831">
        <v>3</v>
      </c>
      <c r="L180" s="831">
        <v>0</v>
      </c>
      <c r="M180" s="831">
        <v>3</v>
      </c>
      <c r="N180" s="829">
        <f t="shared" si="19"/>
        <v>11</v>
      </c>
      <c r="O180" s="819"/>
      <c r="P180" s="819"/>
      <c r="Q180" s="819"/>
    </row>
    <row r="181" spans="1:17" s="814" customFormat="1" ht="23.25">
      <c r="A181" s="828" t="s">
        <v>264</v>
      </c>
      <c r="B181" s="829"/>
      <c r="C181" s="829"/>
      <c r="D181" s="830"/>
      <c r="E181" s="829"/>
      <c r="F181" s="829"/>
      <c r="G181" s="829">
        <v>2</v>
      </c>
      <c r="H181" s="829">
        <v>1</v>
      </c>
      <c r="I181" s="829">
        <v>1</v>
      </c>
      <c r="J181" s="831">
        <v>2</v>
      </c>
      <c r="K181" s="831">
        <v>1</v>
      </c>
      <c r="L181" s="831">
        <v>0</v>
      </c>
      <c r="M181" s="831">
        <v>4</v>
      </c>
      <c r="N181" s="829">
        <f t="shared" ref="N181:N194" si="20">SUM(B181:M181)</f>
        <v>11</v>
      </c>
      <c r="O181" s="819"/>
      <c r="P181" s="819"/>
      <c r="Q181" s="819"/>
    </row>
    <row r="182" spans="1:17" s="814" customFormat="1">
      <c r="A182" s="828" t="s">
        <v>266</v>
      </c>
      <c r="B182" s="829"/>
      <c r="C182" s="829"/>
      <c r="D182" s="830"/>
      <c r="E182" s="829"/>
      <c r="F182" s="829"/>
      <c r="G182" s="829">
        <v>3</v>
      </c>
      <c r="H182" s="829">
        <v>1</v>
      </c>
      <c r="I182" s="829">
        <v>1</v>
      </c>
      <c r="J182" s="831">
        <v>1</v>
      </c>
      <c r="K182" s="831">
        <v>2</v>
      </c>
      <c r="L182" s="831">
        <v>0</v>
      </c>
      <c r="M182" s="831">
        <v>3</v>
      </c>
      <c r="N182" s="829">
        <f t="shared" si="20"/>
        <v>11</v>
      </c>
      <c r="O182" s="819"/>
      <c r="P182" s="819"/>
      <c r="Q182" s="819"/>
    </row>
    <row r="183" spans="1:17" s="814" customFormat="1">
      <c r="A183" s="848" t="s">
        <v>406</v>
      </c>
      <c r="B183" s="829"/>
      <c r="C183" s="829"/>
      <c r="D183" s="830"/>
      <c r="E183" s="829"/>
      <c r="F183" s="829"/>
      <c r="G183" s="829">
        <v>0</v>
      </c>
      <c r="H183" s="829">
        <v>0</v>
      </c>
      <c r="I183" s="829">
        <v>5</v>
      </c>
      <c r="J183" s="831">
        <v>3</v>
      </c>
      <c r="K183" s="831">
        <v>0</v>
      </c>
      <c r="L183" s="831">
        <v>0</v>
      </c>
      <c r="M183" s="831">
        <v>1</v>
      </c>
      <c r="N183" s="829">
        <f t="shared" si="20"/>
        <v>9</v>
      </c>
      <c r="O183" s="819"/>
      <c r="P183" s="819"/>
      <c r="Q183" s="819"/>
    </row>
    <row r="184" spans="1:17" s="814" customFormat="1" ht="23.25">
      <c r="A184" s="828" t="s">
        <v>354</v>
      </c>
      <c r="B184" s="829"/>
      <c r="C184" s="829"/>
      <c r="D184" s="829"/>
      <c r="E184" s="829"/>
      <c r="F184" s="829"/>
      <c r="G184" s="829">
        <v>0</v>
      </c>
      <c r="H184" s="829">
        <v>0</v>
      </c>
      <c r="I184" s="829">
        <v>2</v>
      </c>
      <c r="J184" s="831">
        <v>1</v>
      </c>
      <c r="K184" s="829">
        <v>0</v>
      </c>
      <c r="L184" s="831">
        <v>5</v>
      </c>
      <c r="M184" s="829">
        <v>0</v>
      </c>
      <c r="N184" s="829">
        <f t="shared" si="20"/>
        <v>8</v>
      </c>
      <c r="O184" s="819"/>
      <c r="P184" s="819"/>
      <c r="Q184" s="819"/>
    </row>
    <row r="185" spans="1:17" s="814" customFormat="1" ht="23.25">
      <c r="A185" s="844" t="s">
        <v>402</v>
      </c>
      <c r="B185" s="829"/>
      <c r="C185" s="829"/>
      <c r="D185" s="830"/>
      <c r="E185" s="829"/>
      <c r="F185" s="829"/>
      <c r="G185" s="829"/>
      <c r="H185" s="829">
        <v>1</v>
      </c>
      <c r="I185" s="829">
        <v>2</v>
      </c>
      <c r="J185" s="831">
        <v>3</v>
      </c>
      <c r="K185" s="831">
        <v>1</v>
      </c>
      <c r="L185" s="831">
        <v>0</v>
      </c>
      <c r="M185" s="831">
        <v>1</v>
      </c>
      <c r="N185" s="829">
        <f t="shared" si="20"/>
        <v>8</v>
      </c>
      <c r="O185" s="819"/>
      <c r="P185" s="819"/>
      <c r="Q185" s="819"/>
    </row>
    <row r="186" spans="1:17" s="814" customFormat="1" ht="23.25">
      <c r="A186" s="828" t="s">
        <v>379</v>
      </c>
      <c r="B186" s="829"/>
      <c r="C186" s="829"/>
      <c r="D186" s="830"/>
      <c r="E186" s="829"/>
      <c r="F186" s="829"/>
      <c r="G186" s="829">
        <v>0</v>
      </c>
      <c r="H186" s="829">
        <v>3</v>
      </c>
      <c r="I186" s="829">
        <v>0</v>
      </c>
      <c r="J186" s="831">
        <v>2</v>
      </c>
      <c r="K186" s="831">
        <v>0</v>
      </c>
      <c r="L186" s="831">
        <v>0</v>
      </c>
      <c r="M186" s="831">
        <v>2</v>
      </c>
      <c r="N186" s="829">
        <f t="shared" si="20"/>
        <v>7</v>
      </c>
      <c r="O186" s="819"/>
      <c r="P186" s="819"/>
      <c r="Q186" s="819"/>
    </row>
    <row r="187" spans="1:17" s="814" customFormat="1" ht="23.25">
      <c r="A187" s="828" t="s">
        <v>363</v>
      </c>
      <c r="B187" s="829"/>
      <c r="C187" s="829"/>
      <c r="D187" s="830"/>
      <c r="E187" s="829"/>
      <c r="F187" s="829"/>
      <c r="G187" s="829">
        <v>0</v>
      </c>
      <c r="H187" s="829">
        <v>3</v>
      </c>
      <c r="I187" s="829">
        <v>1</v>
      </c>
      <c r="J187" s="831">
        <v>0</v>
      </c>
      <c r="K187" s="831">
        <v>0</v>
      </c>
      <c r="L187" s="831">
        <v>1</v>
      </c>
      <c r="M187" s="831">
        <v>1</v>
      </c>
      <c r="N187" s="829">
        <f t="shared" si="20"/>
        <v>6</v>
      </c>
      <c r="O187" s="819"/>
      <c r="P187" s="819"/>
      <c r="Q187" s="819"/>
    </row>
    <row r="188" spans="1:17" s="814" customFormat="1" ht="23.25">
      <c r="A188" s="828" t="s">
        <v>404</v>
      </c>
      <c r="B188" s="829"/>
      <c r="C188" s="829"/>
      <c r="D188" s="830"/>
      <c r="E188" s="829"/>
      <c r="F188" s="829"/>
      <c r="G188" s="829">
        <v>1</v>
      </c>
      <c r="H188" s="829">
        <v>1</v>
      </c>
      <c r="I188" s="829">
        <v>0</v>
      </c>
      <c r="J188" s="831">
        <v>4</v>
      </c>
      <c r="K188" s="831">
        <v>0</v>
      </c>
      <c r="L188" s="831">
        <v>0</v>
      </c>
      <c r="M188" s="831">
        <v>0</v>
      </c>
      <c r="N188" s="829">
        <f t="shared" si="20"/>
        <v>6</v>
      </c>
      <c r="O188" s="819"/>
      <c r="P188" s="819"/>
      <c r="Q188" s="819"/>
    </row>
    <row r="189" spans="1:17" s="814" customFormat="1" ht="23.25">
      <c r="A189" s="844" t="s">
        <v>353</v>
      </c>
      <c r="B189" s="829"/>
      <c r="C189" s="829"/>
      <c r="D189" s="829"/>
      <c r="E189" s="829"/>
      <c r="F189" s="829"/>
      <c r="G189" s="829">
        <v>0</v>
      </c>
      <c r="H189" s="829">
        <v>0</v>
      </c>
      <c r="I189" s="829">
        <v>0</v>
      </c>
      <c r="J189" s="831">
        <v>3</v>
      </c>
      <c r="K189" s="829">
        <v>0</v>
      </c>
      <c r="L189" s="831">
        <v>2</v>
      </c>
      <c r="M189" s="829">
        <v>0</v>
      </c>
      <c r="N189" s="829">
        <f t="shared" si="20"/>
        <v>5</v>
      </c>
      <c r="O189" s="819"/>
      <c r="P189" s="819"/>
      <c r="Q189" s="819"/>
    </row>
    <row r="190" spans="1:17" s="814" customFormat="1" ht="23.25">
      <c r="A190" s="828" t="s">
        <v>395</v>
      </c>
      <c r="B190" s="829"/>
      <c r="C190" s="829"/>
      <c r="D190" s="830"/>
      <c r="E190" s="829"/>
      <c r="F190" s="829"/>
      <c r="G190" s="829"/>
      <c r="H190" s="829">
        <v>2</v>
      </c>
      <c r="I190" s="829">
        <v>1</v>
      </c>
      <c r="J190" s="831">
        <v>0</v>
      </c>
      <c r="K190" s="831">
        <v>0</v>
      </c>
      <c r="L190" s="831">
        <v>1</v>
      </c>
      <c r="M190" s="831">
        <v>1</v>
      </c>
      <c r="N190" s="829">
        <f t="shared" si="20"/>
        <v>5</v>
      </c>
      <c r="O190" s="819"/>
      <c r="P190" s="819"/>
      <c r="Q190" s="819"/>
    </row>
    <row r="191" spans="1:17" s="814" customFormat="1" ht="34.5">
      <c r="A191" s="844" t="s">
        <v>409</v>
      </c>
      <c r="B191" s="829"/>
      <c r="C191" s="829"/>
      <c r="D191" s="830"/>
      <c r="E191" s="829"/>
      <c r="F191" s="829"/>
      <c r="G191" s="829">
        <v>0</v>
      </c>
      <c r="H191" s="829">
        <v>1</v>
      </c>
      <c r="I191" s="829">
        <v>1</v>
      </c>
      <c r="J191" s="831">
        <v>1</v>
      </c>
      <c r="K191" s="831">
        <v>1</v>
      </c>
      <c r="L191" s="831">
        <v>1</v>
      </c>
      <c r="M191" s="831">
        <v>0</v>
      </c>
      <c r="N191" s="829">
        <f t="shared" si="20"/>
        <v>5</v>
      </c>
      <c r="O191" s="819"/>
      <c r="P191" s="819"/>
      <c r="Q191" s="819"/>
    </row>
    <row r="192" spans="1:17" s="814" customFormat="1" ht="22.5">
      <c r="A192" s="831" t="s">
        <v>397</v>
      </c>
      <c r="B192" s="842"/>
      <c r="C192" s="829"/>
      <c r="D192" s="843"/>
      <c r="E192" s="842"/>
      <c r="F192" s="842"/>
      <c r="G192" s="829">
        <v>1</v>
      </c>
      <c r="H192" s="842">
        <v>0</v>
      </c>
      <c r="I192" s="829">
        <v>0</v>
      </c>
      <c r="J192" s="831">
        <v>1</v>
      </c>
      <c r="K192" s="831">
        <v>1</v>
      </c>
      <c r="L192" s="831">
        <v>0</v>
      </c>
      <c r="M192" s="831">
        <v>1</v>
      </c>
      <c r="N192" s="829">
        <f t="shared" si="20"/>
        <v>4</v>
      </c>
      <c r="O192" s="819"/>
      <c r="P192" s="819"/>
      <c r="Q192" s="819"/>
    </row>
    <row r="193" spans="1:17" s="814" customFormat="1" ht="23.25">
      <c r="A193" s="828" t="s">
        <v>361</v>
      </c>
      <c r="B193" s="829"/>
      <c r="C193" s="829"/>
      <c r="D193" s="830"/>
      <c r="E193" s="829"/>
      <c r="F193" s="829"/>
      <c r="G193" s="829">
        <v>0</v>
      </c>
      <c r="H193" s="829">
        <v>0</v>
      </c>
      <c r="I193" s="829">
        <v>0</v>
      </c>
      <c r="J193" s="831">
        <v>0</v>
      </c>
      <c r="K193" s="831">
        <v>1</v>
      </c>
      <c r="L193" s="831">
        <v>1</v>
      </c>
      <c r="M193" s="831">
        <v>1</v>
      </c>
      <c r="N193" s="829">
        <f t="shared" si="20"/>
        <v>3</v>
      </c>
      <c r="O193" s="819"/>
      <c r="P193" s="819"/>
      <c r="Q193" s="819"/>
    </row>
    <row r="194" spans="1:17" s="814" customFormat="1" ht="22.5">
      <c r="A194" s="831" t="s">
        <v>410</v>
      </c>
      <c r="B194" s="842"/>
      <c r="C194" s="829"/>
      <c r="D194" s="843"/>
      <c r="E194" s="842"/>
      <c r="F194" s="842"/>
      <c r="G194" s="829">
        <v>0</v>
      </c>
      <c r="H194" s="829">
        <v>0</v>
      </c>
      <c r="I194" s="829">
        <v>0</v>
      </c>
      <c r="J194" s="831">
        <v>0</v>
      </c>
      <c r="K194" s="829">
        <v>0</v>
      </c>
      <c r="L194" s="831">
        <v>0</v>
      </c>
      <c r="M194" s="831">
        <v>0</v>
      </c>
      <c r="N194" s="829">
        <f t="shared" si="20"/>
        <v>0</v>
      </c>
      <c r="O194" s="819"/>
      <c r="P194" s="819"/>
      <c r="Q194" s="819"/>
    </row>
    <row r="195" spans="1:17" s="814" customFormat="1">
      <c r="C195" s="819"/>
      <c r="D195" s="819"/>
      <c r="F195" s="818"/>
      <c r="G195" s="818"/>
      <c r="H195" s="818"/>
      <c r="I195" s="849"/>
      <c r="J195" s="818"/>
      <c r="K195" s="818"/>
      <c r="L195" s="818"/>
      <c r="M195" s="821"/>
      <c r="N195" s="817"/>
      <c r="O195" s="819"/>
      <c r="P195" s="819"/>
      <c r="Q195" s="819"/>
    </row>
    <row r="196" spans="1:17" s="814" customFormat="1">
      <c r="C196" s="819"/>
      <c r="D196" s="819"/>
      <c r="F196" s="818"/>
      <c r="G196" s="818"/>
      <c r="H196" s="818"/>
      <c r="I196" s="849"/>
      <c r="J196" s="818"/>
      <c r="K196" s="818"/>
      <c r="L196" s="818"/>
      <c r="M196" s="821"/>
      <c r="N196" s="817"/>
      <c r="O196" s="819"/>
      <c r="P196" s="819"/>
      <c r="Q196" s="819"/>
    </row>
    <row r="197" spans="1:17" s="814" customFormat="1">
      <c r="C197" s="819"/>
      <c r="D197" s="819"/>
      <c r="F197" s="818"/>
      <c r="G197" s="818"/>
      <c r="H197" s="818"/>
      <c r="I197" s="849"/>
      <c r="J197" s="818"/>
      <c r="K197" s="818"/>
      <c r="L197" s="818"/>
      <c r="M197" s="821"/>
      <c r="N197" s="817"/>
      <c r="O197" s="819"/>
      <c r="P197" s="819"/>
      <c r="Q197" s="819"/>
    </row>
    <row r="198" spans="1:17" s="814" customFormat="1">
      <c r="C198" s="819"/>
      <c r="D198" s="819"/>
      <c r="F198" s="818"/>
      <c r="G198" s="818"/>
      <c r="H198" s="818"/>
      <c r="I198" s="849"/>
      <c r="J198" s="818"/>
      <c r="K198" s="818"/>
      <c r="L198" s="818"/>
      <c r="M198" s="821"/>
      <c r="N198" s="817"/>
      <c r="O198" s="819"/>
      <c r="P198" s="819"/>
      <c r="Q198" s="819"/>
    </row>
    <row r="199" spans="1:17" s="814" customFormat="1">
      <c r="C199" s="819"/>
      <c r="D199" s="819"/>
      <c r="F199" s="818"/>
      <c r="G199" s="818"/>
      <c r="H199" s="818"/>
      <c r="I199" s="849"/>
      <c r="J199" s="818"/>
      <c r="K199" s="818"/>
      <c r="L199" s="818"/>
      <c r="M199" s="821"/>
      <c r="N199" s="817"/>
      <c r="O199" s="819"/>
      <c r="P199" s="819"/>
      <c r="Q199" s="819"/>
    </row>
    <row r="200" spans="1:17" s="814" customFormat="1">
      <c r="C200" s="819"/>
      <c r="D200" s="819"/>
      <c r="F200" s="818"/>
      <c r="G200" s="818"/>
      <c r="H200" s="818"/>
      <c r="I200" s="849"/>
      <c r="J200" s="818"/>
      <c r="K200" s="818"/>
      <c r="L200" s="818"/>
      <c r="M200" s="821"/>
      <c r="N200" s="817"/>
      <c r="O200" s="819"/>
      <c r="P200" s="819"/>
      <c r="Q200" s="819"/>
    </row>
    <row r="201" spans="1:17" s="814" customFormat="1">
      <c r="C201" s="819"/>
      <c r="D201" s="819"/>
      <c r="F201" s="818"/>
      <c r="G201" s="818"/>
      <c r="H201" s="818"/>
      <c r="I201" s="849"/>
      <c r="J201" s="818"/>
      <c r="K201" s="818"/>
      <c r="L201" s="818"/>
      <c r="M201" s="821"/>
      <c r="N201" s="817"/>
      <c r="O201" s="819"/>
      <c r="P201" s="819"/>
      <c r="Q201" s="819"/>
    </row>
    <row r="202" spans="1:17" s="814" customFormat="1">
      <c r="C202" s="819"/>
      <c r="D202" s="819"/>
      <c r="F202" s="818"/>
      <c r="G202" s="818"/>
      <c r="H202" s="818"/>
      <c r="I202" s="849"/>
      <c r="J202" s="818"/>
      <c r="K202" s="818"/>
      <c r="L202" s="818"/>
      <c r="M202" s="821"/>
      <c r="N202" s="817"/>
      <c r="O202" s="819"/>
      <c r="P202" s="819"/>
      <c r="Q202" s="819"/>
    </row>
    <row r="203" spans="1:17" s="814" customFormat="1">
      <c r="C203" s="819"/>
      <c r="D203" s="819"/>
      <c r="F203" s="818"/>
      <c r="G203" s="818"/>
      <c r="H203" s="818"/>
      <c r="I203" s="849"/>
      <c r="J203" s="818"/>
      <c r="K203" s="818"/>
      <c r="L203" s="818"/>
      <c r="M203" s="821"/>
      <c r="N203" s="817"/>
      <c r="O203" s="819"/>
      <c r="P203" s="819"/>
      <c r="Q203" s="819"/>
    </row>
    <row r="204" spans="1:17" s="814" customFormat="1">
      <c r="C204" s="819"/>
      <c r="D204" s="819"/>
      <c r="F204" s="818"/>
      <c r="G204" s="818"/>
      <c r="H204" s="818"/>
      <c r="I204" s="849"/>
      <c r="J204" s="818"/>
      <c r="K204" s="818"/>
      <c r="L204" s="818"/>
      <c r="M204" s="821"/>
      <c r="N204" s="817"/>
      <c r="O204" s="819"/>
      <c r="P204" s="819"/>
      <c r="Q204" s="819"/>
    </row>
    <row r="205" spans="1:17" s="814" customFormat="1">
      <c r="C205" s="819"/>
      <c r="D205" s="819"/>
      <c r="F205" s="818"/>
      <c r="G205" s="818"/>
      <c r="H205" s="818"/>
      <c r="I205" s="849"/>
      <c r="J205" s="818"/>
      <c r="K205" s="818"/>
      <c r="L205" s="818"/>
      <c r="M205" s="821"/>
      <c r="N205" s="817"/>
      <c r="O205" s="819"/>
      <c r="P205" s="819"/>
      <c r="Q205" s="819"/>
    </row>
    <row r="206" spans="1:17" s="814" customFormat="1">
      <c r="C206" s="819"/>
      <c r="D206" s="819"/>
      <c r="F206" s="818"/>
      <c r="G206" s="818"/>
      <c r="H206" s="818"/>
      <c r="I206" s="849"/>
      <c r="J206" s="818"/>
      <c r="K206" s="818"/>
      <c r="L206" s="818"/>
      <c r="M206" s="821"/>
      <c r="N206" s="817"/>
      <c r="O206" s="819"/>
      <c r="P206" s="819"/>
      <c r="Q206" s="819"/>
    </row>
    <row r="207" spans="1:17" s="814" customFormat="1">
      <c r="C207" s="819"/>
      <c r="D207" s="819"/>
      <c r="F207" s="818"/>
      <c r="G207" s="818"/>
      <c r="H207" s="818"/>
      <c r="I207" s="849"/>
      <c r="J207" s="818"/>
      <c r="K207" s="818"/>
      <c r="L207" s="818"/>
      <c r="M207" s="821"/>
      <c r="N207" s="817"/>
      <c r="O207" s="819"/>
      <c r="P207" s="819"/>
      <c r="Q207" s="819"/>
    </row>
    <row r="208" spans="1:17" s="814" customFormat="1">
      <c r="C208" s="819"/>
      <c r="D208" s="819"/>
      <c r="F208" s="818"/>
      <c r="G208" s="818"/>
      <c r="H208" s="818"/>
      <c r="I208" s="849"/>
      <c r="J208" s="818"/>
      <c r="K208" s="818"/>
      <c r="L208" s="818"/>
      <c r="M208" s="821"/>
      <c r="N208" s="817"/>
      <c r="O208" s="819"/>
      <c r="P208" s="819"/>
      <c r="Q208" s="819"/>
    </row>
    <row r="209" spans="1:21" s="814" customFormat="1">
      <c r="C209" s="819"/>
      <c r="D209" s="819"/>
      <c r="F209" s="818"/>
      <c r="G209" s="818"/>
      <c r="H209" s="818"/>
      <c r="I209" s="849"/>
      <c r="J209" s="818"/>
      <c r="K209" s="818"/>
      <c r="L209" s="818"/>
      <c r="M209" s="821"/>
      <c r="N209" s="817"/>
      <c r="O209" s="819"/>
      <c r="P209" s="819"/>
      <c r="Q209" s="819"/>
    </row>
    <row r="210" spans="1:21" s="814" customFormat="1">
      <c r="C210" s="819"/>
      <c r="D210" s="819"/>
      <c r="F210" s="818"/>
      <c r="G210" s="818"/>
      <c r="H210" s="818"/>
      <c r="I210" s="849"/>
      <c r="J210" s="818"/>
      <c r="K210" s="818"/>
      <c r="L210" s="818"/>
      <c r="M210" s="821"/>
      <c r="N210" s="817"/>
      <c r="O210" s="819"/>
      <c r="P210" s="819"/>
      <c r="Q210" s="819"/>
    </row>
    <row r="211" spans="1:21">
      <c r="A211" s="809"/>
      <c r="B211" s="809"/>
      <c r="C211" s="810"/>
      <c r="D211" s="810"/>
      <c r="E211" s="809"/>
      <c r="F211" s="811"/>
      <c r="G211" s="811"/>
      <c r="H211" s="811"/>
      <c r="I211" s="812"/>
      <c r="J211" s="811"/>
      <c r="K211" s="811"/>
      <c r="L211" s="811"/>
      <c r="M211" s="813"/>
      <c r="N211" s="808"/>
      <c r="O211" s="810"/>
      <c r="P211" s="810"/>
      <c r="Q211" s="810"/>
      <c r="R211" s="809"/>
      <c r="S211" s="763"/>
      <c r="T211" s="763"/>
      <c r="U211" s="763"/>
    </row>
    <row r="212" spans="1:21">
      <c r="A212" s="809"/>
      <c r="B212" s="809"/>
      <c r="C212" s="810"/>
      <c r="D212" s="810"/>
      <c r="E212" s="809"/>
      <c r="F212" s="811"/>
      <c r="G212" s="811"/>
      <c r="H212" s="811"/>
      <c r="I212" s="812"/>
      <c r="J212" s="811"/>
      <c r="K212" s="811"/>
      <c r="L212" s="811"/>
      <c r="M212" s="813"/>
      <c r="N212" s="808"/>
      <c r="O212" s="810"/>
      <c r="P212" s="810"/>
      <c r="Q212" s="810"/>
      <c r="R212" s="809"/>
      <c r="S212" s="763"/>
      <c r="T212" s="763"/>
      <c r="U212" s="763"/>
    </row>
    <row r="213" spans="1:21">
      <c r="A213" s="809"/>
      <c r="B213" s="809"/>
      <c r="C213" s="810"/>
      <c r="D213" s="810"/>
      <c r="E213" s="809"/>
      <c r="F213" s="811"/>
      <c r="G213" s="811"/>
      <c r="H213" s="811"/>
      <c r="I213" s="812"/>
      <c r="J213" s="811"/>
      <c r="K213" s="811"/>
      <c r="L213" s="811"/>
      <c r="M213" s="813"/>
      <c r="N213" s="808"/>
      <c r="O213" s="810"/>
      <c r="P213" s="810"/>
      <c r="Q213" s="810"/>
      <c r="R213" s="809"/>
      <c r="S213" s="763"/>
      <c r="T213" s="763"/>
      <c r="U213" s="763"/>
    </row>
    <row r="214" spans="1:21">
      <c r="A214" s="809"/>
      <c r="B214" s="809"/>
      <c r="C214" s="810"/>
      <c r="D214" s="810"/>
      <c r="E214" s="809"/>
      <c r="F214" s="811"/>
      <c r="G214" s="811"/>
      <c r="H214" s="811"/>
      <c r="I214" s="812"/>
      <c r="J214" s="811"/>
      <c r="K214" s="811"/>
      <c r="L214" s="811"/>
      <c r="M214" s="813"/>
      <c r="N214" s="808"/>
      <c r="O214" s="810"/>
      <c r="P214" s="810"/>
      <c r="Q214" s="810"/>
      <c r="R214" s="809"/>
      <c r="S214" s="763"/>
      <c r="T214" s="763"/>
      <c r="U214" s="763"/>
    </row>
    <row r="215" spans="1:21">
      <c r="A215" s="809"/>
      <c r="B215" s="809"/>
      <c r="C215" s="810"/>
      <c r="D215" s="810"/>
      <c r="E215" s="809"/>
      <c r="F215" s="811"/>
      <c r="G215" s="811"/>
      <c r="H215" s="811"/>
      <c r="I215" s="812"/>
      <c r="J215" s="811"/>
      <c r="K215" s="811"/>
      <c r="L215" s="811"/>
      <c r="M215" s="813"/>
      <c r="N215" s="808"/>
      <c r="O215" s="810"/>
      <c r="P215" s="810"/>
      <c r="Q215" s="810"/>
      <c r="R215" s="809"/>
      <c r="S215" s="763"/>
      <c r="T215" s="763"/>
      <c r="U215" s="763"/>
    </row>
    <row r="216" spans="1:21">
      <c r="A216" s="809"/>
      <c r="B216" s="809"/>
      <c r="C216" s="810"/>
      <c r="D216" s="810"/>
      <c r="E216" s="809"/>
      <c r="F216" s="811"/>
      <c r="G216" s="811"/>
      <c r="H216" s="811"/>
      <c r="I216" s="812"/>
      <c r="J216" s="811"/>
      <c r="K216" s="811"/>
      <c r="L216" s="811"/>
      <c r="M216" s="813"/>
      <c r="N216" s="808"/>
      <c r="O216" s="810"/>
      <c r="P216" s="810"/>
      <c r="Q216" s="810"/>
      <c r="R216" s="809"/>
      <c r="S216" s="763"/>
      <c r="T216" s="763"/>
      <c r="U216" s="763"/>
    </row>
    <row r="217" spans="1:21">
      <c r="A217" s="809"/>
      <c r="B217" s="809"/>
      <c r="C217" s="810"/>
      <c r="D217" s="810"/>
      <c r="E217" s="809"/>
      <c r="F217" s="811"/>
      <c r="G217" s="811"/>
      <c r="H217" s="811"/>
      <c r="I217" s="812"/>
      <c r="J217" s="811"/>
      <c r="K217" s="811"/>
      <c r="L217" s="811"/>
      <c r="M217" s="813"/>
      <c r="N217" s="808"/>
      <c r="O217" s="810"/>
      <c r="P217" s="810"/>
      <c r="Q217" s="810"/>
      <c r="R217" s="809"/>
      <c r="S217" s="763"/>
      <c r="T217" s="763"/>
      <c r="U217" s="763"/>
    </row>
    <row r="218" spans="1:21">
      <c r="A218" s="809"/>
      <c r="B218" s="809"/>
      <c r="C218" s="810"/>
      <c r="D218" s="810"/>
      <c r="E218" s="809"/>
      <c r="F218" s="811"/>
      <c r="G218" s="811"/>
      <c r="H218" s="811"/>
      <c r="I218" s="812"/>
      <c r="J218" s="811"/>
      <c r="K218" s="811"/>
      <c r="L218" s="811"/>
      <c r="M218" s="813"/>
      <c r="N218" s="808"/>
      <c r="O218" s="810"/>
      <c r="P218" s="810"/>
      <c r="Q218" s="810"/>
      <c r="R218" s="809"/>
      <c r="S218" s="763"/>
      <c r="T218" s="763"/>
      <c r="U218" s="763"/>
    </row>
    <row r="219" spans="1:21">
      <c r="A219" s="809"/>
      <c r="B219" s="809"/>
      <c r="C219" s="810"/>
      <c r="D219" s="810"/>
      <c r="E219" s="809"/>
      <c r="F219" s="811"/>
      <c r="G219" s="811"/>
      <c r="H219" s="811"/>
      <c r="I219" s="812"/>
      <c r="J219" s="811"/>
      <c r="K219" s="811"/>
      <c r="L219" s="811"/>
      <c r="M219" s="813"/>
      <c r="N219" s="808"/>
      <c r="O219" s="810"/>
      <c r="P219" s="810"/>
      <c r="Q219" s="810"/>
      <c r="R219" s="809"/>
      <c r="S219" s="763"/>
      <c r="T219" s="763"/>
      <c r="U219" s="763"/>
    </row>
    <row r="220" spans="1:21">
      <c r="A220" s="809"/>
      <c r="B220" s="809"/>
      <c r="C220" s="810"/>
      <c r="D220" s="810"/>
      <c r="E220" s="809"/>
      <c r="F220" s="811"/>
      <c r="G220" s="811"/>
      <c r="H220" s="811"/>
      <c r="I220" s="812"/>
      <c r="J220" s="811"/>
      <c r="K220" s="811"/>
      <c r="L220" s="811"/>
      <c r="M220" s="813"/>
      <c r="N220" s="808"/>
      <c r="O220" s="810"/>
      <c r="P220" s="810"/>
      <c r="Q220" s="810"/>
      <c r="R220" s="809"/>
      <c r="S220" s="763"/>
      <c r="T220" s="763"/>
      <c r="U220" s="763"/>
    </row>
    <row r="221" spans="1:21">
      <c r="A221" s="220"/>
      <c r="B221" s="220"/>
      <c r="C221" s="675"/>
      <c r="D221" s="675"/>
      <c r="E221" s="220"/>
      <c r="F221" s="677"/>
      <c r="G221" s="677"/>
      <c r="H221" s="677"/>
      <c r="I221" s="733"/>
      <c r="J221" s="677"/>
      <c r="K221" s="677"/>
      <c r="L221" s="677"/>
      <c r="M221" s="678"/>
      <c r="N221" s="734"/>
      <c r="O221" s="675"/>
      <c r="P221" s="675"/>
      <c r="Q221" s="675"/>
      <c r="R221" s="220"/>
    </row>
    <row r="222" spans="1:21">
      <c r="A222" s="220"/>
      <c r="B222" s="220"/>
      <c r="C222" s="675"/>
      <c r="D222" s="675"/>
      <c r="E222" s="220"/>
      <c r="F222" s="677"/>
      <c r="G222" s="677"/>
      <c r="H222" s="677"/>
      <c r="I222" s="733"/>
      <c r="J222" s="677"/>
      <c r="K222" s="677"/>
      <c r="L222" s="677"/>
      <c r="M222" s="678"/>
      <c r="N222" s="734"/>
      <c r="O222" s="675"/>
      <c r="P222" s="675"/>
      <c r="Q222" s="675"/>
      <c r="R222" s="220"/>
    </row>
    <row r="223" spans="1:21">
      <c r="A223" s="220"/>
      <c r="B223" s="220"/>
      <c r="C223" s="675"/>
      <c r="D223" s="675"/>
      <c r="E223" s="220"/>
      <c r="F223" s="677"/>
      <c r="G223" s="677"/>
      <c r="H223" s="677"/>
      <c r="I223" s="733"/>
      <c r="J223" s="677"/>
      <c r="K223" s="677"/>
      <c r="L223" s="677"/>
      <c r="M223" s="678"/>
      <c r="N223" s="734"/>
      <c r="O223" s="675"/>
      <c r="P223" s="675"/>
      <c r="Q223" s="675"/>
      <c r="R223" s="220"/>
    </row>
    <row r="224" spans="1:21">
      <c r="A224" s="220"/>
      <c r="B224" s="220"/>
      <c r="C224" s="675"/>
      <c r="D224" s="675"/>
      <c r="E224" s="220"/>
      <c r="F224" s="677"/>
      <c r="G224" s="677"/>
      <c r="H224" s="677"/>
      <c r="I224" s="733"/>
      <c r="J224" s="677"/>
      <c r="K224" s="677"/>
      <c r="L224" s="677"/>
      <c r="M224" s="678"/>
      <c r="N224" s="734"/>
      <c r="O224" s="675"/>
      <c r="P224" s="675"/>
      <c r="Q224" s="675"/>
      <c r="R224" s="220"/>
    </row>
    <row r="225" spans="1:18">
      <c r="A225" s="220"/>
      <c r="B225" s="220"/>
      <c r="C225" s="675"/>
      <c r="D225" s="675"/>
      <c r="E225" s="220"/>
      <c r="F225" s="677"/>
      <c r="G225" s="677"/>
      <c r="H225" s="677"/>
      <c r="I225" s="733"/>
      <c r="J225" s="677"/>
      <c r="K225" s="677"/>
      <c r="L225" s="677"/>
      <c r="M225" s="678"/>
      <c r="N225" s="734"/>
      <c r="O225" s="675"/>
      <c r="P225" s="675"/>
      <c r="Q225" s="675"/>
      <c r="R225" s="220"/>
    </row>
    <row r="226" spans="1:18">
      <c r="A226" s="220"/>
      <c r="B226" s="220"/>
      <c r="C226" s="675"/>
      <c r="D226" s="675"/>
      <c r="E226" s="220"/>
      <c r="F226" s="677"/>
      <c r="G226" s="677"/>
      <c r="H226" s="677"/>
      <c r="I226" s="733"/>
      <c r="J226" s="677"/>
      <c r="K226" s="677"/>
      <c r="L226" s="677"/>
      <c r="M226" s="678"/>
      <c r="N226" s="734"/>
      <c r="O226" s="675"/>
      <c r="P226" s="675"/>
      <c r="Q226" s="675"/>
      <c r="R226" s="220"/>
    </row>
    <row r="227" spans="1:18">
      <c r="A227" s="220"/>
      <c r="B227" s="220"/>
      <c r="C227" s="675"/>
      <c r="D227" s="675"/>
      <c r="E227" s="220"/>
      <c r="F227" s="677"/>
      <c r="G227" s="677"/>
      <c r="H227" s="677"/>
      <c r="I227" s="733"/>
      <c r="J227" s="677"/>
      <c r="K227" s="677"/>
      <c r="L227" s="677"/>
      <c r="M227" s="678"/>
      <c r="N227" s="734"/>
      <c r="O227" s="675"/>
      <c r="P227" s="675"/>
      <c r="Q227" s="675"/>
      <c r="R227" s="220"/>
    </row>
    <row r="228" spans="1:18">
      <c r="A228" s="220"/>
      <c r="B228" s="220"/>
      <c r="C228" s="675"/>
      <c r="D228" s="675"/>
      <c r="E228" s="220"/>
      <c r="F228" s="677"/>
      <c r="G228" s="677"/>
      <c r="H228" s="677"/>
      <c r="I228" s="733"/>
      <c r="J228" s="677"/>
      <c r="K228" s="677"/>
      <c r="L228" s="677"/>
      <c r="M228" s="678"/>
      <c r="N228" s="734"/>
      <c r="O228" s="675"/>
      <c r="P228" s="675"/>
      <c r="Q228" s="675"/>
      <c r="R228" s="220"/>
    </row>
    <row r="229" spans="1:18">
      <c r="A229" s="220"/>
      <c r="B229" s="220"/>
      <c r="C229" s="675"/>
      <c r="D229" s="675"/>
      <c r="E229" s="220"/>
      <c r="F229" s="677"/>
      <c r="G229" s="677"/>
      <c r="H229" s="677"/>
      <c r="I229" s="733"/>
      <c r="J229" s="677"/>
      <c r="K229" s="677"/>
      <c r="L229" s="677"/>
      <c r="M229" s="678"/>
      <c r="N229" s="734"/>
    </row>
    <row r="230" spans="1:18">
      <c r="A230" s="220"/>
      <c r="B230" s="220"/>
      <c r="C230" s="675"/>
      <c r="D230" s="675"/>
      <c r="E230" s="220"/>
      <c r="F230" s="677"/>
      <c r="G230" s="677"/>
      <c r="H230" s="677"/>
      <c r="I230" s="733"/>
      <c r="J230" s="677"/>
      <c r="K230" s="677"/>
      <c r="L230" s="677"/>
      <c r="M230" s="678"/>
      <c r="N230" s="734"/>
    </row>
    <row r="231" spans="1:18">
      <c r="A231" s="220"/>
      <c r="B231" s="220"/>
      <c r="C231" s="675"/>
      <c r="D231" s="675"/>
      <c r="E231" s="220"/>
      <c r="F231" s="677"/>
      <c r="G231" s="677"/>
      <c r="H231" s="677"/>
      <c r="I231" s="733"/>
      <c r="J231" s="677"/>
      <c r="K231" s="677"/>
      <c r="L231" s="677"/>
      <c r="M231" s="678"/>
      <c r="N231" s="734"/>
    </row>
    <row r="232" spans="1:18">
      <c r="A232" s="220"/>
      <c r="B232" s="220"/>
      <c r="C232" s="675"/>
      <c r="D232" s="675"/>
      <c r="E232" s="220"/>
      <c r="F232" s="677"/>
      <c r="G232" s="677"/>
      <c r="H232" s="677"/>
      <c r="I232" s="733"/>
      <c r="J232" s="677"/>
      <c r="K232" s="677"/>
      <c r="L232" s="677"/>
      <c r="M232" s="678"/>
      <c r="N232" s="734"/>
    </row>
  </sheetData>
  <sortState ref="A117:N194">
    <sortCondition descending="1" ref="N117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6" priority="9" stopIfTrue="1">
      <formula>AND(COUNTIF($A$115:$A$116, A115)&gt;1,NOT(ISBLANK(A115)))</formula>
    </cfRule>
  </conditionalFormatting>
  <conditionalFormatting sqref="A23:A33 A35:A94">
    <cfRule type="expression" dxfId="5" priority="7" stopIfTrue="1">
      <formula>AND(COUNTIF($A$23:$A$33, A23)+COUNTIF($A$35:$A$94, A23)&gt;1,NOT(ISBLANK(A23)))</formula>
    </cfRule>
  </conditionalFormatting>
  <conditionalFormatting sqref="A23:A99">
    <cfRule type="expression" dxfId="4" priority="8" stopIfTrue="1">
      <formula>AND(COUNTIF($A$23:$A$99, A23)&gt;1,NOT(ISBLANK(A23)))</formula>
    </cfRule>
  </conditionalFormatting>
  <conditionalFormatting sqref="A118:A128 A130:A189">
    <cfRule type="expression" dxfId="3" priority="3" stopIfTrue="1">
      <formula>AND(COUNTIF($A$23:$A$33, A118)+COUNTIF($A$35:$A$94, A118)&gt;1,NOT(ISBLANK(A118)))</formula>
    </cfRule>
  </conditionalFormatting>
  <conditionalFormatting sqref="A118:A194">
    <cfRule type="expression" dxfId="2" priority="4" stopIfTrue="1">
      <formula>AND(COUNTIF($A$23:$A$99, A118)&gt;1,NOT(ISBLANK(A118)))</formula>
    </cfRule>
  </conditionalFormatting>
  <conditionalFormatting sqref="A106:A114">
    <cfRule type="expression" dxfId="1" priority="1" stopIfTrue="1">
      <formula>AND(COUNTIF($A$23:$A$33, A106)+COUNTIF($A$35:$A$94, A106)&gt;1,NOT(ISBLANK(A106)))</formula>
    </cfRule>
  </conditionalFormatting>
  <conditionalFormatting sqref="A106:A114">
    <cfRule type="expression" dxfId="0" priority="2" stopIfTrue="1">
      <formula>AND(COUNTIF($A$23:$A$99,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00:M100" formulaRange="1"/>
    <ignoredError sqref="O100 AF47:AG47 AF39:AG39 AF33:AG33 AF27" formula="1"/>
    <ignoredError sqref="AD39:AE39" formula="1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Q7" sqref="Q7"/>
    </sheetView>
  </sheetViews>
  <sheetFormatPr defaultRowHeight="15"/>
  <cols>
    <col min="1" max="16384" width="9.140625" style="740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85725</xdr:rowOff>
              </from>
              <to>
                <xdr:col>11</xdr:col>
                <xdr:colOff>190500</xdr:colOff>
                <xdr:row>39</xdr:row>
                <xdr:rowOff>19050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/>
  </sheetViews>
  <sheetFormatPr defaultRowHeight="15"/>
  <cols>
    <col min="1" max="1" width="9.140625" customWidth="1"/>
    <col min="2" max="2" width="12.28515625" customWidth="1"/>
    <col min="3" max="3" width="10.7109375" customWidth="1"/>
  </cols>
  <sheetData>
    <row r="1" spans="1:7" ht="15.75" thickBot="1">
      <c r="A1" s="4" t="s">
        <v>2</v>
      </c>
      <c r="B1" s="4" t="s">
        <v>3</v>
      </c>
      <c r="C1" s="4" t="s">
        <v>4</v>
      </c>
    </row>
    <row r="2" spans="1:7" ht="15.75" thickBot="1">
      <c r="A2" s="762">
        <v>44927</v>
      </c>
      <c r="B2" s="758">
        <v>28</v>
      </c>
      <c r="C2" s="759">
        <v>0</v>
      </c>
    </row>
    <row r="3" spans="1:7" ht="15.75" thickBot="1">
      <c r="A3" s="762">
        <v>44958</v>
      </c>
      <c r="B3" s="758">
        <v>38</v>
      </c>
      <c r="C3" s="760">
        <v>0.35709999999999997</v>
      </c>
    </row>
    <row r="4" spans="1:7" ht="15.75" thickBot="1">
      <c r="A4" s="762">
        <v>44986</v>
      </c>
      <c r="B4" s="758">
        <v>17</v>
      </c>
      <c r="C4" s="759">
        <f>((B4-B3)/B3)*100</f>
        <v>-55.26315789473685</v>
      </c>
    </row>
    <row r="5" spans="1:7" ht="15.75" thickBot="1">
      <c r="A5" s="762">
        <v>45017</v>
      </c>
      <c r="B5" s="758">
        <v>16</v>
      </c>
      <c r="C5" s="759">
        <f>((B5-B4)/B4)*100</f>
        <v>-5.8823529411764701</v>
      </c>
    </row>
    <row r="6" spans="1:7" ht="15.75" thickBot="1">
      <c r="A6" s="762">
        <v>45047</v>
      </c>
      <c r="B6" s="758">
        <v>17</v>
      </c>
      <c r="C6" s="759">
        <f>((B6-B5)/B5)*100</f>
        <v>6.25</v>
      </c>
    </row>
    <row r="7" spans="1:7" ht="15.75" thickBot="1">
      <c r="A7" s="762">
        <v>45078</v>
      </c>
      <c r="B7" s="761">
        <v>24</v>
      </c>
      <c r="C7" s="759">
        <f>((B7-B6)/B6)*100</f>
        <v>41.17647058823529</v>
      </c>
    </row>
    <row r="8" spans="1:7" ht="15.75" thickBot="1">
      <c r="A8" s="762">
        <v>45108</v>
      </c>
      <c r="B8" s="761">
        <v>25</v>
      </c>
      <c r="C8" s="759">
        <f>((B8-B7)/B7)*100</f>
        <v>4.1666666666666661</v>
      </c>
    </row>
    <row r="9" spans="1:7" ht="15.75" thickBot="1">
      <c r="A9" s="762">
        <v>45139</v>
      </c>
      <c r="B9" s="761"/>
      <c r="C9" s="759"/>
    </row>
    <row r="10" spans="1:7" ht="15.75" thickBot="1">
      <c r="A10" s="762">
        <v>45170</v>
      </c>
      <c r="B10" s="761"/>
      <c r="C10" s="759"/>
    </row>
    <row r="11" spans="1:7" ht="15.75" thickBot="1">
      <c r="A11" s="762">
        <v>45200</v>
      </c>
      <c r="B11" s="761"/>
      <c r="C11" s="759"/>
    </row>
    <row r="12" spans="1:7" ht="15.75" thickBot="1">
      <c r="A12" s="762">
        <v>45231</v>
      </c>
      <c r="B12" s="761"/>
      <c r="C12" s="759"/>
    </row>
    <row r="13" spans="1:7" ht="15.75" thickBot="1">
      <c r="A13" s="762">
        <v>45261</v>
      </c>
      <c r="B13" s="761"/>
      <c r="C13" s="759"/>
    </row>
    <row r="14" spans="1:7" ht="15.75" thickBot="1">
      <c r="A14" s="741" t="s">
        <v>5</v>
      </c>
      <c r="B14" s="741">
        <f>SUM(B2:B13)</f>
        <v>165</v>
      </c>
      <c r="C14" s="742"/>
    </row>
    <row r="15" spans="1:7">
      <c r="A15" s="728"/>
      <c r="B15" s="728"/>
      <c r="C15" s="728"/>
      <c r="D15" s="728"/>
      <c r="E15" s="728"/>
      <c r="F15" s="728"/>
      <c r="G15" s="728"/>
    </row>
    <row r="16" spans="1:7">
      <c r="A16" s="728"/>
      <c r="B16" s="728"/>
      <c r="C16" s="728"/>
      <c r="D16" s="728"/>
      <c r="E16" s="728"/>
      <c r="F16" s="728"/>
      <c r="G16" s="728"/>
    </row>
    <row r="17" spans="1:7">
      <c r="A17" s="754" t="s">
        <v>437</v>
      </c>
      <c r="B17" s="755">
        <v>28</v>
      </c>
      <c r="C17" s="728"/>
      <c r="D17" s="728" t="s">
        <v>444</v>
      </c>
      <c r="E17" s="728">
        <v>4</v>
      </c>
      <c r="F17" s="728"/>
      <c r="G17" s="728"/>
    </row>
    <row r="18" spans="1:7">
      <c r="A18" s="754" t="s">
        <v>438</v>
      </c>
      <c r="B18" s="755">
        <v>38</v>
      </c>
      <c r="C18" s="728"/>
      <c r="D18" s="728" t="s">
        <v>443</v>
      </c>
      <c r="E18" s="728">
        <v>161</v>
      </c>
      <c r="F18" s="728"/>
      <c r="G18" s="728"/>
    </row>
    <row r="19" spans="1:7">
      <c r="A19" s="754" t="s">
        <v>439</v>
      </c>
      <c r="B19" s="755">
        <v>17</v>
      </c>
      <c r="C19" s="728"/>
      <c r="D19" s="728"/>
      <c r="E19" s="728"/>
      <c r="F19" s="728"/>
      <c r="G19" s="728"/>
    </row>
    <row r="20" spans="1:7">
      <c r="A20" s="754" t="s">
        <v>440</v>
      </c>
      <c r="B20" s="755">
        <v>16</v>
      </c>
      <c r="C20" s="728"/>
      <c r="D20" s="728" t="s">
        <v>445</v>
      </c>
      <c r="E20" s="728">
        <v>165</v>
      </c>
      <c r="F20" s="728"/>
      <c r="G20" s="728"/>
    </row>
    <row r="21" spans="1:7">
      <c r="A21" s="754" t="s">
        <v>441</v>
      </c>
      <c r="B21" s="755">
        <v>17</v>
      </c>
      <c r="C21" s="728"/>
      <c r="D21" s="728"/>
      <c r="E21" s="728"/>
      <c r="F21" s="728"/>
      <c r="G21" s="728"/>
    </row>
    <row r="22" spans="1:7">
      <c r="A22" s="754" t="s">
        <v>442</v>
      </c>
      <c r="B22" s="756">
        <v>24</v>
      </c>
      <c r="C22" s="728"/>
      <c r="D22" s="728"/>
      <c r="E22" s="728"/>
      <c r="F22" s="728"/>
      <c r="G22" s="728"/>
    </row>
    <row r="23" spans="1:7">
      <c r="A23" s="785" t="s">
        <v>450</v>
      </c>
      <c r="B23" s="786">
        <v>25</v>
      </c>
      <c r="C23" s="728"/>
      <c r="D23" s="728"/>
      <c r="E23" s="728"/>
      <c r="F23" s="728"/>
      <c r="G23" s="728"/>
    </row>
    <row r="24" spans="1:7">
      <c r="A24" s="757" t="s">
        <v>23</v>
      </c>
      <c r="B24" s="757">
        <f>SUM(B17:B23)</f>
        <v>165</v>
      </c>
      <c r="C24" s="728"/>
      <c r="D24" s="728"/>
      <c r="E24" s="728"/>
      <c r="F24" s="728"/>
      <c r="G24" s="728"/>
    </row>
    <row r="25" spans="1:7">
      <c r="A25" s="728"/>
      <c r="B25" s="728"/>
      <c r="C25" s="728"/>
      <c r="D25" s="728"/>
      <c r="E25" s="728"/>
      <c r="F25" s="728"/>
    </row>
    <row r="26" spans="1:7">
      <c r="A26" s="728"/>
      <c r="B26" s="728"/>
      <c r="C26" s="728"/>
      <c r="D26" s="728"/>
      <c r="E26" s="728"/>
      <c r="F26" s="728"/>
    </row>
    <row r="27" spans="1:7">
      <c r="A27" s="728"/>
      <c r="B27" s="728"/>
      <c r="C27" s="728"/>
    </row>
    <row r="28" spans="1:7">
      <c r="A28" s="728"/>
      <c r="B28" s="728"/>
      <c r="C28" s="728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156" t="s">
        <v>0</v>
      </c>
    </row>
    <row r="2" spans="1:2">
      <c r="A2" s="1" t="s">
        <v>1</v>
      </c>
    </row>
    <row r="3" spans="1:2">
      <c r="A3" s="154"/>
    </row>
    <row r="4" spans="1:2">
      <c r="A4" s="679" t="s">
        <v>426</v>
      </c>
      <c r="B4" s="680" t="s">
        <v>427</v>
      </c>
    </row>
    <row r="5" spans="1:2" ht="15.75" thickBot="1">
      <c r="A5" s="681" t="s">
        <v>428</v>
      </c>
      <c r="B5" s="682">
        <v>135</v>
      </c>
    </row>
    <row r="6" spans="1:2" ht="45">
      <c r="A6" s="681" t="s">
        <v>429</v>
      </c>
      <c r="B6" s="682">
        <v>58</v>
      </c>
    </row>
    <row r="7" spans="1:2" ht="45">
      <c r="A7" s="683" t="s">
        <v>430</v>
      </c>
      <c r="B7" s="682">
        <v>281</v>
      </c>
    </row>
    <row r="8" spans="1:2" ht="15.75" thickBot="1">
      <c r="A8" s="681" t="s">
        <v>431</v>
      </c>
      <c r="B8" s="682">
        <v>106</v>
      </c>
    </row>
    <row r="9" spans="1:2" ht="15.75" thickBot="1">
      <c r="A9" s="681" t="s">
        <v>432</v>
      </c>
      <c r="B9" s="682">
        <v>4</v>
      </c>
    </row>
    <row r="10" spans="1:2" ht="15.75" thickBot="1">
      <c r="A10" s="681" t="s">
        <v>433</v>
      </c>
      <c r="B10" s="682">
        <v>257</v>
      </c>
    </row>
    <row r="11" spans="1:2" ht="15.75" thickBot="1">
      <c r="A11" s="681" t="s">
        <v>434</v>
      </c>
      <c r="B11" s="682">
        <v>72</v>
      </c>
    </row>
    <row r="12" spans="1:2" ht="30">
      <c r="A12" s="684" t="s">
        <v>435</v>
      </c>
      <c r="B12" s="682">
        <v>42</v>
      </c>
    </row>
    <row r="13" spans="1:2">
      <c r="A13" s="685" t="s">
        <v>15</v>
      </c>
      <c r="B13" s="686">
        <f>SUM(B5:B12)</f>
        <v>955</v>
      </c>
    </row>
    <row r="16" spans="1:2">
      <c r="A16" s="154"/>
    </row>
    <row r="17" spans="1:1">
      <c r="A17" s="154"/>
    </row>
    <row r="18" spans="1:1">
      <c r="A18" s="154"/>
    </row>
    <row r="19" spans="1:1">
      <c r="A19" s="154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90" zoomScaleNormal="90" workbookViewId="0"/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85546875" style="2" bestFit="1" customWidth="1"/>
    <col min="7" max="13" width="7.85546875" customWidth="1"/>
    <col min="14" max="14" width="7.28515625" bestFit="1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</row>
    <row r="2" spans="1:32">
      <c r="A2" s="1" t="s">
        <v>1</v>
      </c>
      <c r="B2" s="1"/>
      <c r="C2" s="1"/>
    </row>
    <row r="3" spans="1:32" ht="15.75" thickBot="1"/>
    <row r="4" spans="1:32" ht="50.25" customHeight="1" thickBot="1">
      <c r="A4" s="64" t="s">
        <v>16</v>
      </c>
      <c r="B4" s="27">
        <v>45261</v>
      </c>
      <c r="C4" s="25">
        <v>45231</v>
      </c>
      <c r="D4" s="65">
        <v>45200</v>
      </c>
      <c r="E4" s="26">
        <v>45170</v>
      </c>
      <c r="F4" s="26">
        <v>45139</v>
      </c>
      <c r="G4" s="26">
        <v>45108</v>
      </c>
      <c r="H4" s="26">
        <v>45078</v>
      </c>
      <c r="I4" s="27">
        <v>45047</v>
      </c>
      <c r="J4" s="25">
        <v>45017</v>
      </c>
      <c r="K4" s="25">
        <v>44986</v>
      </c>
      <c r="L4" s="25">
        <v>44958</v>
      </c>
      <c r="M4" s="65">
        <v>44927</v>
      </c>
      <c r="N4" s="26" t="s">
        <v>5</v>
      </c>
      <c r="O4" s="66" t="s">
        <v>6</v>
      </c>
      <c r="P4" s="66" t="s">
        <v>8</v>
      </c>
      <c r="Q4" s="67" t="s">
        <v>446</v>
      </c>
    </row>
    <row r="5" spans="1:32" ht="15.75" thickBot="1">
      <c r="A5" s="68" t="s">
        <v>17</v>
      </c>
      <c r="B5" s="69"/>
      <c r="C5" s="69"/>
      <c r="D5" s="69"/>
      <c r="E5" s="69"/>
      <c r="F5" s="69"/>
      <c r="G5" s="69">
        <v>10</v>
      </c>
      <c r="H5" s="69">
        <v>13</v>
      </c>
      <c r="I5" s="766">
        <v>8</v>
      </c>
      <c r="J5" s="256">
        <v>19</v>
      </c>
      <c r="K5" s="76">
        <v>9</v>
      </c>
      <c r="L5" s="256">
        <v>12</v>
      </c>
      <c r="M5" s="70">
        <v>5</v>
      </c>
      <c r="N5" s="71">
        <f t="shared" ref="N5:N10" si="0">SUM(B5:M5)</f>
        <v>76</v>
      </c>
      <c r="O5" s="72">
        <f t="shared" ref="O5:O11" si="1">AVERAGE(B5:M5)</f>
        <v>10.857142857142858</v>
      </c>
      <c r="P5" s="73">
        <f t="shared" ref="P5:P11" si="2">N5/N$11*100</f>
        <v>0.21723595826782907</v>
      </c>
      <c r="Q5" s="74">
        <f>(G5*100)/$G$11</f>
        <v>0.20420665713702266</v>
      </c>
    </row>
    <row r="6" spans="1:32" ht="15.75" thickBot="1">
      <c r="A6" s="75" t="s">
        <v>18</v>
      </c>
      <c r="B6" s="76"/>
      <c r="C6" s="76"/>
      <c r="D6" s="76"/>
      <c r="E6" s="76"/>
      <c r="F6" s="76"/>
      <c r="G6" s="76">
        <v>1633</v>
      </c>
      <c r="H6" s="76">
        <v>1974</v>
      </c>
      <c r="I6" s="767">
        <v>1982</v>
      </c>
      <c r="J6" s="258">
        <v>1875</v>
      </c>
      <c r="K6" s="76">
        <v>1921</v>
      </c>
      <c r="L6" s="258">
        <v>1612</v>
      </c>
      <c r="M6" s="77">
        <v>1490</v>
      </c>
      <c r="N6" s="71">
        <f t="shared" si="0"/>
        <v>12487</v>
      </c>
      <c r="O6" s="72">
        <f t="shared" si="1"/>
        <v>1783.8571428571429</v>
      </c>
      <c r="P6" s="73">
        <f t="shared" si="2"/>
        <v>35.692439616978703</v>
      </c>
      <c r="Q6" s="74">
        <f>(G6*100)/$G$11</f>
        <v>33.346947110475803</v>
      </c>
    </row>
    <row r="7" spans="1:32" ht="15.75" thickBot="1">
      <c r="A7" s="75" t="s">
        <v>19</v>
      </c>
      <c r="B7" s="76"/>
      <c r="C7" s="76"/>
      <c r="D7" s="76"/>
      <c r="E7" s="76"/>
      <c r="F7" s="76"/>
      <c r="G7" s="76">
        <v>845</v>
      </c>
      <c r="H7" s="76">
        <v>815</v>
      </c>
      <c r="I7" s="767">
        <v>956</v>
      </c>
      <c r="J7" s="258">
        <v>778</v>
      </c>
      <c r="K7" s="76">
        <v>895</v>
      </c>
      <c r="L7" s="258">
        <v>799</v>
      </c>
      <c r="M7" s="77">
        <v>787</v>
      </c>
      <c r="N7" s="71">
        <f t="shared" si="0"/>
        <v>5875</v>
      </c>
      <c r="O7" s="72">
        <f t="shared" si="1"/>
        <v>839.28571428571433</v>
      </c>
      <c r="P7" s="73">
        <f t="shared" si="2"/>
        <v>16.792911247677576</v>
      </c>
      <c r="Q7" s="74">
        <f t="shared" ref="Q7:Q11" si="3">(G7*100)/$G$11</f>
        <v>17.255462528078414</v>
      </c>
    </row>
    <row r="8" spans="1:32" ht="15.75" thickBot="1">
      <c r="A8" s="75" t="s">
        <v>20</v>
      </c>
      <c r="B8" s="76"/>
      <c r="C8" s="76"/>
      <c r="D8" s="76"/>
      <c r="E8" s="76"/>
      <c r="F8" s="76"/>
      <c r="G8" s="76">
        <v>134</v>
      </c>
      <c r="H8" s="76">
        <v>22</v>
      </c>
      <c r="I8" s="767">
        <v>32</v>
      </c>
      <c r="J8" s="258">
        <v>57</v>
      </c>
      <c r="K8" s="76">
        <v>28</v>
      </c>
      <c r="L8" s="258">
        <v>13</v>
      </c>
      <c r="M8" s="77">
        <v>11</v>
      </c>
      <c r="N8" s="71">
        <f t="shared" si="0"/>
        <v>297</v>
      </c>
      <c r="O8" s="72">
        <f t="shared" si="1"/>
        <v>42.428571428571431</v>
      </c>
      <c r="P8" s="73">
        <f t="shared" si="2"/>
        <v>0.84893525796770042</v>
      </c>
      <c r="Q8" s="74">
        <f t="shared" si="3"/>
        <v>2.7363692056361035</v>
      </c>
      <c r="R8" s="78"/>
    </row>
    <row r="9" spans="1:32" ht="15.75" thickBot="1">
      <c r="A9" s="75" t="s">
        <v>21</v>
      </c>
      <c r="B9" s="76"/>
      <c r="C9" s="76"/>
      <c r="D9" s="76"/>
      <c r="E9" s="76"/>
      <c r="F9" s="76"/>
      <c r="G9" s="76">
        <v>2137</v>
      </c>
      <c r="H9" s="76">
        <v>2023</v>
      </c>
      <c r="I9" s="767">
        <v>2437</v>
      </c>
      <c r="J9" s="258">
        <v>2001</v>
      </c>
      <c r="K9" s="76">
        <v>2696</v>
      </c>
      <c r="L9" s="258">
        <v>2195</v>
      </c>
      <c r="M9" s="77">
        <v>1997</v>
      </c>
      <c r="N9" s="71">
        <f t="shared" si="0"/>
        <v>15486</v>
      </c>
      <c r="O9" s="72">
        <f t="shared" si="1"/>
        <v>2212.2857142857142</v>
      </c>
      <c r="P9" s="73">
        <f t="shared" si="2"/>
        <v>44.264684864942119</v>
      </c>
      <c r="Q9" s="74">
        <f>(G9*100)/$G$11</f>
        <v>43.638962630181744</v>
      </c>
      <c r="R9" s="78"/>
    </row>
    <row r="10" spans="1:32" ht="15.75" thickBot="1">
      <c r="A10" s="79" t="s">
        <v>22</v>
      </c>
      <c r="B10" s="80"/>
      <c r="C10" s="80"/>
      <c r="D10" s="80"/>
      <c r="E10" s="80"/>
      <c r="F10" s="80"/>
      <c r="G10" s="80">
        <v>138</v>
      </c>
      <c r="H10" s="80">
        <v>74</v>
      </c>
      <c r="I10" s="768">
        <v>112</v>
      </c>
      <c r="J10" s="258">
        <v>86</v>
      </c>
      <c r="K10" s="76">
        <v>132</v>
      </c>
      <c r="L10" s="260">
        <v>116</v>
      </c>
      <c r="M10" s="81">
        <v>106</v>
      </c>
      <c r="N10" s="71">
        <f t="shared" si="0"/>
        <v>764</v>
      </c>
      <c r="O10" s="72">
        <f t="shared" si="1"/>
        <v>109.14285714285714</v>
      </c>
      <c r="P10" s="73">
        <f t="shared" si="2"/>
        <v>2.1837930541660713</v>
      </c>
      <c r="Q10" s="74">
        <f>(G10*100)/$G$11</f>
        <v>2.8180518684909126</v>
      </c>
      <c r="R10" s="78"/>
      <c r="S10" s="3"/>
    </row>
    <row r="11" spans="1:32" ht="16.5" thickBot="1">
      <c r="A11" s="82" t="s">
        <v>23</v>
      </c>
      <c r="B11" s="83"/>
      <c r="C11" s="84"/>
      <c r="D11" s="84"/>
      <c r="E11" s="84"/>
      <c r="F11" s="84"/>
      <c r="G11" s="84">
        <f t="shared" ref="G11:N11" si="4">SUM(G5:G10)</f>
        <v>4897</v>
      </c>
      <c r="H11" s="84">
        <f t="shared" si="4"/>
        <v>4921</v>
      </c>
      <c r="I11" s="84">
        <f t="shared" si="4"/>
        <v>5527</v>
      </c>
      <c r="J11" s="84">
        <f t="shared" si="4"/>
        <v>4816</v>
      </c>
      <c r="K11" s="84">
        <f t="shared" si="4"/>
        <v>5681</v>
      </c>
      <c r="L11" s="84">
        <f t="shared" si="4"/>
        <v>4747</v>
      </c>
      <c r="M11" s="85">
        <f t="shared" si="4"/>
        <v>4396</v>
      </c>
      <c r="N11" s="84">
        <f t="shared" si="4"/>
        <v>34985</v>
      </c>
      <c r="O11" s="86">
        <f t="shared" si="1"/>
        <v>4997.8571428571431</v>
      </c>
      <c r="P11" s="687">
        <f t="shared" si="2"/>
        <v>100</v>
      </c>
      <c r="Q11" s="74">
        <f t="shared" si="3"/>
        <v>100</v>
      </c>
      <c r="R11" s="78"/>
      <c r="S11" s="88"/>
      <c r="AD11" s="89"/>
      <c r="AE11" s="2"/>
      <c r="AF11" s="89"/>
    </row>
    <row r="12" spans="1:32">
      <c r="M12" s="90"/>
      <c r="N12" s="88"/>
      <c r="U12" s="89"/>
      <c r="V12" s="2"/>
      <c r="W12" s="89"/>
    </row>
    <row r="13" spans="1:32">
      <c r="A13" s="856"/>
      <c r="B13" s="856"/>
      <c r="C13" s="856"/>
      <c r="D13" s="856"/>
      <c r="E13" s="78"/>
      <c r="I13" s="88"/>
      <c r="J13" s="88"/>
      <c r="U13" s="89"/>
      <c r="V13" s="2"/>
      <c r="W13" s="89"/>
    </row>
    <row r="14" spans="1:32">
      <c r="A14" s="856"/>
      <c r="B14" s="856"/>
      <c r="C14" s="856"/>
      <c r="D14" s="856"/>
      <c r="I14" s="88"/>
      <c r="U14" s="89"/>
      <c r="V14" s="2"/>
      <c r="W14" s="89"/>
    </row>
    <row r="15" spans="1:32">
      <c r="A15" s="856"/>
      <c r="B15" s="856"/>
      <c r="C15" s="856"/>
      <c r="D15" s="856"/>
      <c r="U15" s="91"/>
      <c r="V15" s="2"/>
      <c r="W15" s="92"/>
    </row>
    <row r="20" spans="1:5">
      <c r="A20" s="1"/>
      <c r="B20" s="1"/>
      <c r="C20" s="1"/>
      <c r="D20" s="6"/>
    </row>
    <row r="21" spans="1:5">
      <c r="A21" s="89"/>
      <c r="B21" s="89"/>
      <c r="C21" s="89"/>
      <c r="D21" s="93"/>
    </row>
    <row r="22" spans="1:5">
      <c r="A22" s="89"/>
      <c r="B22" s="89"/>
      <c r="C22" s="89"/>
      <c r="D22" s="93"/>
    </row>
    <row r="23" spans="1:5">
      <c r="A23" s="89"/>
      <c r="B23" s="89"/>
      <c r="C23" s="89"/>
      <c r="D23" s="93"/>
    </row>
    <row r="24" spans="1:5">
      <c r="A24" s="89"/>
      <c r="B24" s="89"/>
      <c r="C24" s="89"/>
      <c r="D24" s="93"/>
    </row>
    <row r="25" spans="1:5">
      <c r="A25" s="91"/>
      <c r="B25" s="91"/>
      <c r="C25" s="91"/>
      <c r="D25" s="93"/>
    </row>
    <row r="26" spans="1:5">
      <c r="E26" s="88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G11:M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tabSelected="1" workbookViewId="0"/>
  </sheetViews>
  <sheetFormatPr defaultRowHeight="15"/>
  <cols>
    <col min="1" max="1" width="68" customWidth="1"/>
    <col min="2" max="2" width="7.5703125" style="95" bestFit="1" customWidth="1"/>
    <col min="3" max="3" width="7.7109375" style="95" bestFit="1" customWidth="1"/>
    <col min="4" max="4" width="7.140625" style="95" bestFit="1" customWidth="1"/>
    <col min="5" max="5" width="7" style="95" bestFit="1" customWidth="1"/>
    <col min="6" max="6" width="7.5703125" style="95" bestFit="1" customWidth="1"/>
    <col min="7" max="7" width="6.28515625" style="95" bestFit="1" customWidth="1"/>
    <col min="8" max="8" width="7" style="95" bestFit="1" customWidth="1"/>
    <col min="9" max="9" width="7.28515625" style="95" bestFit="1" customWidth="1"/>
    <col min="10" max="10" width="7.140625" style="95" bestFit="1" customWidth="1"/>
    <col min="11" max="11" width="7.5703125" style="95" bestFit="1" customWidth="1"/>
    <col min="12" max="12" width="7.140625" style="95" bestFit="1" customWidth="1"/>
    <col min="13" max="13" width="6.85546875" style="95" bestFit="1" customWidth="1"/>
    <col min="14" max="14" width="6.140625" style="95" bestFit="1" customWidth="1"/>
    <col min="15" max="15" width="8.85546875" style="95" customWidth="1"/>
    <col min="16" max="16" width="8.5703125" style="96" bestFit="1" customWidth="1"/>
    <col min="17" max="17" width="9.140625" customWidth="1"/>
  </cols>
  <sheetData>
    <row r="1" spans="1:16">
      <c r="A1" s="1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6">
      <c r="A2" s="1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6" ht="15.75" thickBot="1"/>
    <row r="4" spans="1:16" ht="15.75" thickBot="1">
      <c r="A4" s="97" t="s">
        <v>24</v>
      </c>
      <c r="B4" s="98">
        <v>45261</v>
      </c>
      <c r="C4" s="99">
        <v>45231</v>
      </c>
      <c r="D4" s="100">
        <v>45200</v>
      </c>
      <c r="E4" s="99">
        <v>45170</v>
      </c>
      <c r="F4" s="99">
        <v>45139</v>
      </c>
      <c r="G4" s="99">
        <v>45108</v>
      </c>
      <c r="H4" s="99">
        <v>45078</v>
      </c>
      <c r="I4" s="101">
        <v>45047</v>
      </c>
      <c r="J4" s="99">
        <v>45017</v>
      </c>
      <c r="K4" s="98">
        <v>44986</v>
      </c>
      <c r="L4" s="25">
        <v>44958</v>
      </c>
      <c r="M4" s="102">
        <v>44927</v>
      </c>
      <c r="N4" s="25" t="s">
        <v>5</v>
      </c>
      <c r="O4" s="103" t="s">
        <v>6</v>
      </c>
      <c r="P4" s="87" t="s">
        <v>25</v>
      </c>
    </row>
    <row r="5" spans="1:16" s="114" customFormat="1">
      <c r="A5" s="104" t="s">
        <v>26</v>
      </c>
      <c r="B5" s="105"/>
      <c r="C5" s="106"/>
      <c r="D5" s="107"/>
      <c r="E5" s="108"/>
      <c r="F5" s="108"/>
      <c r="G5" s="108">
        <v>3</v>
      </c>
      <c r="H5" s="108">
        <v>3</v>
      </c>
      <c r="I5" s="108">
        <v>0</v>
      </c>
      <c r="J5" s="108">
        <v>0</v>
      </c>
      <c r="K5" s="109">
        <v>0</v>
      </c>
      <c r="L5" s="110">
        <v>0</v>
      </c>
      <c r="M5" s="109">
        <v>1</v>
      </c>
      <c r="N5" s="111">
        <f t="shared" ref="N5:N36" si="0">SUM(B5:M5)</f>
        <v>7</v>
      </c>
      <c r="O5" s="112">
        <f t="shared" ref="O5:O36" si="1">AVERAGE(B5:M5)</f>
        <v>1</v>
      </c>
      <c r="P5" s="113">
        <f t="shared" ref="P5:P36" si="2">(N5/$N$187)*100</f>
        <v>2.0681301149289451E-2</v>
      </c>
    </row>
    <row r="6" spans="1:16" s="114" customFormat="1">
      <c r="A6" s="115" t="s">
        <v>27</v>
      </c>
      <c r="B6" s="116"/>
      <c r="C6" s="117"/>
      <c r="D6" s="118"/>
      <c r="E6" s="119"/>
      <c r="F6" s="119"/>
      <c r="G6" s="119">
        <v>0</v>
      </c>
      <c r="H6" s="108">
        <v>1</v>
      </c>
      <c r="I6" s="108">
        <v>0</v>
      </c>
      <c r="J6" s="108">
        <v>0</v>
      </c>
      <c r="K6" s="109">
        <v>1</v>
      </c>
      <c r="L6" s="109">
        <v>0</v>
      </c>
      <c r="M6" s="109">
        <v>0</v>
      </c>
      <c r="N6" s="120">
        <f t="shared" si="0"/>
        <v>2</v>
      </c>
      <c r="O6" s="121">
        <f t="shared" si="1"/>
        <v>0.2857142857142857</v>
      </c>
      <c r="P6" s="113">
        <f t="shared" si="2"/>
        <v>5.9089431855112711E-3</v>
      </c>
    </row>
    <row r="7" spans="1:16" s="114" customFormat="1">
      <c r="A7" s="115" t="s">
        <v>28</v>
      </c>
      <c r="B7" s="116"/>
      <c r="C7" s="117"/>
      <c r="D7" s="118"/>
      <c r="E7" s="119"/>
      <c r="F7" s="119"/>
      <c r="G7" s="119">
        <v>1</v>
      </c>
      <c r="H7" s="119">
        <v>0</v>
      </c>
      <c r="I7" s="119">
        <v>2</v>
      </c>
      <c r="J7" s="119">
        <v>4</v>
      </c>
      <c r="K7" s="109">
        <v>3</v>
      </c>
      <c r="L7" s="109">
        <v>2</v>
      </c>
      <c r="M7" s="109">
        <v>4</v>
      </c>
      <c r="N7" s="120">
        <f t="shared" si="0"/>
        <v>16</v>
      </c>
      <c r="O7" s="121">
        <f t="shared" si="1"/>
        <v>2.2857142857142856</v>
      </c>
      <c r="P7" s="113">
        <f t="shared" si="2"/>
        <v>4.7271545484090169E-2</v>
      </c>
    </row>
    <row r="8" spans="1:16" s="114" customFormat="1">
      <c r="A8" s="115" t="s">
        <v>29</v>
      </c>
      <c r="B8" s="116"/>
      <c r="C8" s="117"/>
      <c r="D8" s="118"/>
      <c r="E8" s="119"/>
      <c r="F8" s="119"/>
      <c r="G8" s="119">
        <v>0</v>
      </c>
      <c r="H8" s="119">
        <v>0</v>
      </c>
      <c r="I8" s="119">
        <v>0</v>
      </c>
      <c r="J8" s="119">
        <v>0</v>
      </c>
      <c r="K8" s="109">
        <v>0</v>
      </c>
      <c r="L8" s="109">
        <v>1</v>
      </c>
      <c r="M8" s="109">
        <v>2</v>
      </c>
      <c r="N8" s="120">
        <f t="shared" si="0"/>
        <v>3</v>
      </c>
      <c r="O8" s="121">
        <f t="shared" si="1"/>
        <v>0.42857142857142855</v>
      </c>
      <c r="P8" s="113">
        <f t="shared" si="2"/>
        <v>8.8634147782669075E-3</v>
      </c>
    </row>
    <row r="9" spans="1:16" s="114" customFormat="1">
      <c r="A9" s="122" t="s">
        <v>30</v>
      </c>
      <c r="B9" s="116"/>
      <c r="C9" s="117"/>
      <c r="D9" s="118"/>
      <c r="E9" s="119"/>
      <c r="F9" s="119"/>
      <c r="G9" s="119">
        <v>25</v>
      </c>
      <c r="H9" s="119">
        <v>4</v>
      </c>
      <c r="I9" s="119">
        <v>6</v>
      </c>
      <c r="J9" s="119">
        <v>2</v>
      </c>
      <c r="K9" s="109">
        <v>11</v>
      </c>
      <c r="L9" s="109">
        <v>3</v>
      </c>
      <c r="M9" s="109">
        <v>1</v>
      </c>
      <c r="N9" s="120">
        <f t="shared" si="0"/>
        <v>52</v>
      </c>
      <c r="O9" s="121">
        <f t="shared" si="1"/>
        <v>7.4285714285714288</v>
      </c>
      <c r="P9" s="113">
        <f t="shared" si="2"/>
        <v>0.15363252282329304</v>
      </c>
    </row>
    <row r="10" spans="1:16" s="114" customFormat="1">
      <c r="A10" s="115" t="s">
        <v>31</v>
      </c>
      <c r="B10" s="116"/>
      <c r="C10" s="117"/>
      <c r="D10" s="118"/>
      <c r="E10" s="119"/>
      <c r="F10" s="119"/>
      <c r="G10" s="119">
        <v>0</v>
      </c>
      <c r="H10" s="119">
        <v>0</v>
      </c>
      <c r="I10" s="119">
        <v>0</v>
      </c>
      <c r="J10" s="119">
        <v>0</v>
      </c>
      <c r="K10" s="109">
        <v>0</v>
      </c>
      <c r="L10" s="109">
        <v>0</v>
      </c>
      <c r="M10" s="109">
        <v>0</v>
      </c>
      <c r="N10" s="120">
        <f t="shared" si="0"/>
        <v>0</v>
      </c>
      <c r="O10" s="121">
        <f t="shared" si="1"/>
        <v>0</v>
      </c>
      <c r="P10" s="113">
        <f t="shared" si="2"/>
        <v>0</v>
      </c>
    </row>
    <row r="11" spans="1:16" s="114" customFormat="1">
      <c r="A11" s="115" t="s">
        <v>32</v>
      </c>
      <c r="B11" s="116"/>
      <c r="C11" s="117"/>
      <c r="D11" s="118"/>
      <c r="E11" s="119"/>
      <c r="F11" s="119"/>
      <c r="G11" s="119">
        <v>0</v>
      </c>
      <c r="H11" s="119">
        <v>0</v>
      </c>
      <c r="I11" s="119">
        <v>0</v>
      </c>
      <c r="J11" s="119">
        <v>0</v>
      </c>
      <c r="K11" s="109">
        <v>2</v>
      </c>
      <c r="L11" s="109">
        <v>0</v>
      </c>
      <c r="M11" s="109">
        <v>0</v>
      </c>
      <c r="N11" s="120">
        <f t="shared" si="0"/>
        <v>2</v>
      </c>
      <c r="O11" s="121">
        <f t="shared" si="1"/>
        <v>0.2857142857142857</v>
      </c>
      <c r="P11" s="113">
        <f t="shared" si="2"/>
        <v>5.9089431855112711E-3</v>
      </c>
    </row>
    <row r="12" spans="1:16" s="114" customFormat="1">
      <c r="A12" s="115" t="s">
        <v>33</v>
      </c>
      <c r="B12" s="116"/>
      <c r="C12" s="117"/>
      <c r="D12" s="118"/>
      <c r="E12" s="119"/>
      <c r="F12" s="119"/>
      <c r="G12" s="119">
        <v>0</v>
      </c>
      <c r="H12" s="119">
        <v>2</v>
      </c>
      <c r="I12" s="119">
        <v>1</v>
      </c>
      <c r="J12" s="119">
        <v>0</v>
      </c>
      <c r="K12" s="109">
        <v>3</v>
      </c>
      <c r="L12" s="109">
        <v>0</v>
      </c>
      <c r="M12" s="109">
        <v>1</v>
      </c>
      <c r="N12" s="120">
        <f t="shared" si="0"/>
        <v>7</v>
      </c>
      <c r="O12" s="121">
        <f t="shared" si="1"/>
        <v>1</v>
      </c>
      <c r="P12" s="113">
        <f t="shared" si="2"/>
        <v>2.0681301149289451E-2</v>
      </c>
    </row>
    <row r="13" spans="1:16">
      <c r="A13" s="122" t="s">
        <v>34</v>
      </c>
      <c r="B13" s="123"/>
      <c r="C13" s="117"/>
      <c r="D13" s="124"/>
      <c r="E13" s="125"/>
      <c r="F13" s="125"/>
      <c r="G13" s="119">
        <v>16</v>
      </c>
      <c r="H13" s="119">
        <v>9</v>
      </c>
      <c r="I13" s="119">
        <v>15</v>
      </c>
      <c r="J13" s="125">
        <v>8</v>
      </c>
      <c r="K13" s="109">
        <v>10</v>
      </c>
      <c r="L13" s="109">
        <v>8</v>
      </c>
      <c r="M13" s="109">
        <v>9</v>
      </c>
      <c r="N13" s="120">
        <f t="shared" si="0"/>
        <v>75</v>
      </c>
      <c r="O13" s="121">
        <f t="shared" si="1"/>
        <v>10.714285714285714</v>
      </c>
      <c r="P13" s="113">
        <f t="shared" si="2"/>
        <v>0.22158536945667268</v>
      </c>
    </row>
    <row r="14" spans="1:16">
      <c r="A14" s="126" t="s">
        <v>35</v>
      </c>
      <c r="B14" s="123"/>
      <c r="C14" s="117"/>
      <c r="D14" s="124"/>
      <c r="E14" s="125"/>
      <c r="F14" s="125"/>
      <c r="G14" s="119">
        <v>7</v>
      </c>
      <c r="H14" s="119">
        <v>16</v>
      </c>
      <c r="I14" s="119">
        <v>32</v>
      </c>
      <c r="J14" s="125">
        <v>17</v>
      </c>
      <c r="K14" s="109">
        <v>25</v>
      </c>
      <c r="L14" s="109">
        <v>19</v>
      </c>
      <c r="M14" s="109">
        <v>15</v>
      </c>
      <c r="N14" s="120">
        <f t="shared" si="0"/>
        <v>131</v>
      </c>
      <c r="O14" s="121">
        <f t="shared" si="1"/>
        <v>18.714285714285715</v>
      </c>
      <c r="P14" s="113">
        <f t="shared" si="2"/>
        <v>0.38703577865098826</v>
      </c>
    </row>
    <row r="15" spans="1:16">
      <c r="A15" s="126" t="s">
        <v>36</v>
      </c>
      <c r="B15" s="123"/>
      <c r="C15" s="117"/>
      <c r="D15" s="124"/>
      <c r="E15" s="125"/>
      <c r="F15" s="125"/>
      <c r="G15" s="119">
        <v>0</v>
      </c>
      <c r="H15" s="119">
        <v>0</v>
      </c>
      <c r="I15" s="119">
        <v>0</v>
      </c>
      <c r="J15" s="125">
        <v>0</v>
      </c>
      <c r="K15" s="109">
        <v>0</v>
      </c>
      <c r="L15" s="109">
        <v>0</v>
      </c>
      <c r="M15" s="109">
        <v>0</v>
      </c>
      <c r="N15" s="120">
        <f t="shared" si="0"/>
        <v>0</v>
      </c>
      <c r="O15" s="121">
        <f t="shared" si="1"/>
        <v>0</v>
      </c>
      <c r="P15" s="113">
        <f t="shared" si="2"/>
        <v>0</v>
      </c>
    </row>
    <row r="16" spans="1:16">
      <c r="A16" s="126" t="s">
        <v>37</v>
      </c>
      <c r="B16" s="123"/>
      <c r="C16" s="117"/>
      <c r="D16" s="124"/>
      <c r="E16" s="125"/>
      <c r="F16" s="125"/>
      <c r="G16" s="119">
        <v>8</v>
      </c>
      <c r="H16" s="119">
        <v>3</v>
      </c>
      <c r="I16" s="119">
        <v>3</v>
      </c>
      <c r="J16" s="125">
        <v>3</v>
      </c>
      <c r="K16" s="109">
        <v>1</v>
      </c>
      <c r="L16" s="109">
        <v>6</v>
      </c>
      <c r="M16" s="109">
        <v>4</v>
      </c>
      <c r="N16" s="120">
        <f t="shared" si="0"/>
        <v>28</v>
      </c>
      <c r="O16" s="121">
        <f t="shared" si="1"/>
        <v>4</v>
      </c>
      <c r="P16" s="113">
        <f t="shared" si="2"/>
        <v>8.2725204597157806E-2</v>
      </c>
    </row>
    <row r="17" spans="1:16">
      <c r="A17" s="126" t="s">
        <v>38</v>
      </c>
      <c r="B17" s="123"/>
      <c r="C17" s="117"/>
      <c r="D17" s="124"/>
      <c r="E17" s="125"/>
      <c r="F17" s="125"/>
      <c r="G17" s="119">
        <v>5</v>
      </c>
      <c r="H17" s="119">
        <v>4</v>
      </c>
      <c r="I17" s="119">
        <v>4</v>
      </c>
      <c r="J17" s="125">
        <v>2</v>
      </c>
      <c r="K17" s="109">
        <v>1</v>
      </c>
      <c r="L17" s="109">
        <v>5</v>
      </c>
      <c r="M17" s="109">
        <v>3</v>
      </c>
      <c r="N17" s="120">
        <f t="shared" si="0"/>
        <v>24</v>
      </c>
      <c r="O17" s="121">
        <f t="shared" si="1"/>
        <v>3.4285714285714284</v>
      </c>
      <c r="P17" s="113">
        <f t="shared" si="2"/>
        <v>7.090731822613526E-2</v>
      </c>
    </row>
    <row r="18" spans="1:16">
      <c r="A18" s="126" t="s">
        <v>39</v>
      </c>
      <c r="B18" s="123"/>
      <c r="C18" s="117"/>
      <c r="D18" s="124"/>
      <c r="E18" s="125"/>
      <c r="F18" s="125"/>
      <c r="G18" s="119">
        <v>0</v>
      </c>
      <c r="H18" s="119">
        <v>1</v>
      </c>
      <c r="I18" s="119">
        <v>1</v>
      </c>
      <c r="J18" s="125">
        <v>1</v>
      </c>
      <c r="K18" s="109">
        <v>1</v>
      </c>
      <c r="L18" s="109">
        <v>2</v>
      </c>
      <c r="M18" s="109">
        <v>0</v>
      </c>
      <c r="N18" s="120">
        <f t="shared" si="0"/>
        <v>6</v>
      </c>
      <c r="O18" s="121">
        <f t="shared" si="1"/>
        <v>0.8571428571428571</v>
      </c>
      <c r="P18" s="113">
        <f t="shared" si="2"/>
        <v>1.7726829556533815E-2</v>
      </c>
    </row>
    <row r="19" spans="1:16">
      <c r="A19" s="126" t="s">
        <v>40</v>
      </c>
      <c r="B19" s="123"/>
      <c r="C19" s="117"/>
      <c r="D19" s="124"/>
      <c r="E19" s="125"/>
      <c r="F19" s="125"/>
      <c r="G19" s="119">
        <v>0</v>
      </c>
      <c r="H19" s="119">
        <v>0</v>
      </c>
      <c r="I19" s="119">
        <v>0</v>
      </c>
      <c r="J19" s="125">
        <v>0</v>
      </c>
      <c r="K19" s="109">
        <v>0</v>
      </c>
      <c r="L19" s="109">
        <v>0</v>
      </c>
      <c r="M19" s="109">
        <v>0</v>
      </c>
      <c r="N19" s="120">
        <f t="shared" si="0"/>
        <v>0</v>
      </c>
      <c r="O19" s="121">
        <f t="shared" si="1"/>
        <v>0</v>
      </c>
      <c r="P19" s="113">
        <f t="shared" si="2"/>
        <v>0</v>
      </c>
    </row>
    <row r="20" spans="1:16">
      <c r="A20" s="126" t="s">
        <v>41</v>
      </c>
      <c r="B20" s="123"/>
      <c r="C20" s="117"/>
      <c r="D20" s="124"/>
      <c r="E20" s="125"/>
      <c r="F20" s="125"/>
      <c r="G20" s="119">
        <v>0</v>
      </c>
      <c r="H20" s="119">
        <v>0</v>
      </c>
      <c r="I20" s="119">
        <v>0</v>
      </c>
      <c r="J20" s="125">
        <v>0</v>
      </c>
      <c r="K20" s="109">
        <v>0</v>
      </c>
      <c r="L20" s="109">
        <v>0</v>
      </c>
      <c r="M20" s="109">
        <v>0</v>
      </c>
      <c r="N20" s="120">
        <f t="shared" si="0"/>
        <v>0</v>
      </c>
      <c r="O20" s="121">
        <f t="shared" si="1"/>
        <v>0</v>
      </c>
      <c r="P20" s="113">
        <f t="shared" si="2"/>
        <v>0</v>
      </c>
    </row>
    <row r="21" spans="1:16">
      <c r="A21" s="126" t="s">
        <v>42</v>
      </c>
      <c r="B21" s="123"/>
      <c r="C21" s="117"/>
      <c r="D21" s="124"/>
      <c r="E21" s="125"/>
      <c r="F21" s="125"/>
      <c r="G21" s="119">
        <v>24</v>
      </c>
      <c r="H21" s="119">
        <v>12</v>
      </c>
      <c r="I21" s="119">
        <v>14</v>
      </c>
      <c r="J21" s="125">
        <v>12</v>
      </c>
      <c r="K21" s="109">
        <v>11</v>
      </c>
      <c r="L21" s="109">
        <v>13</v>
      </c>
      <c r="M21" s="109">
        <v>11</v>
      </c>
      <c r="N21" s="120">
        <f t="shared" si="0"/>
        <v>97</v>
      </c>
      <c r="O21" s="121">
        <f t="shared" si="1"/>
        <v>13.857142857142858</v>
      </c>
      <c r="P21" s="113">
        <f t="shared" si="2"/>
        <v>0.28658374449729662</v>
      </c>
    </row>
    <row r="22" spans="1:16">
      <c r="A22" s="126" t="s">
        <v>43</v>
      </c>
      <c r="B22" s="123"/>
      <c r="C22" s="117"/>
      <c r="D22" s="124"/>
      <c r="E22" s="125"/>
      <c r="F22" s="125"/>
      <c r="G22" s="119">
        <v>300</v>
      </c>
      <c r="H22" s="119">
        <v>282</v>
      </c>
      <c r="I22" s="119">
        <v>252</v>
      </c>
      <c r="J22" s="125">
        <v>231</v>
      </c>
      <c r="K22" s="109">
        <v>270</v>
      </c>
      <c r="L22" s="109">
        <v>265</v>
      </c>
      <c r="M22" s="109">
        <v>301</v>
      </c>
      <c r="N22" s="120">
        <f t="shared" si="0"/>
        <v>1901</v>
      </c>
      <c r="O22" s="121">
        <f t="shared" si="1"/>
        <v>271.57142857142856</v>
      </c>
      <c r="P22" s="113">
        <f t="shared" si="2"/>
        <v>5.6164504978284633</v>
      </c>
    </row>
    <row r="23" spans="1:16">
      <c r="A23" s="126" t="s">
        <v>44</v>
      </c>
      <c r="B23" s="123"/>
      <c r="C23" s="117"/>
      <c r="D23" s="124"/>
      <c r="E23" s="125"/>
      <c r="F23" s="125"/>
      <c r="G23" s="119">
        <v>1</v>
      </c>
      <c r="H23" s="119">
        <v>0</v>
      </c>
      <c r="I23" s="119">
        <v>1</v>
      </c>
      <c r="J23" s="125">
        <v>0</v>
      </c>
      <c r="K23" s="109">
        <v>0</v>
      </c>
      <c r="L23" s="109">
        <v>0</v>
      </c>
      <c r="M23" s="873">
        <v>0</v>
      </c>
      <c r="N23" s="120">
        <f t="shared" si="0"/>
        <v>2</v>
      </c>
      <c r="O23" s="121">
        <f t="shared" si="1"/>
        <v>0.2857142857142857</v>
      </c>
      <c r="P23" s="113">
        <f t="shared" si="2"/>
        <v>5.9089431855112711E-3</v>
      </c>
    </row>
    <row r="24" spans="1:16">
      <c r="A24" s="126" t="s">
        <v>45</v>
      </c>
      <c r="B24" s="123"/>
      <c r="C24" s="117"/>
      <c r="D24" s="124"/>
      <c r="E24" s="125"/>
      <c r="F24" s="125"/>
      <c r="G24" s="119">
        <v>0</v>
      </c>
      <c r="H24" s="119">
        <v>0</v>
      </c>
      <c r="I24" s="119">
        <v>0</v>
      </c>
      <c r="J24" s="125">
        <v>0</v>
      </c>
      <c r="K24" s="109">
        <v>1</v>
      </c>
      <c r="L24" s="109">
        <v>0</v>
      </c>
      <c r="M24" s="873">
        <v>0</v>
      </c>
      <c r="N24" s="120">
        <f t="shared" si="0"/>
        <v>1</v>
      </c>
      <c r="O24" s="121">
        <f t="shared" si="1"/>
        <v>0.14285714285714285</v>
      </c>
      <c r="P24" s="113">
        <f t="shared" si="2"/>
        <v>2.9544715927556356E-3</v>
      </c>
    </row>
    <row r="25" spans="1:16">
      <c r="A25" s="126" t="s">
        <v>46</v>
      </c>
      <c r="B25" s="123"/>
      <c r="C25" s="117"/>
      <c r="D25" s="124"/>
      <c r="E25" s="125"/>
      <c r="F25" s="125"/>
      <c r="G25" s="119">
        <v>8</v>
      </c>
      <c r="H25" s="119">
        <v>12</v>
      </c>
      <c r="I25" s="119">
        <v>7</v>
      </c>
      <c r="J25" s="125">
        <v>6</v>
      </c>
      <c r="K25" s="109">
        <v>8</v>
      </c>
      <c r="L25" s="109">
        <v>2</v>
      </c>
      <c r="M25" s="873">
        <v>2</v>
      </c>
      <c r="N25" s="120">
        <f t="shared" si="0"/>
        <v>45</v>
      </c>
      <c r="O25" s="121">
        <f t="shared" si="1"/>
        <v>6.4285714285714288</v>
      </c>
      <c r="P25" s="113">
        <f t="shared" si="2"/>
        <v>0.13295122167400361</v>
      </c>
    </row>
    <row r="26" spans="1:16">
      <c r="A26" s="122" t="s">
        <v>47</v>
      </c>
      <c r="B26" s="123"/>
      <c r="C26" s="117"/>
      <c r="D26" s="124"/>
      <c r="E26" s="125"/>
      <c r="F26" s="125"/>
      <c r="G26" s="119">
        <v>17</v>
      </c>
      <c r="H26" s="119">
        <v>18</v>
      </c>
      <c r="I26" s="119">
        <v>25</v>
      </c>
      <c r="J26" s="125">
        <v>21</v>
      </c>
      <c r="K26" s="109">
        <v>37</v>
      </c>
      <c r="L26" s="109">
        <v>11</v>
      </c>
      <c r="M26" s="109">
        <v>11</v>
      </c>
      <c r="N26" s="120">
        <f t="shared" si="0"/>
        <v>140</v>
      </c>
      <c r="O26" s="121">
        <f t="shared" si="1"/>
        <v>20</v>
      </c>
      <c r="P26" s="113">
        <f t="shared" si="2"/>
        <v>0.41362602298578899</v>
      </c>
    </row>
    <row r="27" spans="1:16">
      <c r="A27" s="122" t="s">
        <v>48</v>
      </c>
      <c r="B27" s="123"/>
      <c r="C27" s="117"/>
      <c r="D27" s="124"/>
      <c r="E27" s="125"/>
      <c r="F27" s="125"/>
      <c r="G27" s="119">
        <v>4</v>
      </c>
      <c r="H27" s="119">
        <v>8</v>
      </c>
      <c r="I27" s="119">
        <v>6</v>
      </c>
      <c r="J27" s="125">
        <v>5</v>
      </c>
      <c r="K27" s="109">
        <v>5</v>
      </c>
      <c r="L27" s="109">
        <v>0</v>
      </c>
      <c r="M27" s="109">
        <v>4</v>
      </c>
      <c r="N27" s="120">
        <f t="shared" si="0"/>
        <v>32</v>
      </c>
      <c r="O27" s="121">
        <f t="shared" si="1"/>
        <v>4.5714285714285712</v>
      </c>
      <c r="P27" s="113">
        <f t="shared" si="2"/>
        <v>9.4543090968180338E-2</v>
      </c>
    </row>
    <row r="28" spans="1:16">
      <c r="A28" s="126" t="s">
        <v>49</v>
      </c>
      <c r="B28" s="123"/>
      <c r="C28" s="117"/>
      <c r="D28" s="124"/>
      <c r="E28" s="125"/>
      <c r="F28" s="125"/>
      <c r="G28" s="119">
        <v>1</v>
      </c>
      <c r="H28" s="119">
        <v>1</v>
      </c>
      <c r="I28" s="119">
        <v>0</v>
      </c>
      <c r="J28" s="125">
        <v>2</v>
      </c>
      <c r="K28" s="109">
        <v>3</v>
      </c>
      <c r="L28" s="109">
        <v>2</v>
      </c>
      <c r="M28" s="109">
        <v>0</v>
      </c>
      <c r="N28" s="120">
        <f t="shared" si="0"/>
        <v>9</v>
      </c>
      <c r="O28" s="121">
        <f t="shared" si="1"/>
        <v>1.2857142857142858</v>
      </c>
      <c r="P28" s="113">
        <f t="shared" si="2"/>
        <v>2.6590244334800721E-2</v>
      </c>
    </row>
    <row r="29" spans="1:16">
      <c r="A29" s="126" t="s">
        <v>50</v>
      </c>
      <c r="B29" s="123"/>
      <c r="C29" s="117"/>
      <c r="D29" s="124"/>
      <c r="E29" s="125"/>
      <c r="F29" s="125"/>
      <c r="G29" s="119">
        <v>0</v>
      </c>
      <c r="H29" s="119">
        <v>0</v>
      </c>
      <c r="I29" s="119">
        <v>0</v>
      </c>
      <c r="J29" s="125">
        <v>0</v>
      </c>
      <c r="K29" s="109">
        <v>3</v>
      </c>
      <c r="L29" s="109">
        <v>0</v>
      </c>
      <c r="M29" s="109">
        <v>4</v>
      </c>
      <c r="N29" s="120">
        <f t="shared" si="0"/>
        <v>7</v>
      </c>
      <c r="O29" s="121">
        <f t="shared" si="1"/>
        <v>1</v>
      </c>
      <c r="P29" s="113">
        <f t="shared" si="2"/>
        <v>2.0681301149289451E-2</v>
      </c>
    </row>
    <row r="30" spans="1:16">
      <c r="A30" s="122" t="s">
        <v>51</v>
      </c>
      <c r="B30" s="123"/>
      <c r="C30" s="117"/>
      <c r="D30" s="124"/>
      <c r="E30" s="125"/>
      <c r="F30" s="125"/>
      <c r="G30" s="119">
        <v>0</v>
      </c>
      <c r="H30" s="119">
        <v>2</v>
      </c>
      <c r="I30" s="119">
        <v>3</v>
      </c>
      <c r="J30" s="125">
        <v>3</v>
      </c>
      <c r="K30" s="109">
        <v>2</v>
      </c>
      <c r="L30" s="109">
        <v>4</v>
      </c>
      <c r="M30" s="109">
        <v>1</v>
      </c>
      <c r="N30" s="120">
        <f t="shared" si="0"/>
        <v>15</v>
      </c>
      <c r="O30" s="121">
        <f t="shared" si="1"/>
        <v>2.1428571428571428</v>
      </c>
      <c r="P30" s="113">
        <f t="shared" si="2"/>
        <v>4.4317073891334532E-2</v>
      </c>
    </row>
    <row r="31" spans="1:16">
      <c r="A31" s="126" t="s">
        <v>52</v>
      </c>
      <c r="B31" s="123"/>
      <c r="C31" s="117"/>
      <c r="D31" s="124"/>
      <c r="E31" s="125"/>
      <c r="F31" s="125"/>
      <c r="G31" s="119">
        <v>1</v>
      </c>
      <c r="H31" s="119">
        <v>2</v>
      </c>
      <c r="I31" s="119">
        <v>5</v>
      </c>
      <c r="J31" s="125">
        <v>2</v>
      </c>
      <c r="K31" s="109">
        <v>1</v>
      </c>
      <c r="L31" s="109">
        <v>2</v>
      </c>
      <c r="M31" s="109">
        <v>0</v>
      </c>
      <c r="N31" s="120">
        <f t="shared" si="0"/>
        <v>13</v>
      </c>
      <c r="O31" s="121">
        <f t="shared" si="1"/>
        <v>1.8571428571428572</v>
      </c>
      <c r="P31" s="113">
        <f t="shared" si="2"/>
        <v>3.840813070582326E-2</v>
      </c>
    </row>
    <row r="32" spans="1:16">
      <c r="A32" s="126" t="s">
        <v>53</v>
      </c>
      <c r="B32" s="123"/>
      <c r="C32" s="117"/>
      <c r="D32" s="124"/>
      <c r="E32" s="125"/>
      <c r="F32" s="125"/>
      <c r="G32" s="119">
        <v>61</v>
      </c>
      <c r="H32" s="119">
        <v>51</v>
      </c>
      <c r="I32" s="119">
        <v>62</v>
      </c>
      <c r="J32" s="125">
        <v>58</v>
      </c>
      <c r="K32" s="109">
        <v>88</v>
      </c>
      <c r="L32" s="109">
        <v>77</v>
      </c>
      <c r="M32" s="109">
        <v>56</v>
      </c>
      <c r="N32" s="120">
        <f t="shared" si="0"/>
        <v>453</v>
      </c>
      <c r="O32" s="121">
        <f t="shared" si="1"/>
        <v>64.714285714285708</v>
      </c>
      <c r="P32" s="113">
        <f t="shared" si="2"/>
        <v>1.3383756315183029</v>
      </c>
    </row>
    <row r="33" spans="1:16">
      <c r="A33" s="126" t="s">
        <v>54</v>
      </c>
      <c r="B33" s="123"/>
      <c r="C33" s="117"/>
      <c r="D33" s="124"/>
      <c r="E33" s="125"/>
      <c r="F33" s="125"/>
      <c r="G33" s="119">
        <v>0</v>
      </c>
      <c r="H33" s="119">
        <v>0</v>
      </c>
      <c r="I33" s="119">
        <v>0</v>
      </c>
      <c r="J33" s="125">
        <v>0</v>
      </c>
      <c r="K33" s="109">
        <v>0</v>
      </c>
      <c r="L33" s="109">
        <v>0</v>
      </c>
      <c r="M33" s="109">
        <v>0</v>
      </c>
      <c r="N33" s="120">
        <f t="shared" si="0"/>
        <v>0</v>
      </c>
      <c r="O33" s="121">
        <f t="shared" si="1"/>
        <v>0</v>
      </c>
      <c r="P33" s="113">
        <f t="shared" si="2"/>
        <v>0</v>
      </c>
    </row>
    <row r="34" spans="1:16">
      <c r="A34" s="126" t="s">
        <v>55</v>
      </c>
      <c r="B34" s="123"/>
      <c r="C34" s="117"/>
      <c r="D34" s="124"/>
      <c r="E34" s="125"/>
      <c r="F34" s="125"/>
      <c r="G34" s="119">
        <v>0</v>
      </c>
      <c r="H34" s="119">
        <v>0</v>
      </c>
      <c r="I34" s="119">
        <v>0</v>
      </c>
      <c r="J34" s="125">
        <v>0</v>
      </c>
      <c r="K34" s="109">
        <v>0</v>
      </c>
      <c r="L34" s="109">
        <v>0</v>
      </c>
      <c r="M34" s="109">
        <v>0</v>
      </c>
      <c r="N34" s="120">
        <f t="shared" si="0"/>
        <v>0</v>
      </c>
      <c r="O34" s="121">
        <f t="shared" si="1"/>
        <v>0</v>
      </c>
      <c r="P34" s="113">
        <f t="shared" si="2"/>
        <v>0</v>
      </c>
    </row>
    <row r="35" spans="1:16">
      <c r="A35" s="126" t="s">
        <v>56</v>
      </c>
      <c r="B35" s="123"/>
      <c r="C35" s="117"/>
      <c r="D35" s="124"/>
      <c r="E35" s="125"/>
      <c r="F35" s="125"/>
      <c r="G35" s="119">
        <v>523</v>
      </c>
      <c r="H35" s="119">
        <v>529</v>
      </c>
      <c r="I35" s="119">
        <v>460</v>
      </c>
      <c r="J35" s="125">
        <v>379</v>
      </c>
      <c r="K35" s="109">
        <v>313</v>
      </c>
      <c r="L35" s="109">
        <v>290</v>
      </c>
      <c r="M35" s="109">
        <v>263</v>
      </c>
      <c r="N35" s="120">
        <f t="shared" si="0"/>
        <v>2757</v>
      </c>
      <c r="O35" s="121">
        <f t="shared" si="1"/>
        <v>393.85714285714283</v>
      </c>
      <c r="P35" s="113">
        <f t="shared" si="2"/>
        <v>8.1454781812272881</v>
      </c>
    </row>
    <row r="36" spans="1:16">
      <c r="A36" s="126" t="s">
        <v>57</v>
      </c>
      <c r="B36" s="123"/>
      <c r="C36" s="117"/>
      <c r="D36" s="124"/>
      <c r="E36" s="125"/>
      <c r="F36" s="125"/>
      <c r="G36" s="119">
        <v>0</v>
      </c>
      <c r="H36" s="119">
        <v>0</v>
      </c>
      <c r="I36" s="119">
        <v>0</v>
      </c>
      <c r="J36" s="125">
        <v>0</v>
      </c>
      <c r="K36" s="109">
        <v>0</v>
      </c>
      <c r="L36" s="109">
        <v>0</v>
      </c>
      <c r="M36" s="109">
        <v>0</v>
      </c>
      <c r="N36" s="120">
        <f t="shared" si="0"/>
        <v>0</v>
      </c>
      <c r="O36" s="121">
        <f t="shared" si="1"/>
        <v>0</v>
      </c>
      <c r="P36" s="113">
        <f t="shared" si="2"/>
        <v>0</v>
      </c>
    </row>
    <row r="37" spans="1:16">
      <c r="A37" s="126" t="s">
        <v>58</v>
      </c>
      <c r="B37" s="123"/>
      <c r="C37" s="117"/>
      <c r="D37" s="124"/>
      <c r="E37" s="125"/>
      <c r="F37" s="125"/>
      <c r="G37" s="119">
        <v>369</v>
      </c>
      <c r="H37" s="119">
        <v>727</v>
      </c>
      <c r="I37" s="119">
        <v>801</v>
      </c>
      <c r="J37" s="125">
        <v>981</v>
      </c>
      <c r="K37" s="109">
        <v>844</v>
      </c>
      <c r="L37" s="109">
        <v>484</v>
      </c>
      <c r="M37" s="109">
        <v>501</v>
      </c>
      <c r="N37" s="120">
        <f t="shared" ref="N37:N68" si="3">SUM(B37:M37)</f>
        <v>4707</v>
      </c>
      <c r="O37" s="121">
        <f t="shared" ref="O37:O68" si="4">AVERAGE(B37:M37)</f>
        <v>672.42857142857144</v>
      </c>
      <c r="P37" s="113">
        <f t="shared" ref="P37:P68" si="5">(N37/$N$187)*100</f>
        <v>13.906697787100777</v>
      </c>
    </row>
    <row r="38" spans="1:16">
      <c r="A38" s="126" t="s">
        <v>59</v>
      </c>
      <c r="B38" s="123"/>
      <c r="C38" s="117"/>
      <c r="D38" s="124"/>
      <c r="E38" s="125"/>
      <c r="F38" s="125"/>
      <c r="G38" s="119">
        <v>16</v>
      </c>
      <c r="H38" s="119">
        <v>14</v>
      </c>
      <c r="I38" s="119">
        <v>15</v>
      </c>
      <c r="J38" s="125">
        <v>9</v>
      </c>
      <c r="K38" s="109">
        <v>9</v>
      </c>
      <c r="L38" s="109">
        <v>3</v>
      </c>
      <c r="M38" s="109">
        <v>1</v>
      </c>
      <c r="N38" s="120">
        <f t="shared" si="3"/>
        <v>67</v>
      </c>
      <c r="O38" s="121">
        <f t="shared" si="4"/>
        <v>9.5714285714285712</v>
      </c>
      <c r="P38" s="113">
        <f t="shared" si="5"/>
        <v>0.19794959671462758</v>
      </c>
    </row>
    <row r="39" spans="1:16">
      <c r="A39" s="126" t="s">
        <v>60</v>
      </c>
      <c r="B39" s="123"/>
      <c r="C39" s="117"/>
      <c r="D39" s="124"/>
      <c r="E39" s="125"/>
      <c r="F39" s="125"/>
      <c r="G39" s="119">
        <v>168</v>
      </c>
      <c r="H39" s="119">
        <v>153</v>
      </c>
      <c r="I39" s="119">
        <v>136</v>
      </c>
      <c r="J39" s="125">
        <v>116</v>
      </c>
      <c r="K39" s="109">
        <v>157</v>
      </c>
      <c r="L39" s="109">
        <v>139</v>
      </c>
      <c r="M39" s="109">
        <v>91</v>
      </c>
      <c r="N39" s="120">
        <f t="shared" si="3"/>
        <v>960</v>
      </c>
      <c r="O39" s="121">
        <f t="shared" si="4"/>
        <v>137.14285714285714</v>
      </c>
      <c r="P39" s="113">
        <f t="shared" si="5"/>
        <v>2.8362927290454101</v>
      </c>
    </row>
    <row r="40" spans="1:16">
      <c r="A40" s="126" t="s">
        <v>61</v>
      </c>
      <c r="B40" s="123"/>
      <c r="C40" s="117"/>
      <c r="D40" s="124"/>
      <c r="E40" s="125"/>
      <c r="F40" s="125"/>
      <c r="G40" s="119">
        <v>19</v>
      </c>
      <c r="H40" s="119">
        <v>62</v>
      </c>
      <c r="I40" s="119">
        <v>123</v>
      </c>
      <c r="J40" s="125">
        <v>139</v>
      </c>
      <c r="K40" s="109">
        <v>155</v>
      </c>
      <c r="L40" s="109">
        <v>123</v>
      </c>
      <c r="M40" s="109">
        <v>81</v>
      </c>
      <c r="N40" s="120">
        <f t="shared" si="3"/>
        <v>702</v>
      </c>
      <c r="O40" s="121">
        <f t="shared" si="4"/>
        <v>100.28571428571429</v>
      </c>
      <c r="P40" s="113">
        <f t="shared" si="5"/>
        <v>2.0740390581144563</v>
      </c>
    </row>
    <row r="41" spans="1:16">
      <c r="A41" s="126" t="s">
        <v>62</v>
      </c>
      <c r="B41" s="123"/>
      <c r="C41" s="117"/>
      <c r="D41" s="124"/>
      <c r="E41" s="125"/>
      <c r="F41" s="125"/>
      <c r="G41" s="119">
        <v>0</v>
      </c>
      <c r="H41" s="119">
        <v>3</v>
      </c>
      <c r="I41" s="119">
        <v>3</v>
      </c>
      <c r="J41" s="125">
        <v>0</v>
      </c>
      <c r="K41" s="109">
        <v>1</v>
      </c>
      <c r="L41" s="109">
        <v>0</v>
      </c>
      <c r="M41" s="109">
        <v>0</v>
      </c>
      <c r="N41" s="120">
        <f t="shared" si="3"/>
        <v>7</v>
      </c>
      <c r="O41" s="121">
        <f t="shared" si="4"/>
        <v>1</v>
      </c>
      <c r="P41" s="113">
        <f t="shared" si="5"/>
        <v>2.0681301149289451E-2</v>
      </c>
    </row>
    <row r="42" spans="1:16">
      <c r="A42" s="126" t="s">
        <v>63</v>
      </c>
      <c r="B42" s="123"/>
      <c r="C42" s="117"/>
      <c r="D42" s="124"/>
      <c r="E42" s="125"/>
      <c r="F42" s="125"/>
      <c r="G42" s="119">
        <v>2</v>
      </c>
      <c r="H42" s="119">
        <v>4</v>
      </c>
      <c r="I42" s="119">
        <v>13</v>
      </c>
      <c r="J42" s="125">
        <v>2</v>
      </c>
      <c r="K42" s="109">
        <v>4</v>
      </c>
      <c r="L42" s="109">
        <v>3</v>
      </c>
      <c r="M42" s="109">
        <v>5</v>
      </c>
      <c r="N42" s="120">
        <f t="shared" si="3"/>
        <v>33</v>
      </c>
      <c r="O42" s="121">
        <f t="shared" si="4"/>
        <v>4.7142857142857144</v>
      </c>
      <c r="P42" s="113">
        <f t="shared" si="5"/>
        <v>9.7497562560935974E-2</v>
      </c>
    </row>
    <row r="43" spans="1:16">
      <c r="A43" s="122" t="s">
        <v>64</v>
      </c>
      <c r="B43" s="123"/>
      <c r="C43" s="117"/>
      <c r="D43" s="124"/>
      <c r="E43" s="125"/>
      <c r="F43" s="125"/>
      <c r="G43" s="119">
        <v>2</v>
      </c>
      <c r="H43" s="119">
        <v>0</v>
      </c>
      <c r="I43" s="119">
        <v>0</v>
      </c>
      <c r="J43" s="125">
        <v>0</v>
      </c>
      <c r="K43" s="109">
        <v>1</v>
      </c>
      <c r="L43" s="109">
        <v>1</v>
      </c>
      <c r="M43" s="109">
        <v>0</v>
      </c>
      <c r="N43" s="120">
        <f t="shared" si="3"/>
        <v>4</v>
      </c>
      <c r="O43" s="121">
        <f t="shared" si="4"/>
        <v>0.5714285714285714</v>
      </c>
      <c r="P43" s="113">
        <f t="shared" si="5"/>
        <v>1.1817886371022542E-2</v>
      </c>
    </row>
    <row r="44" spans="1:16">
      <c r="A44" s="126" t="s">
        <v>65</v>
      </c>
      <c r="B44" s="123"/>
      <c r="C44" s="117"/>
      <c r="D44" s="124"/>
      <c r="E44" s="125"/>
      <c r="F44" s="125"/>
      <c r="G44" s="119">
        <v>20</v>
      </c>
      <c r="H44" s="119">
        <v>15</v>
      </c>
      <c r="I44" s="119">
        <v>18</v>
      </c>
      <c r="J44" s="125">
        <v>10</v>
      </c>
      <c r="K44" s="109">
        <v>11</v>
      </c>
      <c r="L44" s="109">
        <v>18</v>
      </c>
      <c r="M44" s="109">
        <v>28</v>
      </c>
      <c r="N44" s="120">
        <f t="shared" si="3"/>
        <v>120</v>
      </c>
      <c r="O44" s="121">
        <f t="shared" si="4"/>
        <v>17.142857142857142</v>
      </c>
      <c r="P44" s="113">
        <f t="shared" si="5"/>
        <v>0.35453659113067626</v>
      </c>
    </row>
    <row r="45" spans="1:16">
      <c r="A45" s="126" t="s">
        <v>66</v>
      </c>
      <c r="B45" s="123"/>
      <c r="C45" s="117"/>
      <c r="D45" s="124"/>
      <c r="E45" s="125"/>
      <c r="F45" s="125"/>
      <c r="G45" s="119">
        <v>4</v>
      </c>
      <c r="H45" s="119">
        <v>0</v>
      </c>
      <c r="I45" s="119">
        <v>2</v>
      </c>
      <c r="J45" s="125">
        <v>4</v>
      </c>
      <c r="K45" s="109">
        <v>3</v>
      </c>
      <c r="L45" s="109">
        <v>0</v>
      </c>
      <c r="M45" s="109">
        <v>4</v>
      </c>
      <c r="N45" s="120">
        <f t="shared" si="3"/>
        <v>17</v>
      </c>
      <c r="O45" s="121">
        <f t="shared" si="4"/>
        <v>2.4285714285714284</v>
      </c>
      <c r="P45" s="113">
        <f t="shared" si="5"/>
        <v>5.0226017076845812E-2</v>
      </c>
    </row>
    <row r="46" spans="1:16">
      <c r="A46" s="126" t="s">
        <v>67</v>
      </c>
      <c r="B46" s="123"/>
      <c r="C46" s="117"/>
      <c r="D46" s="124"/>
      <c r="E46" s="125"/>
      <c r="F46" s="125"/>
      <c r="G46" s="119">
        <v>3</v>
      </c>
      <c r="H46" s="119">
        <v>4</v>
      </c>
      <c r="I46" s="119">
        <v>4</v>
      </c>
      <c r="J46" s="125">
        <v>2</v>
      </c>
      <c r="K46" s="109">
        <v>2</v>
      </c>
      <c r="L46" s="109">
        <v>8</v>
      </c>
      <c r="M46" s="109">
        <v>4</v>
      </c>
      <c r="N46" s="120">
        <f t="shared" si="3"/>
        <v>27</v>
      </c>
      <c r="O46" s="121">
        <f t="shared" si="4"/>
        <v>3.8571428571428572</v>
      </c>
      <c r="P46" s="113">
        <f t="shared" si="5"/>
        <v>7.977073300440217E-2</v>
      </c>
    </row>
    <row r="47" spans="1:16">
      <c r="A47" s="126" t="s">
        <v>68</v>
      </c>
      <c r="B47" s="123"/>
      <c r="C47" s="117"/>
      <c r="D47" s="124"/>
      <c r="E47" s="125"/>
      <c r="F47" s="125"/>
      <c r="G47" s="119">
        <v>1</v>
      </c>
      <c r="H47" s="119">
        <v>2</v>
      </c>
      <c r="I47" s="119">
        <v>5</v>
      </c>
      <c r="J47" s="125">
        <v>4</v>
      </c>
      <c r="K47" s="109">
        <v>5</v>
      </c>
      <c r="L47" s="109">
        <v>5</v>
      </c>
      <c r="M47" s="109">
        <v>3</v>
      </c>
      <c r="N47" s="120">
        <f t="shared" si="3"/>
        <v>25</v>
      </c>
      <c r="O47" s="121">
        <f t="shared" si="4"/>
        <v>3.5714285714285716</v>
      </c>
      <c r="P47" s="113">
        <f t="shared" si="5"/>
        <v>7.3861789818890883E-2</v>
      </c>
    </row>
    <row r="48" spans="1:16">
      <c r="A48" s="126" t="s">
        <v>69</v>
      </c>
      <c r="B48" s="123"/>
      <c r="C48" s="117"/>
      <c r="D48" s="124"/>
      <c r="E48" s="125"/>
      <c r="F48" s="125"/>
      <c r="G48" s="119">
        <v>49</v>
      </c>
      <c r="H48" s="119">
        <v>32</v>
      </c>
      <c r="I48" s="119">
        <v>20</v>
      </c>
      <c r="J48" s="125">
        <v>18</v>
      </c>
      <c r="K48" s="109">
        <v>14</v>
      </c>
      <c r="L48" s="109">
        <v>20</v>
      </c>
      <c r="M48" s="109">
        <v>26</v>
      </c>
      <c r="N48" s="120">
        <f t="shared" si="3"/>
        <v>179</v>
      </c>
      <c r="O48" s="121">
        <f t="shared" si="4"/>
        <v>25.571428571428573</v>
      </c>
      <c r="P48" s="113">
        <f t="shared" si="5"/>
        <v>0.52885041510325881</v>
      </c>
    </row>
    <row r="49" spans="1:16">
      <c r="A49" s="126" t="s">
        <v>70</v>
      </c>
      <c r="B49" s="123"/>
      <c r="C49" s="117"/>
      <c r="D49" s="124"/>
      <c r="E49" s="125"/>
      <c r="F49" s="125"/>
      <c r="G49" s="119">
        <v>6</v>
      </c>
      <c r="H49" s="119">
        <v>7</v>
      </c>
      <c r="I49" s="119">
        <v>8</v>
      </c>
      <c r="J49" s="125">
        <v>11</v>
      </c>
      <c r="K49" s="109">
        <v>31</v>
      </c>
      <c r="L49" s="109">
        <v>16</v>
      </c>
      <c r="M49" s="109">
        <v>13</v>
      </c>
      <c r="N49" s="120">
        <f t="shared" si="3"/>
        <v>92</v>
      </c>
      <c r="O49" s="121">
        <f t="shared" si="4"/>
        <v>13.142857142857142</v>
      </c>
      <c r="P49" s="113">
        <f t="shared" si="5"/>
        <v>0.2718113865335185</v>
      </c>
    </row>
    <row r="50" spans="1:16">
      <c r="A50" s="126" t="s">
        <v>71</v>
      </c>
      <c r="B50" s="123"/>
      <c r="C50" s="117"/>
      <c r="D50" s="124"/>
      <c r="E50" s="125"/>
      <c r="F50" s="125"/>
      <c r="G50" s="119">
        <v>0</v>
      </c>
      <c r="H50" s="119">
        <v>0</v>
      </c>
      <c r="I50" s="119">
        <v>0</v>
      </c>
      <c r="J50" s="125">
        <v>0</v>
      </c>
      <c r="K50" s="109">
        <v>0</v>
      </c>
      <c r="L50" s="109">
        <v>0</v>
      </c>
      <c r="M50" s="109">
        <v>0</v>
      </c>
      <c r="N50" s="120">
        <f t="shared" si="3"/>
        <v>0</v>
      </c>
      <c r="O50" s="121">
        <f t="shared" si="4"/>
        <v>0</v>
      </c>
      <c r="P50" s="113">
        <f t="shared" si="5"/>
        <v>0</v>
      </c>
    </row>
    <row r="51" spans="1:16">
      <c r="A51" s="126" t="s">
        <v>72</v>
      </c>
      <c r="B51" s="123"/>
      <c r="C51" s="117"/>
      <c r="D51" s="124"/>
      <c r="E51" s="125"/>
      <c r="F51" s="125"/>
      <c r="G51" s="119">
        <v>10</v>
      </c>
      <c r="H51" s="119">
        <v>10</v>
      </c>
      <c r="I51" s="119">
        <v>9</v>
      </c>
      <c r="J51" s="125">
        <v>7</v>
      </c>
      <c r="K51" s="109">
        <v>10</v>
      </c>
      <c r="L51" s="109">
        <v>4</v>
      </c>
      <c r="M51" s="109">
        <v>7</v>
      </c>
      <c r="N51" s="120">
        <f t="shared" si="3"/>
        <v>57</v>
      </c>
      <c r="O51" s="121">
        <f t="shared" si="4"/>
        <v>8.1428571428571423</v>
      </c>
      <c r="P51" s="113">
        <f t="shared" si="5"/>
        <v>0.16840488078707122</v>
      </c>
    </row>
    <row r="52" spans="1:16">
      <c r="A52" s="126" t="s">
        <v>73</v>
      </c>
      <c r="B52" s="123"/>
      <c r="C52" s="117"/>
      <c r="D52" s="124"/>
      <c r="E52" s="125"/>
      <c r="F52" s="125"/>
      <c r="G52" s="119">
        <v>4</v>
      </c>
      <c r="H52" s="119">
        <v>1</v>
      </c>
      <c r="I52" s="119">
        <v>2</v>
      </c>
      <c r="J52" s="125">
        <v>0</v>
      </c>
      <c r="K52" s="109">
        <v>0</v>
      </c>
      <c r="L52" s="109">
        <v>3</v>
      </c>
      <c r="M52" s="109">
        <v>1</v>
      </c>
      <c r="N52" s="120">
        <f t="shared" si="3"/>
        <v>11</v>
      </c>
      <c r="O52" s="121">
        <f t="shared" si="4"/>
        <v>1.5714285714285714</v>
      </c>
      <c r="P52" s="113">
        <f t="shared" si="5"/>
        <v>3.2499187520311994E-2</v>
      </c>
    </row>
    <row r="53" spans="1:16">
      <c r="A53" s="126" t="s">
        <v>74</v>
      </c>
      <c r="B53" s="123"/>
      <c r="C53" s="117"/>
      <c r="D53" s="124"/>
      <c r="E53" s="125"/>
      <c r="F53" s="125"/>
      <c r="G53" s="119">
        <v>16</v>
      </c>
      <c r="H53" s="119">
        <v>7</v>
      </c>
      <c r="I53" s="119">
        <v>11</v>
      </c>
      <c r="J53" s="125">
        <v>14</v>
      </c>
      <c r="K53" s="109">
        <v>9</v>
      </c>
      <c r="L53" s="109">
        <v>11</v>
      </c>
      <c r="M53" s="109">
        <v>20</v>
      </c>
      <c r="N53" s="120">
        <f t="shared" si="3"/>
        <v>88</v>
      </c>
      <c r="O53" s="121">
        <f t="shared" si="4"/>
        <v>12.571428571428571</v>
      </c>
      <c r="P53" s="113">
        <f t="shared" si="5"/>
        <v>0.25999350016249595</v>
      </c>
    </row>
    <row r="54" spans="1:16">
      <c r="A54" s="126" t="s">
        <v>75</v>
      </c>
      <c r="B54" s="123"/>
      <c r="C54" s="117"/>
      <c r="D54" s="124"/>
      <c r="E54" s="125"/>
      <c r="F54" s="125"/>
      <c r="G54" s="119">
        <v>15</v>
      </c>
      <c r="H54" s="119">
        <v>19</v>
      </c>
      <c r="I54" s="119">
        <v>9</v>
      </c>
      <c r="J54" s="125">
        <v>12</v>
      </c>
      <c r="K54" s="109">
        <v>12</v>
      </c>
      <c r="L54" s="109">
        <v>14</v>
      </c>
      <c r="M54" s="109">
        <v>9</v>
      </c>
      <c r="N54" s="120">
        <f t="shared" si="3"/>
        <v>90</v>
      </c>
      <c r="O54" s="121">
        <f t="shared" si="4"/>
        <v>12.857142857142858</v>
      </c>
      <c r="P54" s="113">
        <f t="shared" si="5"/>
        <v>0.26590244334800722</v>
      </c>
    </row>
    <row r="55" spans="1:16">
      <c r="A55" s="126" t="s">
        <v>76</v>
      </c>
      <c r="B55" s="123"/>
      <c r="C55" s="117"/>
      <c r="D55" s="124"/>
      <c r="E55" s="125"/>
      <c r="F55" s="125"/>
      <c r="G55" s="119">
        <v>3</v>
      </c>
      <c r="H55" s="119">
        <v>1</v>
      </c>
      <c r="I55" s="119">
        <v>3</v>
      </c>
      <c r="J55" s="125">
        <v>1</v>
      </c>
      <c r="K55" s="109">
        <v>0</v>
      </c>
      <c r="L55" s="109">
        <v>1</v>
      </c>
      <c r="M55" s="109">
        <v>3</v>
      </c>
      <c r="N55" s="120">
        <f t="shared" si="3"/>
        <v>12</v>
      </c>
      <c r="O55" s="121">
        <f t="shared" si="4"/>
        <v>1.7142857142857142</v>
      </c>
      <c r="P55" s="113">
        <f t="shared" si="5"/>
        <v>3.545365911306763E-2</v>
      </c>
    </row>
    <row r="56" spans="1:16">
      <c r="A56" s="126" t="s">
        <v>77</v>
      </c>
      <c r="B56" s="123"/>
      <c r="C56" s="117"/>
      <c r="D56" s="124"/>
      <c r="E56" s="125"/>
      <c r="F56" s="125"/>
      <c r="G56" s="119">
        <v>7</v>
      </c>
      <c r="H56" s="119">
        <v>5</v>
      </c>
      <c r="I56" s="119">
        <v>0</v>
      </c>
      <c r="J56" s="125">
        <v>2</v>
      </c>
      <c r="K56" s="109">
        <v>0</v>
      </c>
      <c r="L56" s="109">
        <v>1</v>
      </c>
      <c r="M56" s="109">
        <v>2</v>
      </c>
      <c r="N56" s="120">
        <f t="shared" si="3"/>
        <v>17</v>
      </c>
      <c r="O56" s="121">
        <f t="shared" si="4"/>
        <v>2.4285714285714284</v>
      </c>
      <c r="P56" s="113">
        <f t="shared" si="5"/>
        <v>5.0226017076845812E-2</v>
      </c>
    </row>
    <row r="57" spans="1:16">
      <c r="A57" s="126" t="s">
        <v>78</v>
      </c>
      <c r="B57" s="123"/>
      <c r="C57" s="117"/>
      <c r="D57" s="124"/>
      <c r="E57" s="125"/>
      <c r="F57" s="125"/>
      <c r="G57" s="119">
        <v>0</v>
      </c>
      <c r="H57" s="119">
        <v>0</v>
      </c>
      <c r="I57" s="119">
        <v>0</v>
      </c>
      <c r="J57" s="125">
        <v>0</v>
      </c>
      <c r="K57" s="109">
        <v>0</v>
      </c>
      <c r="L57" s="109">
        <v>0</v>
      </c>
      <c r="M57" s="109">
        <v>0</v>
      </c>
      <c r="N57" s="120">
        <f t="shared" si="3"/>
        <v>0</v>
      </c>
      <c r="O57" s="121">
        <f t="shared" si="4"/>
        <v>0</v>
      </c>
      <c r="P57" s="113">
        <f t="shared" si="5"/>
        <v>0</v>
      </c>
    </row>
    <row r="58" spans="1:16">
      <c r="A58" s="126" t="s">
        <v>79</v>
      </c>
      <c r="B58" s="123"/>
      <c r="C58" s="117"/>
      <c r="D58" s="124"/>
      <c r="E58" s="125"/>
      <c r="F58" s="125"/>
      <c r="G58" s="119">
        <v>6</v>
      </c>
      <c r="H58" s="119">
        <v>8</v>
      </c>
      <c r="I58" s="119">
        <v>3</v>
      </c>
      <c r="J58" s="125">
        <v>1</v>
      </c>
      <c r="K58" s="109">
        <v>2</v>
      </c>
      <c r="L58" s="109">
        <v>2</v>
      </c>
      <c r="M58" s="109">
        <v>0</v>
      </c>
      <c r="N58" s="120">
        <f t="shared" si="3"/>
        <v>22</v>
      </c>
      <c r="O58" s="121">
        <f t="shared" si="4"/>
        <v>3.1428571428571428</v>
      </c>
      <c r="P58" s="113">
        <f t="shared" si="5"/>
        <v>6.4998375040623987E-2</v>
      </c>
    </row>
    <row r="59" spans="1:16">
      <c r="A59" s="126" t="s">
        <v>80</v>
      </c>
      <c r="B59" s="123"/>
      <c r="C59" s="117"/>
      <c r="D59" s="124"/>
      <c r="E59" s="125"/>
      <c r="F59" s="125"/>
      <c r="G59" s="119">
        <v>0</v>
      </c>
      <c r="H59" s="119">
        <v>0</v>
      </c>
      <c r="I59" s="119">
        <v>0</v>
      </c>
      <c r="J59" s="125">
        <v>0</v>
      </c>
      <c r="K59" s="109">
        <v>0</v>
      </c>
      <c r="L59" s="109">
        <v>0</v>
      </c>
      <c r="M59" s="109">
        <v>0</v>
      </c>
      <c r="N59" s="120">
        <f t="shared" si="3"/>
        <v>0</v>
      </c>
      <c r="O59" s="121">
        <f t="shared" si="4"/>
        <v>0</v>
      </c>
      <c r="P59" s="113">
        <f t="shared" si="5"/>
        <v>0</v>
      </c>
    </row>
    <row r="60" spans="1:16">
      <c r="A60" s="126" t="s">
        <v>81</v>
      </c>
      <c r="B60" s="123"/>
      <c r="C60" s="117"/>
      <c r="D60" s="124"/>
      <c r="E60" s="125"/>
      <c r="F60" s="125"/>
      <c r="G60" s="119">
        <v>14</v>
      </c>
      <c r="H60" s="119">
        <v>9</v>
      </c>
      <c r="I60" s="119">
        <v>16</v>
      </c>
      <c r="J60" s="125">
        <v>8</v>
      </c>
      <c r="K60" s="109">
        <v>7</v>
      </c>
      <c r="L60" s="109">
        <v>4</v>
      </c>
      <c r="M60" s="109">
        <v>7</v>
      </c>
      <c r="N60" s="120">
        <f t="shared" si="3"/>
        <v>65</v>
      </c>
      <c r="O60" s="121">
        <f t="shared" si="4"/>
        <v>9.2857142857142865</v>
      </c>
      <c r="P60" s="113">
        <f t="shared" si="5"/>
        <v>0.19204065352911631</v>
      </c>
    </row>
    <row r="61" spans="1:16">
      <c r="A61" s="126" t="s">
        <v>82</v>
      </c>
      <c r="B61" s="123"/>
      <c r="C61" s="117"/>
      <c r="D61" s="124"/>
      <c r="E61" s="125"/>
      <c r="F61" s="125"/>
      <c r="G61" s="119">
        <v>4</v>
      </c>
      <c r="H61" s="119">
        <v>2</v>
      </c>
      <c r="I61" s="119">
        <v>1</v>
      </c>
      <c r="J61" s="125">
        <v>0</v>
      </c>
      <c r="K61" s="109">
        <v>2</v>
      </c>
      <c r="L61" s="109">
        <v>3</v>
      </c>
      <c r="M61" s="109">
        <v>2</v>
      </c>
      <c r="N61" s="120">
        <f t="shared" si="3"/>
        <v>14</v>
      </c>
      <c r="O61" s="121">
        <f t="shared" si="4"/>
        <v>2</v>
      </c>
      <c r="P61" s="113">
        <f t="shared" si="5"/>
        <v>4.1362602298578903E-2</v>
      </c>
    </row>
    <row r="62" spans="1:16">
      <c r="A62" s="126" t="s">
        <v>83</v>
      </c>
      <c r="B62" s="123"/>
      <c r="C62" s="117"/>
      <c r="D62" s="124"/>
      <c r="E62" s="125"/>
      <c r="F62" s="125"/>
      <c r="G62" s="119">
        <v>38</v>
      </c>
      <c r="H62" s="119">
        <v>9</v>
      </c>
      <c r="I62" s="119">
        <v>34</v>
      </c>
      <c r="J62" s="125">
        <v>37</v>
      </c>
      <c r="K62" s="109">
        <v>32</v>
      </c>
      <c r="L62" s="109">
        <v>51</v>
      </c>
      <c r="M62" s="109">
        <v>30</v>
      </c>
      <c r="N62" s="120">
        <f t="shared" si="3"/>
        <v>231</v>
      </c>
      <c r="O62" s="121">
        <f t="shared" si="4"/>
        <v>33</v>
      </c>
      <c r="P62" s="113">
        <f t="shared" si="5"/>
        <v>0.68248293792655179</v>
      </c>
    </row>
    <row r="63" spans="1:16">
      <c r="A63" s="126" t="s">
        <v>84</v>
      </c>
      <c r="B63" s="123"/>
      <c r="C63" s="117"/>
      <c r="D63" s="124"/>
      <c r="E63" s="125"/>
      <c r="F63" s="125"/>
      <c r="G63" s="119">
        <v>2</v>
      </c>
      <c r="H63" s="119">
        <v>1</v>
      </c>
      <c r="I63" s="119">
        <v>1</v>
      </c>
      <c r="J63" s="125">
        <v>2</v>
      </c>
      <c r="K63" s="109">
        <v>3</v>
      </c>
      <c r="L63" s="109">
        <v>2</v>
      </c>
      <c r="M63" s="109">
        <v>0</v>
      </c>
      <c r="N63" s="120">
        <f t="shared" si="3"/>
        <v>11</v>
      </c>
      <c r="O63" s="121">
        <f t="shared" si="4"/>
        <v>1.5714285714285714</v>
      </c>
      <c r="P63" s="113">
        <f t="shared" si="5"/>
        <v>3.2499187520311994E-2</v>
      </c>
    </row>
    <row r="64" spans="1:16">
      <c r="A64" s="126" t="s">
        <v>85</v>
      </c>
      <c r="B64" s="123"/>
      <c r="C64" s="117"/>
      <c r="D64" s="124"/>
      <c r="E64" s="125"/>
      <c r="F64" s="125"/>
      <c r="G64" s="119">
        <v>0</v>
      </c>
      <c r="H64" s="119">
        <v>0</v>
      </c>
      <c r="I64" s="119">
        <v>0</v>
      </c>
      <c r="J64" s="125">
        <v>0</v>
      </c>
      <c r="K64" s="109">
        <v>0</v>
      </c>
      <c r="L64" s="109">
        <v>0</v>
      </c>
      <c r="M64" s="109">
        <v>0</v>
      </c>
      <c r="N64" s="120">
        <f t="shared" si="3"/>
        <v>0</v>
      </c>
      <c r="O64" s="121">
        <f t="shared" si="4"/>
        <v>0</v>
      </c>
      <c r="P64" s="113">
        <f t="shared" si="5"/>
        <v>0</v>
      </c>
    </row>
    <row r="65" spans="1:16">
      <c r="A65" s="126" t="s">
        <v>86</v>
      </c>
      <c r="B65" s="123"/>
      <c r="C65" s="117"/>
      <c r="D65" s="124"/>
      <c r="E65" s="125"/>
      <c r="F65" s="125"/>
      <c r="G65" s="119">
        <v>6</v>
      </c>
      <c r="H65" s="119">
        <v>6</v>
      </c>
      <c r="I65" s="119">
        <v>8</v>
      </c>
      <c r="J65" s="125">
        <v>5</v>
      </c>
      <c r="K65" s="109">
        <v>4</v>
      </c>
      <c r="L65" s="109">
        <v>9</v>
      </c>
      <c r="M65" s="109">
        <v>8</v>
      </c>
      <c r="N65" s="120">
        <f t="shared" si="3"/>
        <v>46</v>
      </c>
      <c r="O65" s="121">
        <f t="shared" si="4"/>
        <v>6.5714285714285712</v>
      </c>
      <c r="P65" s="113">
        <f t="shared" si="5"/>
        <v>0.13590569326675925</v>
      </c>
    </row>
    <row r="66" spans="1:16">
      <c r="A66" s="126" t="s">
        <v>87</v>
      </c>
      <c r="B66" s="123"/>
      <c r="C66" s="117"/>
      <c r="D66" s="124"/>
      <c r="E66" s="125"/>
      <c r="F66" s="125"/>
      <c r="G66" s="119">
        <v>3</v>
      </c>
      <c r="H66" s="119">
        <v>5</v>
      </c>
      <c r="I66" s="119">
        <v>3</v>
      </c>
      <c r="J66" s="125">
        <v>4</v>
      </c>
      <c r="K66" s="109">
        <v>4</v>
      </c>
      <c r="L66" s="109">
        <v>0</v>
      </c>
      <c r="M66" s="109">
        <v>0</v>
      </c>
      <c r="N66" s="120">
        <f t="shared" si="3"/>
        <v>19</v>
      </c>
      <c r="O66" s="121">
        <f t="shared" si="4"/>
        <v>2.7142857142857144</v>
      </c>
      <c r="P66" s="113">
        <f t="shared" si="5"/>
        <v>5.6134960262357078E-2</v>
      </c>
    </row>
    <row r="67" spans="1:16">
      <c r="A67" s="126" t="s">
        <v>88</v>
      </c>
      <c r="B67" s="123"/>
      <c r="C67" s="117"/>
      <c r="D67" s="124"/>
      <c r="E67" s="125"/>
      <c r="F67" s="125"/>
      <c r="G67" s="119">
        <v>14</v>
      </c>
      <c r="H67" s="119">
        <v>15</v>
      </c>
      <c r="I67" s="119">
        <v>6</v>
      </c>
      <c r="J67" s="125">
        <v>11</v>
      </c>
      <c r="K67" s="109">
        <v>29</v>
      </c>
      <c r="L67" s="109">
        <v>30</v>
      </c>
      <c r="M67" s="109">
        <v>27</v>
      </c>
      <c r="N67" s="120">
        <f t="shared" si="3"/>
        <v>132</v>
      </c>
      <c r="O67" s="121">
        <f t="shared" si="4"/>
        <v>18.857142857142858</v>
      </c>
      <c r="P67" s="113">
        <f t="shared" si="5"/>
        <v>0.3899902502437439</v>
      </c>
    </row>
    <row r="68" spans="1:16">
      <c r="A68" s="126" t="s">
        <v>89</v>
      </c>
      <c r="B68" s="123"/>
      <c r="C68" s="117"/>
      <c r="D68" s="124"/>
      <c r="E68" s="125"/>
      <c r="F68" s="125"/>
      <c r="G68" s="119">
        <v>4</v>
      </c>
      <c r="H68" s="119">
        <v>3</v>
      </c>
      <c r="I68" s="119">
        <v>7</v>
      </c>
      <c r="J68" s="125">
        <v>6</v>
      </c>
      <c r="K68" s="109">
        <v>11</v>
      </c>
      <c r="L68" s="109">
        <v>5</v>
      </c>
      <c r="M68" s="109">
        <v>3</v>
      </c>
      <c r="N68" s="120">
        <f t="shared" si="3"/>
        <v>39</v>
      </c>
      <c r="O68" s="121">
        <f t="shared" si="4"/>
        <v>5.5714285714285712</v>
      </c>
      <c r="P68" s="113">
        <f t="shared" si="5"/>
        <v>0.11522439211746979</v>
      </c>
    </row>
    <row r="69" spans="1:16">
      <c r="A69" s="122" t="s">
        <v>90</v>
      </c>
      <c r="B69" s="123"/>
      <c r="C69" s="117"/>
      <c r="D69" s="124"/>
      <c r="E69" s="125"/>
      <c r="F69" s="125"/>
      <c r="G69" s="119">
        <v>38</v>
      </c>
      <c r="H69" s="119">
        <v>28</v>
      </c>
      <c r="I69" s="119">
        <v>15</v>
      </c>
      <c r="J69" s="125">
        <v>24</v>
      </c>
      <c r="K69" s="109">
        <v>42</v>
      </c>
      <c r="L69" s="109">
        <v>25</v>
      </c>
      <c r="M69" s="109">
        <v>30</v>
      </c>
      <c r="N69" s="120">
        <f t="shared" ref="N69:N100" si="6">SUM(B69:M69)</f>
        <v>202</v>
      </c>
      <c r="O69" s="121">
        <f t="shared" ref="O69:O100" si="7">AVERAGE(B69:M69)</f>
        <v>28.857142857142858</v>
      </c>
      <c r="P69" s="113">
        <f t="shared" ref="P69:P100" si="8">(N69/$N$187)*100</f>
        <v>0.59680326173663845</v>
      </c>
    </row>
    <row r="70" spans="1:16">
      <c r="A70" s="126" t="s">
        <v>91</v>
      </c>
      <c r="B70" s="123"/>
      <c r="C70" s="117"/>
      <c r="D70" s="124"/>
      <c r="E70" s="125"/>
      <c r="F70" s="125"/>
      <c r="G70" s="119">
        <v>17</v>
      </c>
      <c r="H70" s="119">
        <v>11</v>
      </c>
      <c r="I70" s="119">
        <v>13</v>
      </c>
      <c r="J70" s="125">
        <v>10</v>
      </c>
      <c r="K70" s="109">
        <v>15</v>
      </c>
      <c r="L70" s="109">
        <v>15</v>
      </c>
      <c r="M70" s="109">
        <v>19</v>
      </c>
      <c r="N70" s="120">
        <f t="shared" si="6"/>
        <v>100</v>
      </c>
      <c r="O70" s="121">
        <f t="shared" si="7"/>
        <v>14.285714285714286</v>
      </c>
      <c r="P70" s="113">
        <f t="shared" si="8"/>
        <v>0.29544715927556353</v>
      </c>
    </row>
    <row r="71" spans="1:16">
      <c r="A71" s="126" t="s">
        <v>92</v>
      </c>
      <c r="B71" s="123"/>
      <c r="C71" s="117"/>
      <c r="D71" s="124"/>
      <c r="E71" s="125"/>
      <c r="F71" s="125"/>
      <c r="G71" s="119">
        <v>5</v>
      </c>
      <c r="H71" s="119">
        <v>2</v>
      </c>
      <c r="I71" s="119">
        <v>3</v>
      </c>
      <c r="J71" s="125">
        <v>0</v>
      </c>
      <c r="K71" s="109">
        <v>1</v>
      </c>
      <c r="L71" s="109">
        <v>2</v>
      </c>
      <c r="M71" s="109">
        <v>7</v>
      </c>
      <c r="N71" s="120">
        <f t="shared" si="6"/>
        <v>20</v>
      </c>
      <c r="O71" s="121">
        <f t="shared" si="7"/>
        <v>2.8571428571428572</v>
      </c>
      <c r="P71" s="113">
        <f t="shared" si="8"/>
        <v>5.9089431855112715E-2</v>
      </c>
    </row>
    <row r="72" spans="1:16">
      <c r="A72" s="122" t="s">
        <v>93</v>
      </c>
      <c r="B72" s="123"/>
      <c r="C72" s="117"/>
      <c r="D72" s="124"/>
      <c r="E72" s="125"/>
      <c r="F72" s="125"/>
      <c r="G72" s="119">
        <v>6</v>
      </c>
      <c r="H72" s="119">
        <v>7</v>
      </c>
      <c r="I72" s="119">
        <v>3</v>
      </c>
      <c r="J72" s="125">
        <v>0</v>
      </c>
      <c r="K72" s="109">
        <v>0</v>
      </c>
      <c r="L72" s="109">
        <v>1</v>
      </c>
      <c r="M72" s="109">
        <v>5</v>
      </c>
      <c r="N72" s="120">
        <f t="shared" si="6"/>
        <v>22</v>
      </c>
      <c r="O72" s="121">
        <f t="shared" si="7"/>
        <v>3.1428571428571428</v>
      </c>
      <c r="P72" s="113">
        <f t="shared" si="8"/>
        <v>6.4998375040623987E-2</v>
      </c>
    </row>
    <row r="73" spans="1:16">
      <c r="A73" s="122" t="s">
        <v>94</v>
      </c>
      <c r="B73" s="123"/>
      <c r="C73" s="117"/>
      <c r="D73" s="124"/>
      <c r="E73" s="125"/>
      <c r="F73" s="125"/>
      <c r="G73" s="119">
        <v>5</v>
      </c>
      <c r="H73" s="119">
        <v>2</v>
      </c>
      <c r="I73" s="119">
        <v>6</v>
      </c>
      <c r="J73" s="125">
        <v>1</v>
      </c>
      <c r="K73" s="109">
        <v>7</v>
      </c>
      <c r="L73" s="109">
        <v>8</v>
      </c>
      <c r="M73" s="109">
        <v>21</v>
      </c>
      <c r="N73" s="120">
        <f t="shared" si="6"/>
        <v>50</v>
      </c>
      <c r="O73" s="121">
        <f t="shared" si="7"/>
        <v>7.1428571428571432</v>
      </c>
      <c r="P73" s="113">
        <f t="shared" si="8"/>
        <v>0.14772357963778177</v>
      </c>
    </row>
    <row r="74" spans="1:16">
      <c r="A74" s="126" t="s">
        <v>95</v>
      </c>
      <c r="B74" s="123"/>
      <c r="C74" s="117"/>
      <c r="D74" s="124"/>
      <c r="E74" s="125"/>
      <c r="F74" s="125"/>
      <c r="G74" s="119">
        <v>71</v>
      </c>
      <c r="H74" s="119">
        <v>79</v>
      </c>
      <c r="I74" s="119">
        <v>102</v>
      </c>
      <c r="J74" s="125">
        <v>130</v>
      </c>
      <c r="K74" s="109">
        <v>176</v>
      </c>
      <c r="L74" s="109">
        <v>135</v>
      </c>
      <c r="M74" s="109">
        <v>118</v>
      </c>
      <c r="N74" s="120">
        <f t="shared" si="6"/>
        <v>811</v>
      </c>
      <c r="O74" s="121">
        <f t="shared" si="7"/>
        <v>115.85714285714286</v>
      </c>
      <c r="P74" s="113">
        <f t="shared" si="8"/>
        <v>2.3960764617248205</v>
      </c>
    </row>
    <row r="75" spans="1:16">
      <c r="A75" s="126" t="s">
        <v>96</v>
      </c>
      <c r="B75" s="123"/>
      <c r="C75" s="117"/>
      <c r="D75" s="124"/>
      <c r="E75" s="125"/>
      <c r="F75" s="125"/>
      <c r="G75" s="119">
        <v>2</v>
      </c>
      <c r="H75" s="119">
        <v>3</v>
      </c>
      <c r="I75" s="119">
        <v>2</v>
      </c>
      <c r="J75" s="125">
        <v>1</v>
      </c>
      <c r="K75" s="873">
        <v>0</v>
      </c>
      <c r="L75" s="109">
        <v>1</v>
      </c>
      <c r="M75" s="109">
        <v>1</v>
      </c>
      <c r="N75" s="120">
        <f t="shared" si="6"/>
        <v>10</v>
      </c>
      <c r="O75" s="121">
        <f t="shared" si="7"/>
        <v>1.4285714285714286</v>
      </c>
      <c r="P75" s="113">
        <f t="shared" si="8"/>
        <v>2.9544715927556357E-2</v>
      </c>
    </row>
    <row r="76" spans="1:16">
      <c r="A76" s="126" t="s">
        <v>97</v>
      </c>
      <c r="B76" s="123"/>
      <c r="C76" s="117"/>
      <c r="D76" s="124"/>
      <c r="E76" s="125"/>
      <c r="F76" s="125"/>
      <c r="G76" s="119">
        <v>0</v>
      </c>
      <c r="H76" s="119">
        <v>0</v>
      </c>
      <c r="I76" s="119">
        <v>0</v>
      </c>
      <c r="J76" s="125">
        <v>0</v>
      </c>
      <c r="K76" s="873">
        <v>0</v>
      </c>
      <c r="L76" s="109">
        <v>0</v>
      </c>
      <c r="M76" s="109">
        <v>0</v>
      </c>
      <c r="N76" s="120">
        <f t="shared" si="6"/>
        <v>0</v>
      </c>
      <c r="O76" s="121">
        <f t="shared" si="7"/>
        <v>0</v>
      </c>
      <c r="P76" s="113">
        <f t="shared" si="8"/>
        <v>0</v>
      </c>
    </row>
    <row r="77" spans="1:16">
      <c r="A77" s="126" t="s">
        <v>11</v>
      </c>
      <c r="B77" s="123"/>
      <c r="C77" s="127"/>
      <c r="D77" s="124"/>
      <c r="E77" s="125"/>
      <c r="F77" s="125"/>
      <c r="G77" s="119">
        <v>86</v>
      </c>
      <c r="H77" s="119">
        <v>36</v>
      </c>
      <c r="I77" s="119">
        <v>70</v>
      </c>
      <c r="J77" s="125">
        <v>70</v>
      </c>
      <c r="K77" s="873">
        <v>76</v>
      </c>
      <c r="L77" s="109">
        <v>55</v>
      </c>
      <c r="M77" s="109">
        <v>67</v>
      </c>
      <c r="N77" s="120">
        <f t="shared" si="6"/>
        <v>460</v>
      </c>
      <c r="O77" s="121">
        <f t="shared" si="7"/>
        <v>65.714285714285708</v>
      </c>
      <c r="P77" s="113">
        <f t="shared" si="8"/>
        <v>1.3590569326675925</v>
      </c>
    </row>
    <row r="78" spans="1:16">
      <c r="A78" s="126" t="s">
        <v>98</v>
      </c>
      <c r="B78" s="123"/>
      <c r="C78" s="127"/>
      <c r="D78" s="124"/>
      <c r="E78" s="125"/>
      <c r="F78" s="125"/>
      <c r="G78" s="119">
        <v>1</v>
      </c>
      <c r="H78" s="119">
        <v>0</v>
      </c>
      <c r="I78" s="119">
        <v>0</v>
      </c>
      <c r="J78" s="125">
        <v>1</v>
      </c>
      <c r="K78" s="873">
        <v>1</v>
      </c>
      <c r="L78" s="109">
        <v>0</v>
      </c>
      <c r="M78" s="109">
        <v>2</v>
      </c>
      <c r="N78" s="120">
        <f t="shared" si="6"/>
        <v>5</v>
      </c>
      <c r="O78" s="121">
        <f t="shared" si="7"/>
        <v>0.7142857142857143</v>
      </c>
      <c r="P78" s="113">
        <f t="shared" si="8"/>
        <v>1.4772357963778179E-2</v>
      </c>
    </row>
    <row r="79" spans="1:16">
      <c r="A79" s="126" t="s">
        <v>99</v>
      </c>
      <c r="B79" s="123"/>
      <c r="C79" s="117"/>
      <c r="D79" s="124"/>
      <c r="E79" s="125"/>
      <c r="F79" s="125"/>
      <c r="G79" s="119">
        <v>5</v>
      </c>
      <c r="H79" s="119">
        <v>2</v>
      </c>
      <c r="I79" s="119">
        <v>10</v>
      </c>
      <c r="J79" s="125">
        <v>2</v>
      </c>
      <c r="K79" s="873">
        <v>5</v>
      </c>
      <c r="L79" s="109">
        <v>0</v>
      </c>
      <c r="M79" s="109">
        <v>0</v>
      </c>
      <c r="N79" s="120">
        <f t="shared" si="6"/>
        <v>24</v>
      </c>
      <c r="O79" s="121">
        <f t="shared" si="7"/>
        <v>3.4285714285714284</v>
      </c>
      <c r="P79" s="113">
        <f t="shared" si="8"/>
        <v>7.090731822613526E-2</v>
      </c>
    </row>
    <row r="80" spans="1:16">
      <c r="A80" s="126" t="s">
        <v>100</v>
      </c>
      <c r="B80" s="123"/>
      <c r="C80" s="117"/>
      <c r="D80" s="124"/>
      <c r="E80" s="125"/>
      <c r="F80" s="125"/>
      <c r="G80" s="119">
        <v>151</v>
      </c>
      <c r="H80" s="119">
        <v>104</v>
      </c>
      <c r="I80" s="119">
        <v>298</v>
      </c>
      <c r="J80" s="125">
        <v>101</v>
      </c>
      <c r="K80" s="873">
        <v>164</v>
      </c>
      <c r="L80" s="109">
        <v>93</v>
      </c>
      <c r="M80" s="109">
        <v>113</v>
      </c>
      <c r="N80" s="120">
        <f t="shared" si="6"/>
        <v>1024</v>
      </c>
      <c r="O80" s="121">
        <f t="shared" si="7"/>
        <v>146.28571428571428</v>
      </c>
      <c r="P80" s="113">
        <f t="shared" si="8"/>
        <v>3.0253789109817708</v>
      </c>
    </row>
    <row r="81" spans="1:16">
      <c r="A81" s="126" t="s">
        <v>101</v>
      </c>
      <c r="B81" s="123"/>
      <c r="C81" s="117"/>
      <c r="D81" s="124"/>
      <c r="E81" s="125"/>
      <c r="F81" s="125"/>
      <c r="G81" s="119">
        <v>47</v>
      </c>
      <c r="H81" s="119">
        <v>66</v>
      </c>
      <c r="I81" s="119">
        <v>52</v>
      </c>
      <c r="J81" s="125">
        <v>44</v>
      </c>
      <c r="K81" s="873">
        <v>49</v>
      </c>
      <c r="L81" s="109">
        <v>47</v>
      </c>
      <c r="M81" s="109">
        <v>103</v>
      </c>
      <c r="N81" s="120">
        <f t="shared" si="6"/>
        <v>408</v>
      </c>
      <c r="O81" s="121">
        <f t="shared" si="7"/>
        <v>58.285714285714285</v>
      </c>
      <c r="P81" s="113">
        <f t="shared" si="8"/>
        <v>1.2054244098442994</v>
      </c>
    </row>
    <row r="82" spans="1:16">
      <c r="A82" s="126" t="s">
        <v>102</v>
      </c>
      <c r="B82" s="123"/>
      <c r="C82" s="117"/>
      <c r="D82" s="124"/>
      <c r="E82" s="125"/>
      <c r="F82" s="125"/>
      <c r="G82" s="119">
        <v>0</v>
      </c>
      <c r="H82" s="119">
        <v>0</v>
      </c>
      <c r="I82" s="119">
        <v>0</v>
      </c>
      <c r="J82" s="125">
        <v>0</v>
      </c>
      <c r="K82" s="873">
        <v>0</v>
      </c>
      <c r="L82" s="109">
        <v>0</v>
      </c>
      <c r="M82" s="109">
        <v>0</v>
      </c>
      <c r="N82" s="120">
        <f t="shared" si="6"/>
        <v>0</v>
      </c>
      <c r="O82" s="121">
        <f t="shared" si="7"/>
        <v>0</v>
      </c>
      <c r="P82" s="113">
        <f t="shared" si="8"/>
        <v>0</v>
      </c>
    </row>
    <row r="83" spans="1:16">
      <c r="A83" s="126" t="s">
        <v>103</v>
      </c>
      <c r="B83" s="123"/>
      <c r="C83" s="117"/>
      <c r="D83" s="124"/>
      <c r="E83" s="125"/>
      <c r="F83" s="125"/>
      <c r="G83" s="119">
        <v>5</v>
      </c>
      <c r="H83" s="119">
        <v>1</v>
      </c>
      <c r="I83" s="119">
        <v>4</v>
      </c>
      <c r="J83" s="125">
        <v>2</v>
      </c>
      <c r="K83" s="873">
        <v>3</v>
      </c>
      <c r="L83" s="109">
        <v>9</v>
      </c>
      <c r="M83" s="109">
        <v>1</v>
      </c>
      <c r="N83" s="120">
        <f t="shared" si="6"/>
        <v>25</v>
      </c>
      <c r="O83" s="121">
        <f t="shared" si="7"/>
        <v>3.5714285714285716</v>
      </c>
      <c r="P83" s="113">
        <f t="shared" si="8"/>
        <v>7.3861789818890883E-2</v>
      </c>
    </row>
    <row r="84" spans="1:16">
      <c r="A84" s="126" t="s">
        <v>104</v>
      </c>
      <c r="B84" s="123"/>
      <c r="C84" s="117"/>
      <c r="D84" s="124"/>
      <c r="E84" s="125"/>
      <c r="F84" s="125"/>
      <c r="G84" s="119">
        <v>12</v>
      </c>
      <c r="H84" s="119">
        <v>3</v>
      </c>
      <c r="I84" s="119">
        <v>12</v>
      </c>
      <c r="J84" s="125">
        <v>9</v>
      </c>
      <c r="K84" s="873">
        <v>1</v>
      </c>
      <c r="L84" s="109">
        <v>8</v>
      </c>
      <c r="M84" s="109">
        <v>6</v>
      </c>
      <c r="N84" s="120">
        <f t="shared" si="6"/>
        <v>51</v>
      </c>
      <c r="O84" s="121">
        <f t="shared" si="7"/>
        <v>7.2857142857142856</v>
      </c>
      <c r="P84" s="113">
        <f t="shared" si="8"/>
        <v>0.15067805123053743</v>
      </c>
    </row>
    <row r="85" spans="1:16">
      <c r="A85" s="126" t="s">
        <v>105</v>
      </c>
      <c r="B85" s="123"/>
      <c r="C85" s="117"/>
      <c r="D85" s="124"/>
      <c r="E85" s="125"/>
      <c r="F85" s="125"/>
      <c r="G85" s="119">
        <v>7</v>
      </c>
      <c r="H85" s="119">
        <v>16</v>
      </c>
      <c r="I85" s="119">
        <v>14</v>
      </c>
      <c r="J85" s="125">
        <v>11</v>
      </c>
      <c r="K85" s="873">
        <v>12</v>
      </c>
      <c r="L85" s="109">
        <v>8</v>
      </c>
      <c r="M85" s="109">
        <v>12</v>
      </c>
      <c r="N85" s="120">
        <f t="shared" si="6"/>
        <v>80</v>
      </c>
      <c r="O85" s="121">
        <f t="shared" si="7"/>
        <v>11.428571428571429</v>
      </c>
      <c r="P85" s="113">
        <f t="shared" si="8"/>
        <v>0.23635772742045086</v>
      </c>
    </row>
    <row r="86" spans="1:16">
      <c r="A86" s="126" t="s">
        <v>106</v>
      </c>
      <c r="B86" s="123"/>
      <c r="C86" s="117"/>
      <c r="D86" s="124"/>
      <c r="E86" s="125"/>
      <c r="F86" s="125"/>
      <c r="G86" s="119">
        <v>0</v>
      </c>
      <c r="H86" s="119">
        <v>0</v>
      </c>
      <c r="I86" s="119">
        <v>0</v>
      </c>
      <c r="J86" s="125">
        <v>2</v>
      </c>
      <c r="K86" s="109">
        <v>0</v>
      </c>
      <c r="L86" s="109">
        <v>2</v>
      </c>
      <c r="M86" s="109">
        <v>0</v>
      </c>
      <c r="N86" s="120">
        <f t="shared" si="6"/>
        <v>4</v>
      </c>
      <c r="O86" s="121">
        <f t="shared" si="7"/>
        <v>0.5714285714285714</v>
      </c>
      <c r="P86" s="113">
        <f t="shared" si="8"/>
        <v>1.1817886371022542E-2</v>
      </c>
    </row>
    <row r="87" spans="1:16">
      <c r="A87" s="126" t="s">
        <v>107</v>
      </c>
      <c r="B87" s="123"/>
      <c r="C87" s="117"/>
      <c r="D87" s="124"/>
      <c r="E87" s="125"/>
      <c r="F87" s="125"/>
      <c r="G87" s="119">
        <v>20</v>
      </c>
      <c r="H87" s="119">
        <v>20</v>
      </c>
      <c r="I87" s="119">
        <v>15</v>
      </c>
      <c r="J87" s="125">
        <v>10</v>
      </c>
      <c r="K87" s="109">
        <v>14</v>
      </c>
      <c r="L87" s="109">
        <v>8</v>
      </c>
      <c r="M87" s="109">
        <v>11</v>
      </c>
      <c r="N87" s="120">
        <f t="shared" si="6"/>
        <v>98</v>
      </c>
      <c r="O87" s="121">
        <f t="shared" si="7"/>
        <v>14</v>
      </c>
      <c r="P87" s="113">
        <f t="shared" si="8"/>
        <v>0.28953821609005231</v>
      </c>
    </row>
    <row r="88" spans="1:16">
      <c r="A88" s="126" t="s">
        <v>108</v>
      </c>
      <c r="B88" s="123"/>
      <c r="C88" s="117"/>
      <c r="D88" s="124"/>
      <c r="E88" s="125"/>
      <c r="F88" s="125"/>
      <c r="G88" s="119">
        <v>0</v>
      </c>
      <c r="H88" s="119">
        <v>0</v>
      </c>
      <c r="I88" s="119">
        <v>0</v>
      </c>
      <c r="J88" s="125">
        <v>0</v>
      </c>
      <c r="K88" s="109">
        <v>0</v>
      </c>
      <c r="L88" s="109">
        <v>0</v>
      </c>
      <c r="M88" s="109">
        <v>0</v>
      </c>
      <c r="N88" s="120">
        <f t="shared" si="6"/>
        <v>0</v>
      </c>
      <c r="O88" s="121">
        <f t="shared" si="7"/>
        <v>0</v>
      </c>
      <c r="P88" s="113">
        <f t="shared" si="8"/>
        <v>0</v>
      </c>
    </row>
    <row r="89" spans="1:16">
      <c r="A89" s="126" t="s">
        <v>109</v>
      </c>
      <c r="B89" s="123"/>
      <c r="C89" s="117"/>
      <c r="D89" s="124"/>
      <c r="E89" s="125"/>
      <c r="F89" s="125"/>
      <c r="G89" s="119">
        <v>99</v>
      </c>
      <c r="H89" s="119">
        <v>93</v>
      </c>
      <c r="I89" s="119">
        <v>93</v>
      </c>
      <c r="J89" s="125">
        <v>116</v>
      </c>
      <c r="K89" s="109">
        <v>119</v>
      </c>
      <c r="L89" s="109">
        <v>104</v>
      </c>
      <c r="M89" s="109">
        <v>88</v>
      </c>
      <c r="N89" s="120">
        <f t="shared" si="6"/>
        <v>712</v>
      </c>
      <c r="O89" s="121">
        <f t="shared" si="7"/>
        <v>101.71428571428571</v>
      </c>
      <c r="P89" s="113">
        <f t="shared" si="8"/>
        <v>2.1035837740420127</v>
      </c>
    </row>
    <row r="90" spans="1:16">
      <c r="A90" s="126" t="s">
        <v>110</v>
      </c>
      <c r="B90" s="123"/>
      <c r="C90" s="117"/>
      <c r="D90" s="124"/>
      <c r="E90" s="125"/>
      <c r="F90" s="125"/>
      <c r="G90" s="119">
        <v>0</v>
      </c>
      <c r="H90" s="119">
        <v>1</v>
      </c>
      <c r="I90" s="119">
        <v>4</v>
      </c>
      <c r="J90" s="125">
        <v>1</v>
      </c>
      <c r="K90" s="109">
        <v>2</v>
      </c>
      <c r="L90" s="109">
        <v>3</v>
      </c>
      <c r="M90" s="109">
        <v>1</v>
      </c>
      <c r="N90" s="120">
        <f t="shared" si="6"/>
        <v>12</v>
      </c>
      <c r="O90" s="121">
        <f t="shared" si="7"/>
        <v>1.7142857142857142</v>
      </c>
      <c r="P90" s="113">
        <f t="shared" si="8"/>
        <v>3.545365911306763E-2</v>
      </c>
    </row>
    <row r="91" spans="1:16">
      <c r="A91" s="122" t="s">
        <v>111</v>
      </c>
      <c r="B91" s="123"/>
      <c r="C91" s="117"/>
      <c r="D91" s="124"/>
      <c r="E91" s="125"/>
      <c r="F91" s="125"/>
      <c r="G91" s="119">
        <v>36</v>
      </c>
      <c r="H91" s="119">
        <v>13</v>
      </c>
      <c r="I91" s="119">
        <v>26</v>
      </c>
      <c r="J91" s="125">
        <v>38</v>
      </c>
      <c r="K91" s="109">
        <v>26</v>
      </c>
      <c r="L91" s="109">
        <v>17</v>
      </c>
      <c r="M91" s="109">
        <v>13</v>
      </c>
      <c r="N91" s="120">
        <f t="shared" si="6"/>
        <v>169</v>
      </c>
      <c r="O91" s="121">
        <f t="shared" si="7"/>
        <v>24.142857142857142</v>
      </c>
      <c r="P91" s="113">
        <f t="shared" si="8"/>
        <v>0.49930569917570244</v>
      </c>
    </row>
    <row r="92" spans="1:16">
      <c r="A92" s="126" t="s">
        <v>112</v>
      </c>
      <c r="B92" s="123"/>
      <c r="C92" s="117"/>
      <c r="D92" s="124"/>
      <c r="E92" s="125"/>
      <c r="F92" s="125"/>
      <c r="G92" s="119">
        <v>3</v>
      </c>
      <c r="H92" s="119">
        <v>4</v>
      </c>
      <c r="I92" s="119">
        <v>7</v>
      </c>
      <c r="J92" s="125">
        <v>1</v>
      </c>
      <c r="K92" s="109">
        <v>6</v>
      </c>
      <c r="L92" s="109">
        <v>4</v>
      </c>
      <c r="M92" s="109">
        <v>2</v>
      </c>
      <c r="N92" s="120">
        <f t="shared" si="6"/>
        <v>27</v>
      </c>
      <c r="O92" s="121">
        <f t="shared" si="7"/>
        <v>3.8571428571428572</v>
      </c>
      <c r="P92" s="113">
        <f t="shared" si="8"/>
        <v>7.977073300440217E-2</v>
      </c>
    </row>
    <row r="93" spans="1:16">
      <c r="A93" s="126" t="s">
        <v>113</v>
      </c>
      <c r="B93" s="123"/>
      <c r="C93" s="117"/>
      <c r="D93" s="124"/>
      <c r="E93" s="125"/>
      <c r="F93" s="125"/>
      <c r="G93" s="119">
        <v>0</v>
      </c>
      <c r="H93" s="119">
        <v>0</v>
      </c>
      <c r="I93" s="119">
        <v>0</v>
      </c>
      <c r="J93" s="125">
        <v>0</v>
      </c>
      <c r="K93" s="109">
        <v>1</v>
      </c>
      <c r="L93" s="109">
        <v>0</v>
      </c>
      <c r="M93" s="109">
        <v>0</v>
      </c>
      <c r="N93" s="120">
        <f t="shared" si="6"/>
        <v>1</v>
      </c>
      <c r="O93" s="121">
        <f t="shared" si="7"/>
        <v>0.14285714285714285</v>
      </c>
      <c r="P93" s="113">
        <f t="shared" si="8"/>
        <v>2.9544715927556356E-3</v>
      </c>
    </row>
    <row r="94" spans="1:16">
      <c r="A94" s="126" t="s">
        <v>114</v>
      </c>
      <c r="B94" s="123"/>
      <c r="C94" s="117"/>
      <c r="D94" s="124"/>
      <c r="E94" s="125"/>
      <c r="F94" s="125"/>
      <c r="G94" s="119">
        <v>0</v>
      </c>
      <c r="H94" s="119">
        <v>0</v>
      </c>
      <c r="I94" s="119">
        <v>0</v>
      </c>
      <c r="J94" s="125">
        <v>0</v>
      </c>
      <c r="K94" s="109">
        <v>0</v>
      </c>
      <c r="L94" s="109">
        <v>0</v>
      </c>
      <c r="M94" s="109">
        <v>0</v>
      </c>
      <c r="N94" s="120">
        <f t="shared" si="6"/>
        <v>0</v>
      </c>
      <c r="O94" s="121">
        <f t="shared" si="7"/>
        <v>0</v>
      </c>
      <c r="P94" s="113">
        <f t="shared" si="8"/>
        <v>0</v>
      </c>
    </row>
    <row r="95" spans="1:16">
      <c r="A95" s="126" t="s">
        <v>115</v>
      </c>
      <c r="B95" s="123"/>
      <c r="C95" s="117"/>
      <c r="D95" s="124"/>
      <c r="E95" s="125"/>
      <c r="F95" s="125"/>
      <c r="G95" s="119">
        <v>1</v>
      </c>
      <c r="H95" s="119">
        <v>0</v>
      </c>
      <c r="I95" s="119">
        <v>0</v>
      </c>
      <c r="J95" s="125">
        <v>5</v>
      </c>
      <c r="K95" s="109">
        <v>3</v>
      </c>
      <c r="L95" s="109">
        <v>0</v>
      </c>
      <c r="M95" s="109">
        <v>0</v>
      </c>
      <c r="N95" s="120">
        <f t="shared" si="6"/>
        <v>9</v>
      </c>
      <c r="O95" s="121">
        <f t="shared" si="7"/>
        <v>1.2857142857142858</v>
      </c>
      <c r="P95" s="113">
        <f t="shared" si="8"/>
        <v>2.6590244334800721E-2</v>
      </c>
    </row>
    <row r="96" spans="1:16">
      <c r="A96" s="126" t="s">
        <v>116</v>
      </c>
      <c r="B96" s="123"/>
      <c r="C96" s="117"/>
      <c r="D96" s="124"/>
      <c r="E96" s="125"/>
      <c r="F96" s="125"/>
      <c r="G96" s="119">
        <v>5</v>
      </c>
      <c r="H96" s="119">
        <v>0</v>
      </c>
      <c r="I96" s="119">
        <v>0</v>
      </c>
      <c r="J96" s="125">
        <v>0</v>
      </c>
      <c r="K96" s="109">
        <v>0</v>
      </c>
      <c r="L96" s="109">
        <v>1</v>
      </c>
      <c r="M96" s="109">
        <v>1</v>
      </c>
      <c r="N96" s="120">
        <f t="shared" si="6"/>
        <v>7</v>
      </c>
      <c r="O96" s="121">
        <f t="shared" si="7"/>
        <v>1</v>
      </c>
      <c r="P96" s="113">
        <f t="shared" si="8"/>
        <v>2.0681301149289451E-2</v>
      </c>
    </row>
    <row r="97" spans="1:16">
      <c r="A97" s="122" t="s">
        <v>117</v>
      </c>
      <c r="B97" s="123"/>
      <c r="C97" s="117"/>
      <c r="D97" s="124"/>
      <c r="E97" s="125"/>
      <c r="F97" s="125"/>
      <c r="G97" s="119">
        <v>60</v>
      </c>
      <c r="H97" s="119">
        <v>62</v>
      </c>
      <c r="I97" s="119">
        <v>54</v>
      </c>
      <c r="J97" s="125">
        <v>51</v>
      </c>
      <c r="K97" s="109">
        <v>128</v>
      </c>
      <c r="L97" s="109">
        <v>89</v>
      </c>
      <c r="M97" s="109">
        <v>54</v>
      </c>
      <c r="N97" s="120">
        <f t="shared" si="6"/>
        <v>498</v>
      </c>
      <c r="O97" s="121">
        <f t="shared" si="7"/>
        <v>71.142857142857139</v>
      </c>
      <c r="P97" s="113">
        <f t="shared" si="8"/>
        <v>1.4713268531923067</v>
      </c>
    </row>
    <row r="98" spans="1:16">
      <c r="A98" s="122" t="s">
        <v>118</v>
      </c>
      <c r="B98" s="123"/>
      <c r="C98" s="117"/>
      <c r="D98" s="124"/>
      <c r="E98" s="125"/>
      <c r="F98" s="125"/>
      <c r="G98" s="119">
        <v>0</v>
      </c>
      <c r="H98" s="119">
        <v>0</v>
      </c>
      <c r="I98" s="119">
        <v>0</v>
      </c>
      <c r="J98" s="125">
        <v>0</v>
      </c>
      <c r="K98" s="109">
        <v>0</v>
      </c>
      <c r="L98" s="109">
        <v>0</v>
      </c>
      <c r="M98" s="109">
        <v>0</v>
      </c>
      <c r="N98" s="120">
        <f t="shared" si="6"/>
        <v>0</v>
      </c>
      <c r="O98" s="121">
        <f t="shared" si="7"/>
        <v>0</v>
      </c>
      <c r="P98" s="113">
        <f t="shared" si="8"/>
        <v>0</v>
      </c>
    </row>
    <row r="99" spans="1:16">
      <c r="A99" s="122" t="s">
        <v>119</v>
      </c>
      <c r="B99" s="123"/>
      <c r="C99" s="117"/>
      <c r="D99" s="124"/>
      <c r="E99" s="125"/>
      <c r="F99" s="125"/>
      <c r="G99" s="119">
        <v>1</v>
      </c>
      <c r="H99" s="119">
        <v>0</v>
      </c>
      <c r="I99" s="119">
        <v>1</v>
      </c>
      <c r="J99" s="125">
        <v>0</v>
      </c>
      <c r="K99" s="109">
        <v>0</v>
      </c>
      <c r="L99" s="109">
        <v>1</v>
      </c>
      <c r="M99" s="109">
        <v>1</v>
      </c>
      <c r="N99" s="120">
        <f t="shared" si="6"/>
        <v>4</v>
      </c>
      <c r="O99" s="121">
        <f t="shared" si="7"/>
        <v>0.5714285714285714</v>
      </c>
      <c r="P99" s="113">
        <f t="shared" si="8"/>
        <v>1.1817886371022542E-2</v>
      </c>
    </row>
    <row r="100" spans="1:16">
      <c r="A100" s="126" t="s">
        <v>120</v>
      </c>
      <c r="B100" s="123"/>
      <c r="C100" s="117"/>
      <c r="D100" s="124"/>
      <c r="E100" s="125"/>
      <c r="F100" s="125"/>
      <c r="G100" s="119">
        <v>1</v>
      </c>
      <c r="H100" s="119">
        <v>0</v>
      </c>
      <c r="I100" s="119">
        <v>0</v>
      </c>
      <c r="J100" s="125">
        <v>0</v>
      </c>
      <c r="K100" s="109">
        <v>0</v>
      </c>
      <c r="L100" s="109">
        <v>0</v>
      </c>
      <c r="M100" s="109">
        <v>0</v>
      </c>
      <c r="N100" s="120">
        <f t="shared" si="6"/>
        <v>1</v>
      </c>
      <c r="O100" s="121">
        <f t="shared" si="7"/>
        <v>0.14285714285714285</v>
      </c>
      <c r="P100" s="113">
        <f t="shared" si="8"/>
        <v>2.9544715927556356E-3</v>
      </c>
    </row>
    <row r="101" spans="1:16">
      <c r="A101" s="126" t="s">
        <v>121</v>
      </c>
      <c r="B101" s="123"/>
      <c r="C101" s="117"/>
      <c r="D101" s="124"/>
      <c r="E101" s="125"/>
      <c r="F101" s="125"/>
      <c r="G101" s="119">
        <v>79</v>
      </c>
      <c r="H101" s="119">
        <v>56</v>
      </c>
      <c r="I101" s="119">
        <v>82</v>
      </c>
      <c r="J101" s="125">
        <v>72</v>
      </c>
      <c r="K101" s="109">
        <v>100</v>
      </c>
      <c r="L101" s="109">
        <v>110</v>
      </c>
      <c r="M101" s="109">
        <v>92</v>
      </c>
      <c r="N101" s="120">
        <f t="shared" ref="N101:N132" si="9">SUM(B101:M101)</f>
        <v>591</v>
      </c>
      <c r="O101" s="121">
        <f t="shared" ref="O101:O132" si="10">AVERAGE(B101:M101)</f>
        <v>84.428571428571431</v>
      </c>
      <c r="P101" s="113">
        <f t="shared" ref="P101:P132" si="11">(N101/$N$187)*100</f>
        <v>1.7460927113185805</v>
      </c>
    </row>
    <row r="102" spans="1:16">
      <c r="A102" s="122" t="s">
        <v>122</v>
      </c>
      <c r="B102" s="123"/>
      <c r="C102" s="117"/>
      <c r="D102" s="124"/>
      <c r="E102" s="125"/>
      <c r="F102" s="125"/>
      <c r="G102" s="119">
        <v>8</v>
      </c>
      <c r="H102" s="119">
        <v>8</v>
      </c>
      <c r="I102" s="119">
        <v>5</v>
      </c>
      <c r="J102" s="125">
        <v>8</v>
      </c>
      <c r="K102" s="109">
        <v>10</v>
      </c>
      <c r="L102" s="109">
        <v>10</v>
      </c>
      <c r="M102" s="109">
        <v>8</v>
      </c>
      <c r="N102" s="120">
        <f t="shared" si="9"/>
        <v>57</v>
      </c>
      <c r="O102" s="121">
        <f t="shared" si="10"/>
        <v>8.1428571428571423</v>
      </c>
      <c r="P102" s="113">
        <f t="shared" si="11"/>
        <v>0.16840488078707122</v>
      </c>
    </row>
    <row r="103" spans="1:16">
      <c r="A103" s="122" t="s">
        <v>123</v>
      </c>
      <c r="B103" s="123"/>
      <c r="C103" s="117"/>
      <c r="D103" s="124"/>
      <c r="E103" s="125"/>
      <c r="F103" s="125"/>
      <c r="G103" s="119">
        <v>11</v>
      </c>
      <c r="H103" s="119">
        <v>3</v>
      </c>
      <c r="I103" s="119">
        <v>3</v>
      </c>
      <c r="J103" s="125">
        <v>5</v>
      </c>
      <c r="K103" s="109">
        <v>21</v>
      </c>
      <c r="L103" s="109">
        <v>5</v>
      </c>
      <c r="M103" s="109">
        <v>11</v>
      </c>
      <c r="N103" s="120">
        <f t="shared" si="9"/>
        <v>59</v>
      </c>
      <c r="O103" s="121">
        <f t="shared" si="10"/>
        <v>8.4285714285714288</v>
      </c>
      <c r="P103" s="113">
        <f t="shared" si="11"/>
        <v>0.17431382397258252</v>
      </c>
    </row>
    <row r="104" spans="1:16">
      <c r="A104" s="126" t="s">
        <v>124</v>
      </c>
      <c r="B104" s="123"/>
      <c r="C104" s="117"/>
      <c r="D104" s="124"/>
      <c r="E104" s="125"/>
      <c r="F104" s="125"/>
      <c r="G104" s="119">
        <v>0</v>
      </c>
      <c r="H104" s="119">
        <v>0</v>
      </c>
      <c r="I104" s="119">
        <v>0</v>
      </c>
      <c r="J104" s="125">
        <v>0</v>
      </c>
      <c r="K104" s="109">
        <v>0</v>
      </c>
      <c r="L104" s="109">
        <v>0</v>
      </c>
      <c r="M104" s="109">
        <v>0</v>
      </c>
      <c r="N104" s="120">
        <f t="shared" si="9"/>
        <v>0</v>
      </c>
      <c r="O104" s="121">
        <f t="shared" si="10"/>
        <v>0</v>
      </c>
      <c r="P104" s="113">
        <f t="shared" si="11"/>
        <v>0</v>
      </c>
    </row>
    <row r="105" spans="1:16">
      <c r="A105" s="126" t="s">
        <v>125</v>
      </c>
      <c r="B105" s="123"/>
      <c r="C105" s="117"/>
      <c r="D105" s="124"/>
      <c r="E105" s="125"/>
      <c r="F105" s="125"/>
      <c r="G105" s="119">
        <v>71</v>
      </c>
      <c r="H105" s="119">
        <v>44</v>
      </c>
      <c r="I105" s="119">
        <v>43</v>
      </c>
      <c r="J105" s="125">
        <v>31</v>
      </c>
      <c r="K105" s="109">
        <v>32</v>
      </c>
      <c r="L105" s="109">
        <v>21</v>
      </c>
      <c r="M105" s="109">
        <v>21</v>
      </c>
      <c r="N105" s="120">
        <f t="shared" si="9"/>
        <v>263</v>
      </c>
      <c r="O105" s="121">
        <f t="shared" si="10"/>
        <v>37.571428571428569</v>
      </c>
      <c r="P105" s="113">
        <f t="shared" si="11"/>
        <v>0.77702602889473216</v>
      </c>
    </row>
    <row r="106" spans="1:16">
      <c r="A106" s="126" t="s">
        <v>126</v>
      </c>
      <c r="B106" s="123"/>
      <c r="C106" s="117"/>
      <c r="D106" s="124"/>
      <c r="E106" s="125"/>
      <c r="F106" s="125"/>
      <c r="G106" s="119">
        <v>0</v>
      </c>
      <c r="H106" s="119">
        <v>0</v>
      </c>
      <c r="I106" s="119">
        <v>0</v>
      </c>
      <c r="J106" s="125">
        <v>0</v>
      </c>
      <c r="K106" s="109">
        <v>0</v>
      </c>
      <c r="L106" s="109">
        <v>0</v>
      </c>
      <c r="M106" s="109">
        <v>1</v>
      </c>
      <c r="N106" s="120">
        <f t="shared" si="9"/>
        <v>1</v>
      </c>
      <c r="O106" s="121">
        <f t="shared" si="10"/>
        <v>0.14285714285714285</v>
      </c>
      <c r="P106" s="113">
        <f t="shared" si="11"/>
        <v>2.9544715927556356E-3</v>
      </c>
    </row>
    <row r="107" spans="1:16">
      <c r="A107" s="126" t="s">
        <v>127</v>
      </c>
      <c r="B107" s="123"/>
      <c r="C107" s="117"/>
      <c r="D107" s="124"/>
      <c r="E107" s="125"/>
      <c r="F107" s="125"/>
      <c r="G107" s="119">
        <v>18</v>
      </c>
      <c r="H107" s="119">
        <v>20</v>
      </c>
      <c r="I107" s="119">
        <v>23</v>
      </c>
      <c r="J107" s="125">
        <v>21</v>
      </c>
      <c r="K107" s="109">
        <v>21</v>
      </c>
      <c r="L107" s="109">
        <v>25</v>
      </c>
      <c r="M107" s="109">
        <v>20</v>
      </c>
      <c r="N107" s="120">
        <f t="shared" si="9"/>
        <v>148</v>
      </c>
      <c r="O107" s="121">
        <f t="shared" si="10"/>
        <v>21.142857142857142</v>
      </c>
      <c r="P107" s="113">
        <f t="shared" si="11"/>
        <v>0.43726179572783402</v>
      </c>
    </row>
    <row r="108" spans="1:16">
      <c r="A108" s="126" t="s">
        <v>128</v>
      </c>
      <c r="B108" s="123"/>
      <c r="C108" s="117"/>
      <c r="D108" s="124"/>
      <c r="E108" s="125"/>
      <c r="F108" s="125"/>
      <c r="G108" s="119">
        <v>0</v>
      </c>
      <c r="H108" s="119">
        <v>0</v>
      </c>
      <c r="I108" s="119">
        <v>0</v>
      </c>
      <c r="J108" s="125">
        <v>0</v>
      </c>
      <c r="K108" s="109">
        <v>0</v>
      </c>
      <c r="L108" s="109">
        <v>0</v>
      </c>
      <c r="M108" s="128">
        <v>0</v>
      </c>
      <c r="N108" s="120">
        <f t="shared" si="9"/>
        <v>0</v>
      </c>
      <c r="O108" s="121">
        <f t="shared" si="10"/>
        <v>0</v>
      </c>
      <c r="P108" s="113">
        <f t="shared" si="11"/>
        <v>0</v>
      </c>
    </row>
    <row r="109" spans="1:16">
      <c r="A109" s="126" t="s">
        <v>129</v>
      </c>
      <c r="B109" s="123"/>
      <c r="C109" s="117"/>
      <c r="D109" s="124"/>
      <c r="E109" s="125"/>
      <c r="F109" s="125"/>
      <c r="G109" s="119">
        <v>2</v>
      </c>
      <c r="H109" s="119">
        <v>0</v>
      </c>
      <c r="I109" s="119">
        <v>1</v>
      </c>
      <c r="J109" s="125">
        <v>5</v>
      </c>
      <c r="K109" s="109">
        <v>11</v>
      </c>
      <c r="L109" s="109">
        <v>5</v>
      </c>
      <c r="M109" s="109">
        <v>6</v>
      </c>
      <c r="N109" s="120">
        <f t="shared" si="9"/>
        <v>30</v>
      </c>
      <c r="O109" s="121">
        <f t="shared" si="10"/>
        <v>4.2857142857142856</v>
      </c>
      <c r="P109" s="113">
        <f t="shared" si="11"/>
        <v>8.8634147782669065E-2</v>
      </c>
    </row>
    <row r="110" spans="1:16">
      <c r="A110" s="126" t="s">
        <v>130</v>
      </c>
      <c r="B110" s="123"/>
      <c r="C110" s="117"/>
      <c r="D110" s="124"/>
      <c r="E110" s="125"/>
      <c r="F110" s="125"/>
      <c r="G110" s="119">
        <v>16</v>
      </c>
      <c r="H110" s="119">
        <v>13</v>
      </c>
      <c r="I110" s="119">
        <v>20</v>
      </c>
      <c r="J110" s="125">
        <v>26</v>
      </c>
      <c r="K110" s="109">
        <v>83</v>
      </c>
      <c r="L110" s="109">
        <v>113</v>
      </c>
      <c r="M110" s="109">
        <v>42</v>
      </c>
      <c r="N110" s="120">
        <f t="shared" si="9"/>
        <v>313</v>
      </c>
      <c r="O110" s="121">
        <f t="shared" si="10"/>
        <v>44.714285714285715</v>
      </c>
      <c r="P110" s="113">
        <f t="shared" si="11"/>
        <v>0.92474960853251398</v>
      </c>
    </row>
    <row r="111" spans="1:16">
      <c r="A111" s="126" t="s">
        <v>131</v>
      </c>
      <c r="B111" s="123"/>
      <c r="C111" s="117"/>
      <c r="D111" s="124"/>
      <c r="E111" s="125"/>
      <c r="F111" s="125"/>
      <c r="G111" s="119">
        <v>0</v>
      </c>
      <c r="H111" s="119">
        <v>0</v>
      </c>
      <c r="I111" s="119">
        <v>0</v>
      </c>
      <c r="J111" s="125">
        <v>1</v>
      </c>
      <c r="K111" s="109">
        <v>3</v>
      </c>
      <c r="L111" s="109">
        <v>1</v>
      </c>
      <c r="M111" s="109">
        <v>0</v>
      </c>
      <c r="N111" s="120">
        <f t="shared" si="9"/>
        <v>5</v>
      </c>
      <c r="O111" s="121">
        <f t="shared" si="10"/>
        <v>0.7142857142857143</v>
      </c>
      <c r="P111" s="113">
        <f t="shared" si="11"/>
        <v>1.4772357963778179E-2</v>
      </c>
    </row>
    <row r="112" spans="1:16">
      <c r="A112" s="126" t="s">
        <v>132</v>
      </c>
      <c r="B112" s="123"/>
      <c r="C112" s="117"/>
      <c r="D112" s="124"/>
      <c r="E112" s="125"/>
      <c r="F112" s="125"/>
      <c r="G112" s="119">
        <v>1</v>
      </c>
      <c r="H112" s="119">
        <v>5</v>
      </c>
      <c r="I112" s="119">
        <v>4</v>
      </c>
      <c r="J112" s="125">
        <v>2</v>
      </c>
      <c r="K112" s="109">
        <v>2</v>
      </c>
      <c r="L112" s="109">
        <v>3</v>
      </c>
      <c r="M112" s="109">
        <v>4</v>
      </c>
      <c r="N112" s="120">
        <f t="shared" si="9"/>
        <v>21</v>
      </c>
      <c r="O112" s="121">
        <f t="shared" si="10"/>
        <v>3</v>
      </c>
      <c r="P112" s="113">
        <f t="shared" si="11"/>
        <v>6.2043903447868344E-2</v>
      </c>
    </row>
    <row r="113" spans="1:16">
      <c r="A113" s="126" t="s">
        <v>133</v>
      </c>
      <c r="B113" s="123"/>
      <c r="C113" s="117"/>
      <c r="D113" s="124"/>
      <c r="E113" s="125"/>
      <c r="F113" s="125"/>
      <c r="G113" s="119">
        <v>0</v>
      </c>
      <c r="H113" s="119">
        <v>0</v>
      </c>
      <c r="I113" s="119">
        <v>0</v>
      </c>
      <c r="J113" s="125">
        <v>0</v>
      </c>
      <c r="K113" s="109">
        <v>0</v>
      </c>
      <c r="L113" s="109">
        <v>0</v>
      </c>
      <c r="M113" s="109">
        <v>0</v>
      </c>
      <c r="N113" s="120">
        <f t="shared" si="9"/>
        <v>0</v>
      </c>
      <c r="O113" s="121">
        <f t="shared" si="10"/>
        <v>0</v>
      </c>
      <c r="P113" s="113">
        <f t="shared" si="11"/>
        <v>0</v>
      </c>
    </row>
    <row r="114" spans="1:16">
      <c r="A114" s="126" t="s">
        <v>134</v>
      </c>
      <c r="B114" s="123"/>
      <c r="C114" s="117"/>
      <c r="D114" s="124"/>
      <c r="E114" s="125"/>
      <c r="F114" s="125"/>
      <c r="G114" s="119">
        <v>2</v>
      </c>
      <c r="H114" s="119">
        <v>0</v>
      </c>
      <c r="I114" s="119">
        <v>2</v>
      </c>
      <c r="J114" s="125">
        <v>3</v>
      </c>
      <c r="K114" s="109">
        <v>2</v>
      </c>
      <c r="L114" s="109">
        <v>2</v>
      </c>
      <c r="M114" s="109">
        <v>0</v>
      </c>
      <c r="N114" s="120">
        <f t="shared" si="9"/>
        <v>11</v>
      </c>
      <c r="O114" s="121">
        <f t="shared" si="10"/>
        <v>1.5714285714285714</v>
      </c>
      <c r="P114" s="113">
        <f t="shared" si="11"/>
        <v>3.2499187520311994E-2</v>
      </c>
    </row>
    <row r="115" spans="1:16">
      <c r="A115" s="122" t="s">
        <v>135</v>
      </c>
      <c r="B115" s="123"/>
      <c r="C115" s="117"/>
      <c r="D115" s="124"/>
      <c r="E115" s="125"/>
      <c r="F115" s="125"/>
      <c r="G115" s="119">
        <v>1</v>
      </c>
      <c r="H115" s="119">
        <v>0</v>
      </c>
      <c r="I115" s="119">
        <v>0</v>
      </c>
      <c r="J115" s="125">
        <v>0</v>
      </c>
      <c r="K115" s="109">
        <v>1</v>
      </c>
      <c r="L115" s="109">
        <v>0</v>
      </c>
      <c r="M115" s="109">
        <v>0</v>
      </c>
      <c r="N115" s="120">
        <f t="shared" si="9"/>
        <v>2</v>
      </c>
      <c r="O115" s="121">
        <f t="shared" si="10"/>
        <v>0.2857142857142857</v>
      </c>
      <c r="P115" s="113">
        <f t="shared" si="11"/>
        <v>5.9089431855112711E-3</v>
      </c>
    </row>
    <row r="116" spans="1:16">
      <c r="A116" s="126" t="s">
        <v>136</v>
      </c>
      <c r="B116" s="123"/>
      <c r="C116" s="117"/>
      <c r="D116" s="124"/>
      <c r="E116" s="125"/>
      <c r="F116" s="125"/>
      <c r="G116" s="119">
        <v>0</v>
      </c>
      <c r="H116" s="119">
        <v>0</v>
      </c>
      <c r="I116" s="119">
        <v>0</v>
      </c>
      <c r="J116" s="125">
        <v>0</v>
      </c>
      <c r="K116" s="109">
        <v>0</v>
      </c>
      <c r="L116" s="109">
        <v>1</v>
      </c>
      <c r="M116" s="109">
        <v>0</v>
      </c>
      <c r="N116" s="120">
        <f t="shared" si="9"/>
        <v>1</v>
      </c>
      <c r="O116" s="121">
        <f t="shared" si="10"/>
        <v>0.14285714285714285</v>
      </c>
      <c r="P116" s="113">
        <f t="shared" si="11"/>
        <v>2.9544715927556356E-3</v>
      </c>
    </row>
    <row r="117" spans="1:16">
      <c r="A117" s="126" t="s">
        <v>137</v>
      </c>
      <c r="B117" s="123"/>
      <c r="C117" s="117"/>
      <c r="D117" s="124"/>
      <c r="E117" s="125"/>
      <c r="F117" s="125"/>
      <c r="G117" s="119">
        <v>90</v>
      </c>
      <c r="H117" s="119">
        <v>91</v>
      </c>
      <c r="I117" s="119">
        <v>87</v>
      </c>
      <c r="J117" s="125">
        <v>74</v>
      </c>
      <c r="K117" s="109">
        <v>112</v>
      </c>
      <c r="L117" s="109">
        <v>144</v>
      </c>
      <c r="M117" s="109">
        <v>151</v>
      </c>
      <c r="N117" s="120">
        <f t="shared" si="9"/>
        <v>749</v>
      </c>
      <c r="O117" s="121">
        <f t="shared" si="10"/>
        <v>107</v>
      </c>
      <c r="P117" s="113">
        <f t="shared" si="11"/>
        <v>2.212899222973971</v>
      </c>
    </row>
    <row r="118" spans="1:16">
      <c r="A118" s="126" t="s">
        <v>138</v>
      </c>
      <c r="B118" s="123"/>
      <c r="C118" s="117"/>
      <c r="D118" s="124"/>
      <c r="E118" s="125"/>
      <c r="F118" s="125"/>
      <c r="G118" s="119">
        <v>7</v>
      </c>
      <c r="H118" s="119">
        <v>2</v>
      </c>
      <c r="I118" s="119">
        <v>3</v>
      </c>
      <c r="J118" s="125">
        <v>4</v>
      </c>
      <c r="K118" s="109">
        <v>1</v>
      </c>
      <c r="L118" s="109">
        <v>1</v>
      </c>
      <c r="M118" s="109">
        <v>0</v>
      </c>
      <c r="N118" s="120">
        <f t="shared" si="9"/>
        <v>18</v>
      </c>
      <c r="O118" s="121">
        <f t="shared" si="10"/>
        <v>2.5714285714285716</v>
      </c>
      <c r="P118" s="113">
        <f t="shared" si="11"/>
        <v>5.3180488669601442E-2</v>
      </c>
    </row>
    <row r="119" spans="1:16">
      <c r="A119" s="126" t="s">
        <v>139</v>
      </c>
      <c r="B119" s="123"/>
      <c r="C119" s="117"/>
      <c r="D119" s="124"/>
      <c r="E119" s="125"/>
      <c r="F119" s="125"/>
      <c r="G119" s="119">
        <v>182</v>
      </c>
      <c r="H119" s="119">
        <v>199</v>
      </c>
      <c r="I119" s="119">
        <v>228</v>
      </c>
      <c r="J119" s="125">
        <v>211</v>
      </c>
      <c r="K119" s="109">
        <v>277</v>
      </c>
      <c r="L119" s="109">
        <v>245</v>
      </c>
      <c r="M119" s="109">
        <v>183</v>
      </c>
      <c r="N119" s="120">
        <f t="shared" si="9"/>
        <v>1525</v>
      </c>
      <c r="O119" s="121">
        <f t="shared" si="10"/>
        <v>217.85714285714286</v>
      </c>
      <c r="P119" s="113">
        <f t="shared" si="11"/>
        <v>4.505569178952344</v>
      </c>
    </row>
    <row r="120" spans="1:16">
      <c r="A120" s="122" t="s">
        <v>140</v>
      </c>
      <c r="B120" s="123"/>
      <c r="C120" s="117"/>
      <c r="D120" s="124"/>
      <c r="E120" s="125"/>
      <c r="F120" s="125"/>
      <c r="G120" s="119">
        <v>11</v>
      </c>
      <c r="H120" s="119">
        <v>7</v>
      </c>
      <c r="I120" s="119">
        <v>9</v>
      </c>
      <c r="J120" s="125">
        <v>7</v>
      </c>
      <c r="K120" s="109">
        <v>14</v>
      </c>
      <c r="L120" s="109">
        <v>13</v>
      </c>
      <c r="M120" s="109">
        <v>11</v>
      </c>
      <c r="N120" s="120">
        <f t="shared" si="9"/>
        <v>72</v>
      </c>
      <c r="O120" s="121">
        <f t="shared" si="10"/>
        <v>10.285714285714286</v>
      </c>
      <c r="P120" s="113">
        <f t="shared" si="11"/>
        <v>0.21272195467840577</v>
      </c>
    </row>
    <row r="121" spans="1:16">
      <c r="A121" s="126" t="s">
        <v>141</v>
      </c>
      <c r="B121" s="123"/>
      <c r="C121" s="117"/>
      <c r="D121" s="124"/>
      <c r="E121" s="125"/>
      <c r="F121" s="125"/>
      <c r="G121" s="119">
        <v>0</v>
      </c>
      <c r="H121" s="119">
        <v>0</v>
      </c>
      <c r="I121" s="119">
        <v>0</v>
      </c>
      <c r="J121" s="125">
        <v>0</v>
      </c>
      <c r="K121" s="109">
        <v>3</v>
      </c>
      <c r="L121" s="109">
        <v>0</v>
      </c>
      <c r="M121" s="109">
        <v>0</v>
      </c>
      <c r="N121" s="120">
        <f t="shared" si="9"/>
        <v>3</v>
      </c>
      <c r="O121" s="121">
        <f t="shared" si="10"/>
        <v>0.42857142857142855</v>
      </c>
      <c r="P121" s="113">
        <f t="shared" si="11"/>
        <v>8.8634147782669075E-3</v>
      </c>
    </row>
    <row r="122" spans="1:16">
      <c r="A122" s="126" t="s">
        <v>142</v>
      </c>
      <c r="B122" s="123"/>
      <c r="C122" s="117"/>
      <c r="D122" s="124"/>
      <c r="E122" s="125"/>
      <c r="F122" s="125"/>
      <c r="G122" s="119">
        <v>0</v>
      </c>
      <c r="H122" s="119">
        <v>0</v>
      </c>
      <c r="I122" s="119">
        <v>0</v>
      </c>
      <c r="J122" s="125">
        <v>0</v>
      </c>
      <c r="K122" s="109">
        <v>0</v>
      </c>
      <c r="L122" s="109">
        <v>0</v>
      </c>
      <c r="M122" s="109">
        <v>0</v>
      </c>
      <c r="N122" s="120">
        <f t="shared" si="9"/>
        <v>0</v>
      </c>
      <c r="O122" s="121">
        <f t="shared" si="10"/>
        <v>0</v>
      </c>
      <c r="P122" s="113">
        <f t="shared" si="11"/>
        <v>0</v>
      </c>
    </row>
    <row r="123" spans="1:16">
      <c r="A123" s="126" t="s">
        <v>143</v>
      </c>
      <c r="B123" s="123"/>
      <c r="C123" s="117"/>
      <c r="D123" s="124"/>
      <c r="E123" s="125"/>
      <c r="F123" s="125"/>
      <c r="G123" s="119">
        <v>1</v>
      </c>
      <c r="H123" s="119">
        <v>5</v>
      </c>
      <c r="I123" s="119">
        <v>5</v>
      </c>
      <c r="J123" s="125">
        <v>7</v>
      </c>
      <c r="K123" s="109">
        <v>1</v>
      </c>
      <c r="L123" s="109">
        <v>1</v>
      </c>
      <c r="M123" s="109">
        <v>1</v>
      </c>
      <c r="N123" s="120">
        <f t="shared" si="9"/>
        <v>21</v>
      </c>
      <c r="O123" s="121">
        <f t="shared" si="10"/>
        <v>3</v>
      </c>
      <c r="P123" s="113">
        <f t="shared" si="11"/>
        <v>6.2043903447868344E-2</v>
      </c>
    </row>
    <row r="124" spans="1:16">
      <c r="A124" s="126" t="s">
        <v>144</v>
      </c>
      <c r="B124" s="123"/>
      <c r="C124" s="117"/>
      <c r="D124" s="124"/>
      <c r="E124" s="125"/>
      <c r="F124" s="125"/>
      <c r="G124" s="119">
        <v>104</v>
      </c>
      <c r="H124" s="119">
        <v>118</v>
      </c>
      <c r="I124" s="119">
        <v>170</v>
      </c>
      <c r="J124" s="125">
        <v>123</v>
      </c>
      <c r="K124" s="109">
        <v>175</v>
      </c>
      <c r="L124" s="109">
        <v>88</v>
      </c>
      <c r="M124" s="109">
        <v>61</v>
      </c>
      <c r="N124" s="120">
        <f t="shared" si="9"/>
        <v>839</v>
      </c>
      <c r="O124" s="121">
        <f t="shared" si="10"/>
        <v>119.85714285714286</v>
      </c>
      <c r="P124" s="113">
        <f t="shared" si="11"/>
        <v>2.4788016663219783</v>
      </c>
    </row>
    <row r="125" spans="1:16">
      <c r="A125" s="126" t="s">
        <v>145</v>
      </c>
      <c r="B125" s="123"/>
      <c r="C125" s="117"/>
      <c r="D125" s="124"/>
      <c r="E125" s="125"/>
      <c r="F125" s="125"/>
      <c r="G125" s="119">
        <v>2</v>
      </c>
      <c r="H125" s="119">
        <v>3</v>
      </c>
      <c r="I125" s="119">
        <v>5</v>
      </c>
      <c r="J125" s="125">
        <v>7</v>
      </c>
      <c r="K125" s="109">
        <v>4</v>
      </c>
      <c r="L125" s="109">
        <v>1</v>
      </c>
      <c r="M125" s="109">
        <v>2</v>
      </c>
      <c r="N125" s="120">
        <f t="shared" si="9"/>
        <v>24</v>
      </c>
      <c r="O125" s="121">
        <f t="shared" si="10"/>
        <v>3.4285714285714284</v>
      </c>
      <c r="P125" s="113">
        <f t="shared" si="11"/>
        <v>7.090731822613526E-2</v>
      </c>
    </row>
    <row r="126" spans="1:16">
      <c r="A126" s="126" t="s">
        <v>146</v>
      </c>
      <c r="B126" s="123"/>
      <c r="C126" s="117"/>
      <c r="D126" s="124"/>
      <c r="E126" s="125"/>
      <c r="F126" s="125"/>
      <c r="G126" s="119">
        <v>0</v>
      </c>
      <c r="H126" s="119">
        <v>0</v>
      </c>
      <c r="I126" s="119">
        <v>0</v>
      </c>
      <c r="J126" s="125">
        <v>0</v>
      </c>
      <c r="K126" s="109">
        <v>1</v>
      </c>
      <c r="L126" s="109">
        <v>0</v>
      </c>
      <c r="M126" s="109">
        <v>0</v>
      </c>
      <c r="N126" s="120">
        <f t="shared" si="9"/>
        <v>1</v>
      </c>
      <c r="O126" s="121">
        <f t="shared" si="10"/>
        <v>0.14285714285714285</v>
      </c>
      <c r="P126" s="113">
        <f t="shared" si="11"/>
        <v>2.9544715927556356E-3</v>
      </c>
    </row>
    <row r="127" spans="1:16">
      <c r="A127" s="122" t="s">
        <v>147</v>
      </c>
      <c r="B127" s="123"/>
      <c r="C127" s="117"/>
      <c r="D127" s="124"/>
      <c r="E127" s="125"/>
      <c r="F127" s="125"/>
      <c r="G127" s="119">
        <v>109</v>
      </c>
      <c r="H127" s="119">
        <v>79</v>
      </c>
      <c r="I127" s="119">
        <v>108</v>
      </c>
      <c r="J127" s="125">
        <v>77</v>
      </c>
      <c r="K127" s="109">
        <v>96</v>
      </c>
      <c r="L127" s="109">
        <v>72</v>
      </c>
      <c r="M127" s="109">
        <v>85</v>
      </c>
      <c r="N127" s="120">
        <f t="shared" si="9"/>
        <v>626</v>
      </c>
      <c r="O127" s="121">
        <f t="shared" si="10"/>
        <v>89.428571428571431</v>
      </c>
      <c r="P127" s="113">
        <f t="shared" si="11"/>
        <v>1.849499217065028</v>
      </c>
    </row>
    <row r="128" spans="1:16">
      <c r="A128" s="122" t="s">
        <v>148</v>
      </c>
      <c r="B128" s="123"/>
      <c r="C128" s="117"/>
      <c r="D128" s="124"/>
      <c r="E128" s="125"/>
      <c r="F128" s="125"/>
      <c r="G128" s="119">
        <v>0</v>
      </c>
      <c r="H128" s="119">
        <v>0</v>
      </c>
      <c r="I128" s="119">
        <v>0</v>
      </c>
      <c r="J128" s="125">
        <v>0</v>
      </c>
      <c r="K128" s="109">
        <v>0</v>
      </c>
      <c r="L128" s="109">
        <v>0</v>
      </c>
      <c r="M128" s="109">
        <v>0</v>
      </c>
      <c r="N128" s="120">
        <f t="shared" si="9"/>
        <v>0</v>
      </c>
      <c r="O128" s="121">
        <f t="shared" si="10"/>
        <v>0</v>
      </c>
      <c r="P128" s="113">
        <f t="shared" si="11"/>
        <v>0</v>
      </c>
    </row>
    <row r="129" spans="1:16">
      <c r="A129" s="126" t="s">
        <v>149</v>
      </c>
      <c r="B129" s="123"/>
      <c r="C129" s="117"/>
      <c r="D129" s="124"/>
      <c r="E129" s="125"/>
      <c r="F129" s="125"/>
      <c r="G129" s="119">
        <v>3</v>
      </c>
      <c r="H129" s="119">
        <v>3</v>
      </c>
      <c r="I129" s="119">
        <v>7</v>
      </c>
      <c r="J129" s="125">
        <v>4</v>
      </c>
      <c r="K129" s="109">
        <v>2</v>
      </c>
      <c r="L129" s="109">
        <v>7</v>
      </c>
      <c r="M129" s="109">
        <v>4</v>
      </c>
      <c r="N129" s="120">
        <f t="shared" si="9"/>
        <v>30</v>
      </c>
      <c r="O129" s="121">
        <f t="shared" si="10"/>
        <v>4.2857142857142856</v>
      </c>
      <c r="P129" s="113">
        <f t="shared" si="11"/>
        <v>8.8634147782669065E-2</v>
      </c>
    </row>
    <row r="130" spans="1:16">
      <c r="A130" s="126" t="s">
        <v>150</v>
      </c>
      <c r="B130" s="123"/>
      <c r="C130" s="117"/>
      <c r="D130" s="124"/>
      <c r="E130" s="125"/>
      <c r="F130" s="125"/>
      <c r="G130" s="119">
        <v>70</v>
      </c>
      <c r="H130" s="119">
        <v>23</v>
      </c>
      <c r="I130" s="119">
        <v>11</v>
      </c>
      <c r="J130" s="125">
        <v>8</v>
      </c>
      <c r="K130" s="109">
        <v>6</v>
      </c>
      <c r="L130" s="109">
        <v>14</v>
      </c>
      <c r="M130" s="109">
        <v>9</v>
      </c>
      <c r="N130" s="120">
        <f t="shared" si="9"/>
        <v>141</v>
      </c>
      <c r="O130" s="121">
        <f t="shared" si="10"/>
        <v>20.142857142857142</v>
      </c>
      <c r="P130" s="113">
        <f t="shared" si="11"/>
        <v>0.41658049457854462</v>
      </c>
    </row>
    <row r="131" spans="1:16">
      <c r="A131" s="126" t="s">
        <v>151</v>
      </c>
      <c r="B131" s="123"/>
      <c r="C131" s="117"/>
      <c r="D131" s="124"/>
      <c r="E131" s="125"/>
      <c r="F131" s="125"/>
      <c r="G131" s="119">
        <v>0</v>
      </c>
      <c r="H131" s="119">
        <v>0</v>
      </c>
      <c r="I131" s="119">
        <v>0</v>
      </c>
      <c r="J131" s="125">
        <v>0</v>
      </c>
      <c r="K131" s="109">
        <v>0</v>
      </c>
      <c r="L131" s="109">
        <v>1</v>
      </c>
      <c r="M131" s="109">
        <v>0</v>
      </c>
      <c r="N131" s="120">
        <f t="shared" si="9"/>
        <v>1</v>
      </c>
      <c r="O131" s="121">
        <f t="shared" si="10"/>
        <v>0.14285714285714285</v>
      </c>
      <c r="P131" s="113">
        <f t="shared" si="11"/>
        <v>2.9544715927556356E-3</v>
      </c>
    </row>
    <row r="132" spans="1:16" s="114" customFormat="1">
      <c r="A132" s="122" t="s">
        <v>152</v>
      </c>
      <c r="B132" s="116"/>
      <c r="C132" s="117"/>
      <c r="D132" s="118"/>
      <c r="E132" s="119"/>
      <c r="F132" s="119"/>
      <c r="G132" s="119">
        <v>4</v>
      </c>
      <c r="H132" s="119">
        <v>3</v>
      </c>
      <c r="I132" s="119">
        <v>3</v>
      </c>
      <c r="J132" s="119">
        <v>5</v>
      </c>
      <c r="K132" s="109">
        <v>2</v>
      </c>
      <c r="L132" s="109">
        <v>6</v>
      </c>
      <c r="M132" s="109">
        <v>3</v>
      </c>
      <c r="N132" s="120">
        <f t="shared" si="9"/>
        <v>26</v>
      </c>
      <c r="O132" s="121">
        <f t="shared" si="10"/>
        <v>3.7142857142857144</v>
      </c>
      <c r="P132" s="113">
        <f t="shared" si="11"/>
        <v>7.6816261411646519E-2</v>
      </c>
    </row>
    <row r="133" spans="1:16">
      <c r="A133" s="126" t="s">
        <v>153</v>
      </c>
      <c r="B133" s="123"/>
      <c r="C133" s="117"/>
      <c r="D133" s="124"/>
      <c r="E133" s="125"/>
      <c r="F133" s="125"/>
      <c r="G133" s="119">
        <v>7</v>
      </c>
      <c r="H133" s="119">
        <v>2</v>
      </c>
      <c r="I133" s="119">
        <v>1</v>
      </c>
      <c r="J133" s="125">
        <v>0</v>
      </c>
      <c r="K133" s="109">
        <v>0</v>
      </c>
      <c r="L133" s="109">
        <v>0</v>
      </c>
      <c r="M133" s="109">
        <v>1</v>
      </c>
      <c r="N133" s="120">
        <f t="shared" ref="N133:N164" si="12">SUM(B133:M133)</f>
        <v>11</v>
      </c>
      <c r="O133" s="121">
        <f t="shared" ref="O133:O164" si="13">AVERAGE(B133:M133)</f>
        <v>1.5714285714285714</v>
      </c>
      <c r="P133" s="113">
        <f t="shared" ref="P133:P164" si="14">(N133/$N$187)*100</f>
        <v>3.2499187520311994E-2</v>
      </c>
    </row>
    <row r="134" spans="1:16">
      <c r="A134" s="126" t="s">
        <v>154</v>
      </c>
      <c r="B134" s="123"/>
      <c r="C134" s="117"/>
      <c r="D134" s="124"/>
      <c r="E134" s="125"/>
      <c r="F134" s="125"/>
      <c r="G134" s="119">
        <v>0</v>
      </c>
      <c r="H134" s="119">
        <v>0</v>
      </c>
      <c r="I134" s="119">
        <v>0</v>
      </c>
      <c r="J134" s="125">
        <v>0</v>
      </c>
      <c r="K134" s="109">
        <v>0</v>
      </c>
      <c r="L134" s="109">
        <v>0</v>
      </c>
      <c r="M134" s="109">
        <v>0</v>
      </c>
      <c r="N134" s="120">
        <f t="shared" si="12"/>
        <v>0</v>
      </c>
      <c r="O134" s="121">
        <f t="shared" si="13"/>
        <v>0</v>
      </c>
      <c r="P134" s="113">
        <f t="shared" si="14"/>
        <v>0</v>
      </c>
    </row>
    <row r="135" spans="1:16">
      <c r="A135" s="126" t="s">
        <v>155</v>
      </c>
      <c r="B135" s="123"/>
      <c r="C135" s="117"/>
      <c r="D135" s="124"/>
      <c r="E135" s="125"/>
      <c r="F135" s="125"/>
      <c r="G135" s="119">
        <v>0</v>
      </c>
      <c r="H135" s="119">
        <v>0</v>
      </c>
      <c r="I135" s="119">
        <v>0</v>
      </c>
      <c r="J135" s="125">
        <v>0</v>
      </c>
      <c r="K135" s="109">
        <v>0</v>
      </c>
      <c r="L135" s="109">
        <v>0</v>
      </c>
      <c r="M135" s="109">
        <v>0</v>
      </c>
      <c r="N135" s="120">
        <f t="shared" si="12"/>
        <v>0</v>
      </c>
      <c r="O135" s="121">
        <f t="shared" si="13"/>
        <v>0</v>
      </c>
      <c r="P135" s="113">
        <f t="shared" si="14"/>
        <v>0</v>
      </c>
    </row>
    <row r="136" spans="1:16">
      <c r="A136" s="126" t="s">
        <v>156</v>
      </c>
      <c r="B136" s="123"/>
      <c r="C136" s="117"/>
      <c r="D136" s="124"/>
      <c r="E136" s="125"/>
      <c r="F136" s="125"/>
      <c r="G136" s="119">
        <v>16</v>
      </c>
      <c r="H136" s="119">
        <v>17</v>
      </c>
      <c r="I136" s="119">
        <v>46</v>
      </c>
      <c r="J136" s="125">
        <v>42</v>
      </c>
      <c r="K136" s="109">
        <v>46</v>
      </c>
      <c r="L136" s="109">
        <v>11</v>
      </c>
      <c r="M136" s="109">
        <v>6</v>
      </c>
      <c r="N136" s="120">
        <f t="shared" si="12"/>
        <v>184</v>
      </c>
      <c r="O136" s="121">
        <f t="shared" si="13"/>
        <v>26.285714285714285</v>
      </c>
      <c r="P136" s="113">
        <f t="shared" si="14"/>
        <v>0.54362277306703699</v>
      </c>
    </row>
    <row r="137" spans="1:16">
      <c r="A137" s="126" t="s">
        <v>157</v>
      </c>
      <c r="B137" s="123"/>
      <c r="C137" s="117"/>
      <c r="D137" s="124"/>
      <c r="E137" s="125"/>
      <c r="F137" s="125"/>
      <c r="G137" s="119">
        <v>204</v>
      </c>
      <c r="H137" s="119">
        <v>171</v>
      </c>
      <c r="I137" s="119">
        <v>196</v>
      </c>
      <c r="J137" s="125">
        <v>160</v>
      </c>
      <c r="K137" s="109">
        <v>215</v>
      </c>
      <c r="L137" s="109">
        <v>193</v>
      </c>
      <c r="M137" s="109">
        <v>239</v>
      </c>
      <c r="N137" s="120">
        <f t="shared" si="12"/>
        <v>1378</v>
      </c>
      <c r="O137" s="121">
        <f t="shared" si="13"/>
        <v>196.85714285714286</v>
      </c>
      <c r="P137" s="113">
        <f t="shared" si="14"/>
        <v>4.0712618548172657</v>
      </c>
    </row>
    <row r="138" spans="1:16">
      <c r="A138" s="126" t="s">
        <v>158</v>
      </c>
      <c r="B138" s="123"/>
      <c r="C138" s="117"/>
      <c r="D138" s="124"/>
      <c r="E138" s="125"/>
      <c r="F138" s="125"/>
      <c r="G138" s="119">
        <v>17</v>
      </c>
      <c r="H138" s="119">
        <v>16</v>
      </c>
      <c r="I138" s="119">
        <v>17</v>
      </c>
      <c r="J138" s="125">
        <v>20</v>
      </c>
      <c r="K138" s="109">
        <v>19</v>
      </c>
      <c r="L138" s="109">
        <v>11</v>
      </c>
      <c r="M138" s="109">
        <v>15</v>
      </c>
      <c r="N138" s="120">
        <f t="shared" si="12"/>
        <v>115</v>
      </c>
      <c r="O138" s="121">
        <f t="shared" si="13"/>
        <v>16.428571428571427</v>
      </c>
      <c r="P138" s="113">
        <f t="shared" si="14"/>
        <v>0.33976423316689813</v>
      </c>
    </row>
    <row r="139" spans="1:16">
      <c r="A139" s="126" t="s">
        <v>159</v>
      </c>
      <c r="B139" s="123"/>
      <c r="C139" s="117"/>
      <c r="D139" s="124"/>
      <c r="E139" s="125"/>
      <c r="F139" s="125"/>
      <c r="G139" s="119">
        <v>54</v>
      </c>
      <c r="H139" s="119">
        <v>68</v>
      </c>
      <c r="I139" s="119">
        <v>81</v>
      </c>
      <c r="J139" s="125">
        <v>61</v>
      </c>
      <c r="K139" s="109">
        <v>87</v>
      </c>
      <c r="L139" s="109">
        <v>79</v>
      </c>
      <c r="M139" s="109">
        <v>67</v>
      </c>
      <c r="N139" s="120">
        <f t="shared" si="12"/>
        <v>497</v>
      </c>
      <c r="O139" s="121">
        <f t="shared" si="13"/>
        <v>71</v>
      </c>
      <c r="P139" s="113">
        <f t="shared" si="14"/>
        <v>1.4683723815995511</v>
      </c>
    </row>
    <row r="140" spans="1:16">
      <c r="A140" s="122" t="s">
        <v>160</v>
      </c>
      <c r="B140" s="123"/>
      <c r="C140" s="117"/>
      <c r="D140" s="124"/>
      <c r="E140" s="125"/>
      <c r="F140" s="125"/>
      <c r="G140" s="119">
        <v>39</v>
      </c>
      <c r="H140" s="119">
        <v>15</v>
      </c>
      <c r="I140" s="119">
        <v>29</v>
      </c>
      <c r="J140" s="125">
        <v>12</v>
      </c>
      <c r="K140" s="109">
        <v>14</v>
      </c>
      <c r="L140" s="109">
        <v>25</v>
      </c>
      <c r="M140" s="109">
        <v>25</v>
      </c>
      <c r="N140" s="120">
        <f t="shared" si="12"/>
        <v>159</v>
      </c>
      <c r="O140" s="121">
        <f t="shared" si="13"/>
        <v>22.714285714285715</v>
      </c>
      <c r="P140" s="113">
        <f t="shared" si="14"/>
        <v>0.46976098324814608</v>
      </c>
    </row>
    <row r="141" spans="1:16">
      <c r="A141" s="126" t="s">
        <v>161</v>
      </c>
      <c r="B141" s="123"/>
      <c r="C141" s="117"/>
      <c r="D141" s="124"/>
      <c r="E141" s="125"/>
      <c r="F141" s="125"/>
      <c r="G141" s="119">
        <v>13</v>
      </c>
      <c r="H141" s="119">
        <v>19</v>
      </c>
      <c r="I141" s="119">
        <v>18</v>
      </c>
      <c r="J141" s="125">
        <v>6</v>
      </c>
      <c r="K141" s="109">
        <v>11</v>
      </c>
      <c r="L141" s="109">
        <v>11</v>
      </c>
      <c r="M141" s="109">
        <v>11</v>
      </c>
      <c r="N141" s="120">
        <f t="shared" si="12"/>
        <v>89</v>
      </c>
      <c r="O141" s="121">
        <f t="shared" si="13"/>
        <v>12.714285714285714</v>
      </c>
      <c r="P141" s="113">
        <f t="shared" si="14"/>
        <v>0.26294797175525159</v>
      </c>
    </row>
    <row r="142" spans="1:16">
      <c r="A142" s="126" t="s">
        <v>162</v>
      </c>
      <c r="B142" s="123"/>
      <c r="C142" s="117"/>
      <c r="D142" s="124"/>
      <c r="E142" s="125"/>
      <c r="F142" s="125"/>
      <c r="G142" s="119">
        <v>23</v>
      </c>
      <c r="H142" s="119">
        <v>22</v>
      </c>
      <c r="I142" s="119">
        <v>18</v>
      </c>
      <c r="J142" s="125">
        <v>18</v>
      </c>
      <c r="K142" s="109">
        <v>20</v>
      </c>
      <c r="L142" s="109">
        <v>22</v>
      </c>
      <c r="M142" s="109">
        <v>11</v>
      </c>
      <c r="N142" s="120">
        <f t="shared" si="12"/>
        <v>134</v>
      </c>
      <c r="O142" s="121">
        <f t="shared" si="13"/>
        <v>19.142857142857142</v>
      </c>
      <c r="P142" s="113">
        <f t="shared" si="14"/>
        <v>0.39589919342925517</v>
      </c>
    </row>
    <row r="143" spans="1:16">
      <c r="A143" s="126" t="s">
        <v>163</v>
      </c>
      <c r="B143" s="123"/>
      <c r="C143" s="117"/>
      <c r="D143" s="124"/>
      <c r="E143" s="125"/>
      <c r="F143" s="125"/>
      <c r="G143" s="119">
        <v>1</v>
      </c>
      <c r="H143" s="119">
        <v>1</v>
      </c>
      <c r="I143" s="119">
        <v>2</v>
      </c>
      <c r="J143" s="125">
        <v>1</v>
      </c>
      <c r="K143" s="109">
        <v>7</v>
      </c>
      <c r="L143" s="109">
        <v>1</v>
      </c>
      <c r="M143" s="109">
        <v>2</v>
      </c>
      <c r="N143" s="120">
        <f t="shared" si="12"/>
        <v>15</v>
      </c>
      <c r="O143" s="121">
        <f t="shared" si="13"/>
        <v>2.1428571428571428</v>
      </c>
      <c r="P143" s="113">
        <f t="shared" si="14"/>
        <v>4.4317073891334532E-2</v>
      </c>
    </row>
    <row r="144" spans="1:16">
      <c r="A144" s="122" t="s">
        <v>164</v>
      </c>
      <c r="B144" s="123"/>
      <c r="C144" s="117"/>
      <c r="D144" s="124"/>
      <c r="E144" s="125"/>
      <c r="F144" s="125"/>
      <c r="G144" s="119">
        <v>126</v>
      </c>
      <c r="H144" s="119">
        <v>137</v>
      </c>
      <c r="I144" s="119">
        <v>132</v>
      </c>
      <c r="J144" s="125">
        <v>91</v>
      </c>
      <c r="K144" s="109">
        <v>86</v>
      </c>
      <c r="L144" s="109">
        <v>98</v>
      </c>
      <c r="M144" s="109">
        <v>138</v>
      </c>
      <c r="N144" s="120">
        <f t="shared" si="12"/>
        <v>808</v>
      </c>
      <c r="O144" s="121">
        <f t="shared" si="13"/>
        <v>115.42857142857143</v>
      </c>
      <c r="P144" s="113">
        <f t="shared" si="14"/>
        <v>2.3872130469465538</v>
      </c>
    </row>
    <row r="145" spans="1:16">
      <c r="A145" s="126" t="s">
        <v>165</v>
      </c>
      <c r="B145" s="123"/>
      <c r="C145" s="117"/>
      <c r="D145" s="124"/>
      <c r="E145" s="125"/>
      <c r="F145" s="125"/>
      <c r="G145" s="119">
        <v>0</v>
      </c>
      <c r="H145" s="119">
        <v>0</v>
      </c>
      <c r="I145" s="119">
        <v>0</v>
      </c>
      <c r="J145" s="125">
        <v>0</v>
      </c>
      <c r="K145" s="109">
        <v>0</v>
      </c>
      <c r="L145" s="109">
        <v>0</v>
      </c>
      <c r="M145" s="109">
        <v>1</v>
      </c>
      <c r="N145" s="120">
        <f t="shared" si="12"/>
        <v>1</v>
      </c>
      <c r="O145" s="121">
        <f t="shared" si="13"/>
        <v>0.14285714285714285</v>
      </c>
      <c r="P145" s="113">
        <f t="shared" si="14"/>
        <v>2.9544715927556356E-3</v>
      </c>
    </row>
    <row r="146" spans="1:16">
      <c r="A146" s="126" t="s">
        <v>166</v>
      </c>
      <c r="B146" s="123"/>
      <c r="C146" s="117"/>
      <c r="D146" s="124"/>
      <c r="E146" s="125"/>
      <c r="F146" s="125"/>
      <c r="G146" s="119">
        <v>0</v>
      </c>
      <c r="H146" s="119">
        <v>0</v>
      </c>
      <c r="I146" s="119">
        <v>0</v>
      </c>
      <c r="J146" s="125">
        <v>0</v>
      </c>
      <c r="K146" s="109">
        <v>0</v>
      </c>
      <c r="L146" s="109">
        <v>0</v>
      </c>
      <c r="M146" s="109">
        <v>0</v>
      </c>
      <c r="N146" s="120">
        <f t="shared" si="12"/>
        <v>0</v>
      </c>
      <c r="O146" s="121">
        <f t="shared" si="13"/>
        <v>0</v>
      </c>
      <c r="P146" s="113">
        <f t="shared" si="14"/>
        <v>0</v>
      </c>
    </row>
    <row r="147" spans="1:16">
      <c r="A147" s="122" t="s">
        <v>167</v>
      </c>
      <c r="B147" s="123"/>
      <c r="C147" s="117"/>
      <c r="D147" s="124"/>
      <c r="E147" s="125"/>
      <c r="F147" s="125"/>
      <c r="G147" s="119">
        <v>9</v>
      </c>
      <c r="H147" s="119">
        <v>1</v>
      </c>
      <c r="I147" s="119">
        <v>1</v>
      </c>
      <c r="J147" s="125">
        <v>4</v>
      </c>
      <c r="K147" s="109">
        <v>1</v>
      </c>
      <c r="L147" s="109">
        <v>0</v>
      </c>
      <c r="M147" s="109">
        <v>0</v>
      </c>
      <c r="N147" s="120">
        <f t="shared" si="12"/>
        <v>16</v>
      </c>
      <c r="O147" s="121">
        <f t="shared" si="13"/>
        <v>2.2857142857142856</v>
      </c>
      <c r="P147" s="113">
        <f t="shared" si="14"/>
        <v>4.7271545484090169E-2</v>
      </c>
    </row>
    <row r="148" spans="1:16">
      <c r="A148" s="122" t="s">
        <v>168</v>
      </c>
      <c r="B148" s="123"/>
      <c r="C148" s="117"/>
      <c r="D148" s="124"/>
      <c r="E148" s="125"/>
      <c r="F148" s="125"/>
      <c r="G148" s="119">
        <v>0</v>
      </c>
      <c r="H148" s="119">
        <v>0</v>
      </c>
      <c r="I148" s="119">
        <v>3</v>
      </c>
      <c r="J148" s="125">
        <v>2</v>
      </c>
      <c r="K148" s="109">
        <v>2</v>
      </c>
      <c r="L148" s="109">
        <v>0</v>
      </c>
      <c r="M148" s="109">
        <v>0</v>
      </c>
      <c r="N148" s="120">
        <f t="shared" si="12"/>
        <v>7</v>
      </c>
      <c r="O148" s="121">
        <f t="shared" si="13"/>
        <v>1</v>
      </c>
      <c r="P148" s="113">
        <f t="shared" si="14"/>
        <v>2.0681301149289451E-2</v>
      </c>
    </row>
    <row r="149" spans="1:16">
      <c r="A149" s="122" t="s">
        <v>169</v>
      </c>
      <c r="B149" s="123"/>
      <c r="C149" s="117"/>
      <c r="D149" s="124"/>
      <c r="E149" s="125"/>
      <c r="F149" s="125"/>
      <c r="G149" s="119">
        <v>2</v>
      </c>
      <c r="H149" s="119">
        <v>5</v>
      </c>
      <c r="I149" s="119">
        <v>0</v>
      </c>
      <c r="J149" s="125">
        <v>0</v>
      </c>
      <c r="K149" s="109">
        <v>0</v>
      </c>
      <c r="L149" s="109">
        <v>0</v>
      </c>
      <c r="M149" s="109">
        <v>0</v>
      </c>
      <c r="N149" s="120">
        <f t="shared" si="12"/>
        <v>7</v>
      </c>
      <c r="O149" s="121">
        <f t="shared" si="13"/>
        <v>1</v>
      </c>
      <c r="P149" s="113">
        <f t="shared" si="14"/>
        <v>2.0681301149289451E-2</v>
      </c>
    </row>
    <row r="150" spans="1:16" ht="14.25" customHeight="1">
      <c r="A150" s="126" t="s">
        <v>170</v>
      </c>
      <c r="B150" s="123"/>
      <c r="C150" s="117"/>
      <c r="D150" s="124"/>
      <c r="E150" s="125"/>
      <c r="F150" s="125"/>
      <c r="G150" s="119">
        <v>2</v>
      </c>
      <c r="H150" s="119">
        <v>1</v>
      </c>
      <c r="I150" s="119">
        <v>1</v>
      </c>
      <c r="J150" s="125">
        <v>0</v>
      </c>
      <c r="K150" s="109">
        <v>2</v>
      </c>
      <c r="L150" s="109">
        <v>3</v>
      </c>
      <c r="M150" s="109">
        <v>3</v>
      </c>
      <c r="N150" s="120">
        <f t="shared" si="12"/>
        <v>12</v>
      </c>
      <c r="O150" s="121">
        <f t="shared" si="13"/>
        <v>1.7142857142857142</v>
      </c>
      <c r="P150" s="113">
        <f t="shared" si="14"/>
        <v>3.545365911306763E-2</v>
      </c>
    </row>
    <row r="151" spans="1:16">
      <c r="A151" s="126" t="s">
        <v>171</v>
      </c>
      <c r="B151" s="123"/>
      <c r="C151" s="117"/>
      <c r="D151" s="124"/>
      <c r="E151" s="125"/>
      <c r="F151" s="125"/>
      <c r="G151" s="119">
        <v>0</v>
      </c>
      <c r="H151" s="119">
        <v>0</v>
      </c>
      <c r="I151" s="119">
        <v>0</v>
      </c>
      <c r="J151" s="125">
        <v>0</v>
      </c>
      <c r="K151" s="109">
        <v>0</v>
      </c>
      <c r="L151" s="109">
        <v>0</v>
      </c>
      <c r="M151" s="109">
        <v>0</v>
      </c>
      <c r="N151" s="120">
        <f t="shared" si="12"/>
        <v>0</v>
      </c>
      <c r="O151" s="121">
        <f t="shared" si="13"/>
        <v>0</v>
      </c>
      <c r="P151" s="113">
        <f t="shared" si="14"/>
        <v>0</v>
      </c>
    </row>
    <row r="152" spans="1:16">
      <c r="A152" s="126" t="s">
        <v>172</v>
      </c>
      <c r="B152" s="123"/>
      <c r="C152" s="117"/>
      <c r="D152" s="124"/>
      <c r="E152" s="125"/>
      <c r="F152" s="125"/>
      <c r="G152" s="119">
        <v>0</v>
      </c>
      <c r="H152" s="119">
        <v>0</v>
      </c>
      <c r="I152" s="119">
        <v>0</v>
      </c>
      <c r="J152" s="125">
        <v>0</v>
      </c>
      <c r="K152" s="109">
        <v>0</v>
      </c>
      <c r="L152" s="109">
        <v>1</v>
      </c>
      <c r="M152" s="109">
        <v>0</v>
      </c>
      <c r="N152" s="120">
        <f t="shared" si="12"/>
        <v>1</v>
      </c>
      <c r="O152" s="121">
        <f t="shared" si="13"/>
        <v>0.14285714285714285</v>
      </c>
      <c r="P152" s="113">
        <f t="shared" si="14"/>
        <v>2.9544715927556356E-3</v>
      </c>
    </row>
    <row r="153" spans="1:16">
      <c r="A153" s="126" t="s">
        <v>173</v>
      </c>
      <c r="B153" s="123"/>
      <c r="C153" s="117"/>
      <c r="D153" s="124"/>
      <c r="E153" s="125"/>
      <c r="F153" s="125"/>
      <c r="G153" s="119">
        <v>5</v>
      </c>
      <c r="H153" s="119">
        <v>2</v>
      </c>
      <c r="I153" s="119">
        <v>4</v>
      </c>
      <c r="J153" s="125">
        <v>3</v>
      </c>
      <c r="K153" s="109">
        <v>2</v>
      </c>
      <c r="L153" s="109">
        <v>6</v>
      </c>
      <c r="M153" s="109">
        <v>2</v>
      </c>
      <c r="N153" s="120">
        <f t="shared" si="12"/>
        <v>24</v>
      </c>
      <c r="O153" s="121">
        <f t="shared" si="13"/>
        <v>3.4285714285714284</v>
      </c>
      <c r="P153" s="113">
        <f t="shared" si="14"/>
        <v>7.090731822613526E-2</v>
      </c>
    </row>
    <row r="154" spans="1:16">
      <c r="A154" s="122" t="s">
        <v>174</v>
      </c>
      <c r="B154" s="123"/>
      <c r="C154" s="117"/>
      <c r="D154" s="124"/>
      <c r="E154" s="125"/>
      <c r="F154" s="125"/>
      <c r="G154" s="119">
        <v>291</v>
      </c>
      <c r="H154" s="119">
        <v>320</v>
      </c>
      <c r="I154" s="119">
        <v>333</v>
      </c>
      <c r="J154" s="125">
        <v>253</v>
      </c>
      <c r="K154" s="109">
        <v>347</v>
      </c>
      <c r="L154" s="109">
        <v>325</v>
      </c>
      <c r="M154" s="109">
        <v>337</v>
      </c>
      <c r="N154" s="120">
        <f t="shared" si="12"/>
        <v>2206</v>
      </c>
      <c r="O154" s="121">
        <f t="shared" si="13"/>
        <v>315.14285714285717</v>
      </c>
      <c r="P154" s="113">
        <f t="shared" si="14"/>
        <v>6.5175643336189317</v>
      </c>
    </row>
    <row r="155" spans="1:16">
      <c r="A155" s="126" t="s">
        <v>175</v>
      </c>
      <c r="B155" s="123"/>
      <c r="C155" s="117"/>
      <c r="D155" s="124"/>
      <c r="E155" s="125"/>
      <c r="F155" s="125"/>
      <c r="G155" s="119">
        <v>0</v>
      </c>
      <c r="H155" s="119">
        <v>0</v>
      </c>
      <c r="I155" s="119">
        <v>0</v>
      </c>
      <c r="J155" s="125">
        <v>0</v>
      </c>
      <c r="K155" s="109">
        <v>0</v>
      </c>
      <c r="L155" s="109">
        <v>0</v>
      </c>
      <c r="M155" s="109">
        <v>1</v>
      </c>
      <c r="N155" s="120">
        <f t="shared" si="12"/>
        <v>1</v>
      </c>
      <c r="O155" s="121">
        <f t="shared" si="13"/>
        <v>0.14285714285714285</v>
      </c>
      <c r="P155" s="113">
        <f t="shared" si="14"/>
        <v>2.9544715927556356E-3</v>
      </c>
    </row>
    <row r="156" spans="1:16">
      <c r="A156" s="126" t="s">
        <v>176</v>
      </c>
      <c r="B156" s="123"/>
      <c r="C156" s="117"/>
      <c r="D156" s="124"/>
      <c r="E156" s="125"/>
      <c r="F156" s="125"/>
      <c r="G156" s="119">
        <v>0</v>
      </c>
      <c r="H156" s="119">
        <v>1</v>
      </c>
      <c r="I156" s="119">
        <v>0</v>
      </c>
      <c r="J156" s="125">
        <v>0</v>
      </c>
      <c r="K156" s="109">
        <v>0</v>
      </c>
      <c r="L156" s="109">
        <v>0</v>
      </c>
      <c r="M156" s="109">
        <v>0</v>
      </c>
      <c r="N156" s="120">
        <f t="shared" si="12"/>
        <v>1</v>
      </c>
      <c r="O156" s="121">
        <f t="shared" si="13"/>
        <v>0.14285714285714285</v>
      </c>
      <c r="P156" s="113">
        <f t="shared" si="14"/>
        <v>2.9544715927556356E-3</v>
      </c>
    </row>
    <row r="157" spans="1:16">
      <c r="A157" s="122" t="s">
        <v>177</v>
      </c>
      <c r="B157" s="123"/>
      <c r="C157" s="117"/>
      <c r="D157" s="124"/>
      <c r="E157" s="125"/>
      <c r="F157" s="125"/>
      <c r="G157" s="119">
        <v>0</v>
      </c>
      <c r="H157" s="119">
        <v>1</v>
      </c>
      <c r="I157" s="119">
        <v>2</v>
      </c>
      <c r="J157" s="125">
        <v>2</v>
      </c>
      <c r="K157" s="109">
        <v>7</v>
      </c>
      <c r="L157" s="109">
        <v>6</v>
      </c>
      <c r="M157" s="109">
        <v>0</v>
      </c>
      <c r="N157" s="120">
        <f t="shared" si="12"/>
        <v>18</v>
      </c>
      <c r="O157" s="121">
        <f t="shared" si="13"/>
        <v>2.5714285714285716</v>
      </c>
      <c r="P157" s="113">
        <f t="shared" si="14"/>
        <v>5.3180488669601442E-2</v>
      </c>
    </row>
    <row r="158" spans="1:16">
      <c r="A158" s="126" t="s">
        <v>178</v>
      </c>
      <c r="B158" s="123"/>
      <c r="C158" s="117"/>
      <c r="D158" s="124"/>
      <c r="E158" s="125"/>
      <c r="F158" s="125"/>
      <c r="G158" s="119">
        <v>4</v>
      </c>
      <c r="H158" s="119">
        <v>3</v>
      </c>
      <c r="I158" s="119">
        <v>7</v>
      </c>
      <c r="J158" s="125">
        <v>2</v>
      </c>
      <c r="K158" s="109">
        <v>4</v>
      </c>
      <c r="L158" s="109">
        <v>1</v>
      </c>
      <c r="M158" s="109">
        <v>7</v>
      </c>
      <c r="N158" s="120">
        <f t="shared" si="12"/>
        <v>28</v>
      </c>
      <c r="O158" s="121">
        <f t="shared" si="13"/>
        <v>4</v>
      </c>
      <c r="P158" s="113">
        <f t="shared" si="14"/>
        <v>8.2725204597157806E-2</v>
      </c>
    </row>
    <row r="159" spans="1:16">
      <c r="A159" s="122" t="s">
        <v>179</v>
      </c>
      <c r="B159" s="123"/>
      <c r="C159" s="117"/>
      <c r="D159" s="124"/>
      <c r="E159" s="125"/>
      <c r="F159" s="125"/>
      <c r="G159" s="119">
        <v>0</v>
      </c>
      <c r="H159" s="119">
        <v>0</v>
      </c>
      <c r="I159" s="119">
        <v>1</v>
      </c>
      <c r="J159" s="125">
        <v>0</v>
      </c>
      <c r="K159" s="109">
        <v>0</v>
      </c>
      <c r="L159" s="109">
        <v>0</v>
      </c>
      <c r="M159" s="109">
        <v>0</v>
      </c>
      <c r="N159" s="120">
        <f t="shared" si="12"/>
        <v>1</v>
      </c>
      <c r="O159" s="121">
        <f t="shared" si="13"/>
        <v>0.14285714285714285</v>
      </c>
      <c r="P159" s="113">
        <f t="shared" si="14"/>
        <v>2.9544715927556356E-3</v>
      </c>
    </row>
    <row r="160" spans="1:16">
      <c r="A160" s="126" t="s">
        <v>180</v>
      </c>
      <c r="B160" s="123"/>
      <c r="C160" s="117"/>
      <c r="D160" s="124"/>
      <c r="E160" s="125"/>
      <c r="F160" s="125"/>
      <c r="G160" s="119">
        <v>2</v>
      </c>
      <c r="H160" s="119">
        <v>10</v>
      </c>
      <c r="I160" s="119">
        <v>5</v>
      </c>
      <c r="J160" s="125">
        <v>2</v>
      </c>
      <c r="K160" s="109">
        <v>15</v>
      </c>
      <c r="L160" s="109">
        <v>6</v>
      </c>
      <c r="M160" s="109">
        <v>7</v>
      </c>
      <c r="N160" s="120">
        <f t="shared" si="12"/>
        <v>47</v>
      </c>
      <c r="O160" s="121">
        <f t="shared" si="13"/>
        <v>6.7142857142857144</v>
      </c>
      <c r="P160" s="113">
        <f t="shared" si="14"/>
        <v>0.13886016485951486</v>
      </c>
    </row>
    <row r="161" spans="1:16">
      <c r="A161" s="126" t="s">
        <v>181</v>
      </c>
      <c r="B161" s="123"/>
      <c r="C161" s="117"/>
      <c r="D161" s="124"/>
      <c r="E161" s="125"/>
      <c r="F161" s="125"/>
      <c r="G161" s="119">
        <v>0</v>
      </c>
      <c r="H161" s="119">
        <v>0</v>
      </c>
      <c r="I161" s="119">
        <v>0</v>
      </c>
      <c r="J161" s="125">
        <v>0</v>
      </c>
      <c r="K161" s="109">
        <v>0</v>
      </c>
      <c r="L161" s="109">
        <v>0</v>
      </c>
      <c r="M161" s="109">
        <v>3</v>
      </c>
      <c r="N161" s="120">
        <f t="shared" si="12"/>
        <v>3</v>
      </c>
      <c r="O161" s="121">
        <f t="shared" si="13"/>
        <v>0.42857142857142855</v>
      </c>
      <c r="P161" s="113">
        <f t="shared" si="14"/>
        <v>8.8634147782669075E-3</v>
      </c>
    </row>
    <row r="162" spans="1:16">
      <c r="A162" s="126" t="s">
        <v>182</v>
      </c>
      <c r="B162" s="123"/>
      <c r="C162" s="117"/>
      <c r="D162" s="124"/>
      <c r="E162" s="125"/>
      <c r="F162" s="125"/>
      <c r="G162" s="119">
        <v>0</v>
      </c>
      <c r="H162" s="119">
        <v>0</v>
      </c>
      <c r="I162" s="119">
        <v>0</v>
      </c>
      <c r="J162" s="125">
        <v>0</v>
      </c>
      <c r="K162" s="109">
        <v>0</v>
      </c>
      <c r="L162" s="109">
        <v>0</v>
      </c>
      <c r="M162" s="109">
        <v>0</v>
      </c>
      <c r="N162" s="120">
        <f t="shared" si="12"/>
        <v>0</v>
      </c>
      <c r="O162" s="121">
        <f t="shared" si="13"/>
        <v>0</v>
      </c>
      <c r="P162" s="113">
        <f t="shared" si="14"/>
        <v>0</v>
      </c>
    </row>
    <row r="163" spans="1:16">
      <c r="A163" s="126" t="s">
        <v>183</v>
      </c>
      <c r="B163" s="123"/>
      <c r="C163" s="117"/>
      <c r="D163" s="124"/>
      <c r="E163" s="125"/>
      <c r="F163" s="125"/>
      <c r="G163" s="119">
        <v>80</v>
      </c>
      <c r="H163" s="119">
        <v>14</v>
      </c>
      <c r="I163" s="119">
        <v>19</v>
      </c>
      <c r="J163" s="125">
        <v>19</v>
      </c>
      <c r="K163" s="109">
        <v>23</v>
      </c>
      <c r="L163" s="109">
        <v>22</v>
      </c>
      <c r="M163" s="109">
        <v>9</v>
      </c>
      <c r="N163" s="120">
        <f t="shared" si="12"/>
        <v>186</v>
      </c>
      <c r="O163" s="121">
        <f t="shared" si="13"/>
        <v>26.571428571428573</v>
      </c>
      <c r="P163" s="113">
        <f t="shared" si="14"/>
        <v>0.54953171625254826</v>
      </c>
    </row>
    <row r="164" spans="1:16">
      <c r="A164" s="126" t="s">
        <v>184</v>
      </c>
      <c r="B164" s="123"/>
      <c r="C164" s="117"/>
      <c r="D164" s="124"/>
      <c r="E164" s="125"/>
      <c r="F164" s="125"/>
      <c r="G164" s="119">
        <v>18</v>
      </c>
      <c r="H164" s="119">
        <v>19</v>
      </c>
      <c r="I164" s="119">
        <v>13</v>
      </c>
      <c r="J164" s="125">
        <v>6</v>
      </c>
      <c r="K164" s="109">
        <v>4</v>
      </c>
      <c r="L164" s="109">
        <v>8</v>
      </c>
      <c r="M164" s="109">
        <v>5</v>
      </c>
      <c r="N164" s="120">
        <f t="shared" si="12"/>
        <v>73</v>
      </c>
      <c r="O164" s="121">
        <f t="shared" si="13"/>
        <v>10.428571428571429</v>
      </c>
      <c r="P164" s="113">
        <f t="shared" si="14"/>
        <v>0.2156764262711614</v>
      </c>
    </row>
    <row r="165" spans="1:16">
      <c r="A165" s="122" t="s">
        <v>185</v>
      </c>
      <c r="B165" s="123"/>
      <c r="C165" s="117"/>
      <c r="D165" s="124"/>
      <c r="E165" s="125"/>
      <c r="F165" s="125"/>
      <c r="G165" s="119">
        <v>4</v>
      </c>
      <c r="H165" s="119">
        <v>2</v>
      </c>
      <c r="I165" s="119">
        <v>1</v>
      </c>
      <c r="J165" s="125">
        <v>3</v>
      </c>
      <c r="K165" s="109">
        <v>4</v>
      </c>
      <c r="L165" s="109">
        <v>0</v>
      </c>
      <c r="M165" s="109">
        <v>2</v>
      </c>
      <c r="N165" s="120">
        <f t="shared" ref="N165:N187" si="15">SUM(B165:M165)</f>
        <v>16</v>
      </c>
      <c r="O165" s="121">
        <f t="shared" ref="O165:O187" si="16">AVERAGE(B165:M165)</f>
        <v>2.2857142857142856</v>
      </c>
      <c r="P165" s="113">
        <f t="shared" ref="P165:P187" si="17">(N165/$N$187)*100</f>
        <v>4.7271545484090169E-2</v>
      </c>
    </row>
    <row r="166" spans="1:16">
      <c r="A166" s="126" t="s">
        <v>186</v>
      </c>
      <c r="B166" s="123"/>
      <c r="C166" s="117"/>
      <c r="D166" s="124"/>
      <c r="E166" s="125"/>
      <c r="F166" s="125"/>
      <c r="G166" s="119">
        <v>1</v>
      </c>
      <c r="H166" s="119">
        <v>1</v>
      </c>
      <c r="I166" s="119">
        <v>0</v>
      </c>
      <c r="J166" s="125">
        <v>3</v>
      </c>
      <c r="K166" s="109">
        <v>1</v>
      </c>
      <c r="L166" s="109">
        <v>1</v>
      </c>
      <c r="M166" s="109">
        <v>1</v>
      </c>
      <c r="N166" s="120">
        <f t="shared" si="15"/>
        <v>8</v>
      </c>
      <c r="O166" s="121">
        <f t="shared" si="16"/>
        <v>1.1428571428571428</v>
      </c>
      <c r="P166" s="113">
        <f t="shared" si="17"/>
        <v>2.3635772742045084E-2</v>
      </c>
    </row>
    <row r="167" spans="1:16">
      <c r="A167" s="126" t="s">
        <v>187</v>
      </c>
      <c r="B167" s="123"/>
      <c r="C167" s="117"/>
      <c r="D167" s="124"/>
      <c r="E167" s="125"/>
      <c r="F167" s="125"/>
      <c r="G167" s="119">
        <v>0</v>
      </c>
      <c r="H167" s="119">
        <v>0</v>
      </c>
      <c r="I167" s="119">
        <v>0</v>
      </c>
      <c r="J167" s="125">
        <v>0</v>
      </c>
      <c r="K167" s="109">
        <v>0</v>
      </c>
      <c r="L167" s="109">
        <v>0</v>
      </c>
      <c r="M167" s="109">
        <v>0</v>
      </c>
      <c r="N167" s="120">
        <f t="shared" si="15"/>
        <v>0</v>
      </c>
      <c r="O167" s="121">
        <f t="shared" si="16"/>
        <v>0</v>
      </c>
      <c r="P167" s="113">
        <f t="shared" si="17"/>
        <v>0</v>
      </c>
    </row>
    <row r="168" spans="1:16">
      <c r="A168" s="126" t="s">
        <v>188</v>
      </c>
      <c r="B168" s="123"/>
      <c r="C168" s="117"/>
      <c r="D168" s="124"/>
      <c r="E168" s="125"/>
      <c r="F168" s="125"/>
      <c r="G168" s="119">
        <v>2</v>
      </c>
      <c r="H168" s="119">
        <v>2</v>
      </c>
      <c r="I168" s="119">
        <v>5</v>
      </c>
      <c r="J168" s="125">
        <v>2</v>
      </c>
      <c r="K168" s="109">
        <v>2</v>
      </c>
      <c r="L168" s="109">
        <v>6</v>
      </c>
      <c r="M168" s="109">
        <v>3</v>
      </c>
      <c r="N168" s="120">
        <f t="shared" si="15"/>
        <v>22</v>
      </c>
      <c r="O168" s="121">
        <f t="shared" si="16"/>
        <v>3.1428571428571428</v>
      </c>
      <c r="P168" s="113">
        <f t="shared" si="17"/>
        <v>6.4998375040623987E-2</v>
      </c>
    </row>
    <row r="169" spans="1:16">
      <c r="A169" s="126" t="s">
        <v>189</v>
      </c>
      <c r="B169" s="123"/>
      <c r="C169" s="117"/>
      <c r="D169" s="124"/>
      <c r="E169" s="125"/>
      <c r="F169" s="125"/>
      <c r="G169" s="119">
        <v>5</v>
      </c>
      <c r="H169" s="119">
        <v>5</v>
      </c>
      <c r="I169" s="119">
        <v>14</v>
      </c>
      <c r="J169" s="125">
        <v>5</v>
      </c>
      <c r="K169" s="109">
        <v>16</v>
      </c>
      <c r="L169" s="109">
        <v>18</v>
      </c>
      <c r="M169" s="109">
        <v>6</v>
      </c>
      <c r="N169" s="120">
        <f t="shared" si="15"/>
        <v>69</v>
      </c>
      <c r="O169" s="121">
        <f t="shared" si="16"/>
        <v>9.8571428571428577</v>
      </c>
      <c r="P169" s="113">
        <f t="shared" si="17"/>
        <v>0.20385853990013886</v>
      </c>
    </row>
    <row r="170" spans="1:16">
      <c r="A170" s="126" t="s">
        <v>190</v>
      </c>
      <c r="B170" s="123"/>
      <c r="C170" s="117"/>
      <c r="D170" s="124"/>
      <c r="E170" s="125"/>
      <c r="F170" s="125"/>
      <c r="G170" s="119">
        <v>0</v>
      </c>
      <c r="H170" s="119">
        <v>0</v>
      </c>
      <c r="I170" s="119">
        <v>0</v>
      </c>
      <c r="J170" s="125">
        <v>0</v>
      </c>
      <c r="K170" s="109">
        <v>0</v>
      </c>
      <c r="L170" s="109">
        <v>1</v>
      </c>
      <c r="M170" s="109">
        <v>0</v>
      </c>
      <c r="N170" s="120">
        <f t="shared" si="15"/>
        <v>1</v>
      </c>
      <c r="O170" s="121">
        <f t="shared" si="16"/>
        <v>0.14285714285714285</v>
      </c>
      <c r="P170" s="113">
        <f t="shared" si="17"/>
        <v>2.9544715927556356E-3</v>
      </c>
    </row>
    <row r="171" spans="1:16">
      <c r="A171" s="126" t="s">
        <v>191</v>
      </c>
      <c r="B171" s="123"/>
      <c r="C171" s="117"/>
      <c r="D171" s="124"/>
      <c r="E171" s="125"/>
      <c r="F171" s="125"/>
      <c r="G171" s="119">
        <v>139</v>
      </c>
      <c r="H171" s="119">
        <v>137</v>
      </c>
      <c r="I171" s="119">
        <v>158</v>
      </c>
      <c r="J171" s="125">
        <v>128</v>
      </c>
      <c r="K171" s="109">
        <v>164</v>
      </c>
      <c r="L171" s="109">
        <v>149</v>
      </c>
      <c r="M171" s="109">
        <v>129</v>
      </c>
      <c r="N171" s="120">
        <f t="shared" si="15"/>
        <v>1004</v>
      </c>
      <c r="O171" s="121">
        <f t="shared" si="16"/>
        <v>143.42857142857142</v>
      </c>
      <c r="P171" s="113">
        <f t="shared" si="17"/>
        <v>2.9662894791266581</v>
      </c>
    </row>
    <row r="172" spans="1:16">
      <c r="A172" s="126" t="s">
        <v>192</v>
      </c>
      <c r="B172" s="123"/>
      <c r="C172" s="117"/>
      <c r="D172" s="124"/>
      <c r="E172" s="125"/>
      <c r="F172" s="125"/>
      <c r="G172" s="119">
        <v>0</v>
      </c>
      <c r="H172" s="119">
        <v>0</v>
      </c>
      <c r="I172" s="119">
        <v>2</v>
      </c>
      <c r="J172" s="125">
        <v>0</v>
      </c>
      <c r="K172" s="109">
        <v>0</v>
      </c>
      <c r="L172" s="109">
        <v>2</v>
      </c>
      <c r="M172" s="109">
        <v>1</v>
      </c>
      <c r="N172" s="120">
        <f t="shared" si="15"/>
        <v>5</v>
      </c>
      <c r="O172" s="121">
        <f t="shared" si="16"/>
        <v>0.7142857142857143</v>
      </c>
      <c r="P172" s="113">
        <f t="shared" si="17"/>
        <v>1.4772357963778179E-2</v>
      </c>
    </row>
    <row r="173" spans="1:16">
      <c r="A173" s="126" t="s">
        <v>193</v>
      </c>
      <c r="B173" s="123"/>
      <c r="C173" s="117"/>
      <c r="D173" s="124"/>
      <c r="E173" s="125"/>
      <c r="F173" s="125"/>
      <c r="G173" s="119">
        <v>25</v>
      </c>
      <c r="H173" s="119">
        <v>24</v>
      </c>
      <c r="I173" s="119">
        <v>17</v>
      </c>
      <c r="J173" s="125">
        <v>16</v>
      </c>
      <c r="K173" s="109">
        <v>17</v>
      </c>
      <c r="L173" s="109">
        <v>38</v>
      </c>
      <c r="M173" s="109">
        <v>28</v>
      </c>
      <c r="N173" s="120">
        <f t="shared" si="15"/>
        <v>165</v>
      </c>
      <c r="O173" s="121">
        <f t="shared" si="16"/>
        <v>23.571428571428573</v>
      </c>
      <c r="P173" s="113">
        <f t="shared" si="17"/>
        <v>0.4874878128046799</v>
      </c>
    </row>
    <row r="174" spans="1:16">
      <c r="A174" s="126" t="s">
        <v>194</v>
      </c>
      <c r="B174" s="123"/>
      <c r="C174" s="117"/>
      <c r="D174" s="124"/>
      <c r="E174" s="125"/>
      <c r="F174" s="125"/>
      <c r="G174" s="119">
        <v>5</v>
      </c>
      <c r="H174" s="119">
        <v>10</v>
      </c>
      <c r="I174" s="119">
        <v>4</v>
      </c>
      <c r="J174" s="125">
        <v>2</v>
      </c>
      <c r="K174" s="109">
        <v>2</v>
      </c>
      <c r="L174" s="109">
        <v>3</v>
      </c>
      <c r="M174" s="109">
        <v>10</v>
      </c>
      <c r="N174" s="120">
        <f t="shared" si="15"/>
        <v>36</v>
      </c>
      <c r="O174" s="121">
        <f t="shared" si="16"/>
        <v>5.1428571428571432</v>
      </c>
      <c r="P174" s="113">
        <f t="shared" si="17"/>
        <v>0.10636097733920288</v>
      </c>
    </row>
    <row r="175" spans="1:16">
      <c r="A175" s="122" t="s">
        <v>195</v>
      </c>
      <c r="B175" s="123"/>
      <c r="C175" s="117"/>
      <c r="D175" s="124"/>
      <c r="E175" s="125"/>
      <c r="F175" s="125"/>
      <c r="G175" s="119">
        <v>20</v>
      </c>
      <c r="H175" s="119">
        <v>23</v>
      </c>
      <c r="I175" s="119">
        <v>23</v>
      </c>
      <c r="J175" s="125">
        <v>14</v>
      </c>
      <c r="K175" s="109">
        <v>10</v>
      </c>
      <c r="L175" s="109">
        <v>18</v>
      </c>
      <c r="M175" s="109">
        <v>10</v>
      </c>
      <c r="N175" s="120">
        <f t="shared" si="15"/>
        <v>118</v>
      </c>
      <c r="O175" s="121">
        <f t="shared" si="16"/>
        <v>16.857142857142858</v>
      </c>
      <c r="P175" s="113">
        <f t="shared" si="17"/>
        <v>0.34862764794516504</v>
      </c>
    </row>
    <row r="176" spans="1:16">
      <c r="A176" s="122" t="s">
        <v>196</v>
      </c>
      <c r="B176" s="123"/>
      <c r="C176" s="117"/>
      <c r="D176" s="124"/>
      <c r="E176" s="125"/>
      <c r="F176" s="125"/>
      <c r="G176" s="119">
        <v>0</v>
      </c>
      <c r="H176" s="119">
        <v>0</v>
      </c>
      <c r="I176" s="119">
        <v>0</v>
      </c>
      <c r="J176" s="125">
        <v>0</v>
      </c>
      <c r="K176" s="109">
        <v>0</v>
      </c>
      <c r="L176" s="109">
        <v>0</v>
      </c>
      <c r="M176" s="109">
        <v>0</v>
      </c>
      <c r="N176" s="120">
        <f t="shared" si="15"/>
        <v>0</v>
      </c>
      <c r="O176" s="121">
        <f t="shared" si="16"/>
        <v>0</v>
      </c>
      <c r="P176" s="113">
        <f t="shared" si="17"/>
        <v>0</v>
      </c>
    </row>
    <row r="177" spans="1:16">
      <c r="A177" s="126" t="s">
        <v>197</v>
      </c>
      <c r="B177" s="123"/>
      <c r="C177" s="117"/>
      <c r="D177" s="124"/>
      <c r="E177" s="125"/>
      <c r="F177" s="125"/>
      <c r="G177" s="119">
        <v>58</v>
      </c>
      <c r="H177" s="119">
        <v>38</v>
      </c>
      <c r="I177" s="119">
        <v>56</v>
      </c>
      <c r="J177" s="125">
        <v>59</v>
      </c>
      <c r="K177" s="109">
        <v>58</v>
      </c>
      <c r="L177" s="109">
        <v>37</v>
      </c>
      <c r="M177" s="109">
        <v>43</v>
      </c>
      <c r="N177" s="120">
        <f t="shared" si="15"/>
        <v>349</v>
      </c>
      <c r="O177" s="121">
        <f t="shared" si="16"/>
        <v>49.857142857142854</v>
      </c>
      <c r="P177" s="113">
        <f t="shared" si="17"/>
        <v>1.0311105858717169</v>
      </c>
    </row>
    <row r="178" spans="1:16">
      <c r="A178" s="126" t="s">
        <v>198</v>
      </c>
      <c r="B178" s="123"/>
      <c r="C178" s="117"/>
      <c r="D178" s="124"/>
      <c r="E178" s="125"/>
      <c r="F178" s="125"/>
      <c r="G178" s="119">
        <v>15</v>
      </c>
      <c r="H178" s="119">
        <v>17</v>
      </c>
      <c r="I178" s="119">
        <v>42</v>
      </c>
      <c r="J178" s="125">
        <v>24</v>
      </c>
      <c r="K178" s="109">
        <v>100</v>
      </c>
      <c r="L178" s="109">
        <v>110</v>
      </c>
      <c r="M178" s="109">
        <v>17</v>
      </c>
      <c r="N178" s="120">
        <f t="shared" si="15"/>
        <v>325</v>
      </c>
      <c r="O178" s="121">
        <f t="shared" si="16"/>
        <v>46.428571428571431</v>
      </c>
      <c r="P178" s="113">
        <f t="shared" si="17"/>
        <v>0.96020326764558162</v>
      </c>
    </row>
    <row r="179" spans="1:16">
      <c r="A179" s="126" t="s">
        <v>199</v>
      </c>
      <c r="B179" s="123"/>
      <c r="C179" s="117"/>
      <c r="D179" s="124"/>
      <c r="E179" s="125"/>
      <c r="F179" s="125"/>
      <c r="G179" s="119">
        <v>0</v>
      </c>
      <c r="H179" s="119">
        <v>3</v>
      </c>
      <c r="I179" s="119">
        <v>6</v>
      </c>
      <c r="J179" s="125">
        <v>2</v>
      </c>
      <c r="K179" s="109">
        <v>2</v>
      </c>
      <c r="L179" s="109">
        <v>1</v>
      </c>
      <c r="M179" s="873">
        <v>0</v>
      </c>
      <c r="N179" s="120">
        <f t="shared" si="15"/>
        <v>14</v>
      </c>
      <c r="O179" s="121">
        <f t="shared" si="16"/>
        <v>2</v>
      </c>
      <c r="P179" s="113">
        <f t="shared" si="17"/>
        <v>4.1362602298578903E-2</v>
      </c>
    </row>
    <row r="180" spans="1:16">
      <c r="A180" s="126" t="s">
        <v>200</v>
      </c>
      <c r="B180" s="123"/>
      <c r="C180" s="117"/>
      <c r="D180" s="124"/>
      <c r="E180" s="125"/>
      <c r="F180" s="125"/>
      <c r="G180" s="119">
        <v>45</v>
      </c>
      <c r="H180" s="119">
        <v>71</v>
      </c>
      <c r="I180" s="119">
        <v>79</v>
      </c>
      <c r="J180" s="125">
        <v>68</v>
      </c>
      <c r="K180" s="109">
        <v>69</v>
      </c>
      <c r="L180" s="109">
        <v>71</v>
      </c>
      <c r="M180" s="873">
        <v>24</v>
      </c>
      <c r="N180" s="120">
        <f t="shared" si="15"/>
        <v>427</v>
      </c>
      <c r="O180" s="121">
        <f t="shared" si="16"/>
        <v>61</v>
      </c>
      <c r="P180" s="113">
        <f t="shared" si="17"/>
        <v>1.2615593701066563</v>
      </c>
    </row>
    <row r="181" spans="1:16">
      <c r="A181" s="126" t="s">
        <v>201</v>
      </c>
      <c r="B181" s="123"/>
      <c r="C181" s="117"/>
      <c r="D181" s="124"/>
      <c r="E181" s="125"/>
      <c r="F181" s="125"/>
      <c r="G181" s="119">
        <v>0</v>
      </c>
      <c r="H181" s="119">
        <v>1</v>
      </c>
      <c r="I181" s="119">
        <v>0</v>
      </c>
      <c r="J181" s="125">
        <v>2</v>
      </c>
      <c r="K181" s="109">
        <v>2</v>
      </c>
      <c r="L181" s="109">
        <v>0</v>
      </c>
      <c r="M181" s="109">
        <v>0</v>
      </c>
      <c r="N181" s="120">
        <f t="shared" si="15"/>
        <v>5</v>
      </c>
      <c r="O181" s="121">
        <f t="shared" si="16"/>
        <v>0.7142857142857143</v>
      </c>
      <c r="P181" s="113">
        <f t="shared" si="17"/>
        <v>1.4772357963778179E-2</v>
      </c>
    </row>
    <row r="182" spans="1:16">
      <c r="A182" s="126" t="s">
        <v>202</v>
      </c>
      <c r="B182" s="123"/>
      <c r="C182" s="117"/>
      <c r="D182" s="124"/>
      <c r="E182" s="125"/>
      <c r="F182" s="125"/>
      <c r="G182" s="119">
        <v>0</v>
      </c>
      <c r="H182" s="119">
        <v>4</v>
      </c>
      <c r="I182" s="119">
        <v>14</v>
      </c>
      <c r="J182" s="125">
        <v>5</v>
      </c>
      <c r="K182" s="109">
        <v>5</v>
      </c>
      <c r="L182" s="109">
        <v>4</v>
      </c>
      <c r="M182" s="109">
        <v>0</v>
      </c>
      <c r="N182" s="120">
        <f t="shared" si="15"/>
        <v>32</v>
      </c>
      <c r="O182" s="121">
        <f t="shared" si="16"/>
        <v>4.5714285714285712</v>
      </c>
      <c r="P182" s="113">
        <f t="shared" si="17"/>
        <v>9.4543090968180338E-2</v>
      </c>
    </row>
    <row r="183" spans="1:16">
      <c r="A183" s="126" t="s">
        <v>203</v>
      </c>
      <c r="B183" s="123"/>
      <c r="C183" s="117"/>
      <c r="D183" s="124"/>
      <c r="E183" s="125"/>
      <c r="F183" s="125"/>
      <c r="G183" s="119">
        <v>40</v>
      </c>
      <c r="H183" s="119">
        <v>54</v>
      </c>
      <c r="I183" s="119">
        <v>50</v>
      </c>
      <c r="J183" s="125">
        <v>38</v>
      </c>
      <c r="K183" s="109">
        <v>48</v>
      </c>
      <c r="L183" s="109">
        <v>33</v>
      </c>
      <c r="M183" s="109">
        <v>22</v>
      </c>
      <c r="N183" s="120">
        <f t="shared" si="15"/>
        <v>285</v>
      </c>
      <c r="O183" s="121">
        <f t="shared" si="16"/>
        <v>40.714285714285715</v>
      </c>
      <c r="P183" s="113">
        <f t="shared" si="17"/>
        <v>0.84202440393535627</v>
      </c>
    </row>
    <row r="184" spans="1:16">
      <c r="A184" s="126" t="s">
        <v>204</v>
      </c>
      <c r="B184" s="123"/>
      <c r="C184" s="117"/>
      <c r="D184" s="124"/>
      <c r="E184" s="125"/>
      <c r="F184" s="125"/>
      <c r="G184" s="119">
        <v>133</v>
      </c>
      <c r="H184" s="119">
        <v>118</v>
      </c>
      <c r="I184" s="119">
        <v>166</v>
      </c>
      <c r="J184" s="125">
        <v>116</v>
      </c>
      <c r="K184" s="109">
        <v>108</v>
      </c>
      <c r="L184" s="109">
        <v>122</v>
      </c>
      <c r="M184" s="109">
        <v>107</v>
      </c>
      <c r="N184" s="120">
        <f t="shared" si="15"/>
        <v>870</v>
      </c>
      <c r="O184" s="121">
        <f t="shared" si="16"/>
        <v>124.28571428571429</v>
      </c>
      <c r="P184" s="113">
        <f t="shared" si="17"/>
        <v>2.5703902856974032</v>
      </c>
    </row>
    <row r="185" spans="1:16">
      <c r="A185" s="126" t="s">
        <v>205</v>
      </c>
      <c r="B185" s="123"/>
      <c r="C185" s="117"/>
      <c r="D185" s="124"/>
      <c r="E185" s="125"/>
      <c r="F185" s="125"/>
      <c r="G185" s="119">
        <v>12</v>
      </c>
      <c r="H185" s="129">
        <v>10</v>
      </c>
      <c r="I185" s="129">
        <v>4</v>
      </c>
      <c r="J185" s="130">
        <v>3</v>
      </c>
      <c r="K185" s="109">
        <v>4</v>
      </c>
      <c r="L185" s="109">
        <v>5</v>
      </c>
      <c r="M185" s="109">
        <v>4</v>
      </c>
      <c r="N185" s="131">
        <f t="shared" si="15"/>
        <v>42</v>
      </c>
      <c r="O185" s="132">
        <f t="shared" si="16"/>
        <v>6</v>
      </c>
      <c r="P185" s="133">
        <f t="shared" si="17"/>
        <v>0.12408780689573669</v>
      </c>
    </row>
    <row r="186" spans="1:16" ht="15.75" thickBot="1">
      <c r="A186" s="134" t="s">
        <v>206</v>
      </c>
      <c r="B186" s="135"/>
      <c r="C186" s="136"/>
      <c r="D186" s="137"/>
      <c r="E186" s="130"/>
      <c r="F186" s="130"/>
      <c r="G186" s="129">
        <v>0</v>
      </c>
      <c r="H186" s="129">
        <v>1</v>
      </c>
      <c r="I186" s="129">
        <v>0</v>
      </c>
      <c r="J186" s="130">
        <v>0</v>
      </c>
      <c r="K186" s="109">
        <v>0</v>
      </c>
      <c r="L186" s="138">
        <v>0</v>
      </c>
      <c r="M186" s="109">
        <v>0</v>
      </c>
      <c r="N186" s="131">
        <f t="shared" si="15"/>
        <v>1</v>
      </c>
      <c r="O186" s="132">
        <f t="shared" si="16"/>
        <v>0.14285714285714285</v>
      </c>
      <c r="P186" s="139">
        <f t="shared" si="17"/>
        <v>2.9544715927556356E-3</v>
      </c>
    </row>
    <row r="187" spans="1:16" ht="15.75" thickBot="1">
      <c r="A187" s="140" t="s">
        <v>5</v>
      </c>
      <c r="B187" s="141"/>
      <c r="C187" s="142"/>
      <c r="D187" s="143"/>
      <c r="E187" s="144"/>
      <c r="F187" s="144"/>
      <c r="G187" s="142">
        <f>SUM(G5:G186)</f>
        <v>4703</v>
      </c>
      <c r="H187" s="142">
        <f>SUM(H5:H186)</f>
        <v>4685</v>
      </c>
      <c r="I187" s="142">
        <f t="shared" ref="I187:M187" si="18">SUM(I5:I186)</f>
        <v>5353</v>
      </c>
      <c r="J187" s="142">
        <f t="shared" si="18"/>
        <v>4687</v>
      </c>
      <c r="K187" s="142">
        <f t="shared" si="18"/>
        <v>5517</v>
      </c>
      <c r="L187" s="142">
        <f t="shared" si="18"/>
        <v>4645</v>
      </c>
      <c r="M187" s="145">
        <f t="shared" si="18"/>
        <v>4257</v>
      </c>
      <c r="N187" s="146">
        <f t="shared" si="15"/>
        <v>33847</v>
      </c>
      <c r="O187" s="147">
        <f t="shared" si="16"/>
        <v>4835.2857142857147</v>
      </c>
      <c r="P187" s="148">
        <f t="shared" si="17"/>
        <v>100</v>
      </c>
    </row>
    <row r="188" spans="1:16" ht="16.5" customHeight="1">
      <c r="A188" s="149"/>
      <c r="B188" s="150"/>
      <c r="C188" s="150"/>
      <c r="D188" s="150"/>
      <c r="E188" s="150"/>
      <c r="F188" s="150"/>
      <c r="G188" s="150"/>
      <c r="H188" s="150"/>
      <c r="I188" s="150"/>
      <c r="J188" s="150"/>
      <c r="K188" s="150"/>
      <c r="L188" s="151"/>
    </row>
    <row r="189" spans="1:16" ht="65.25" customHeight="1">
      <c r="A189" s="152" t="s">
        <v>207</v>
      </c>
      <c r="B189" s="153"/>
      <c r="C189" s="153"/>
      <c r="D189" s="153"/>
      <c r="E189" s="153"/>
      <c r="F189" s="153"/>
      <c r="G189" s="153"/>
      <c r="H189" s="153"/>
      <c r="I189" s="153"/>
      <c r="J189" s="153"/>
      <c r="K189" s="153"/>
    </row>
    <row r="190" spans="1:16">
      <c r="A190" s="154"/>
      <c r="B190" s="153"/>
      <c r="C190" s="153"/>
      <c r="D190" s="153"/>
      <c r="E190" s="153"/>
      <c r="F190" s="153"/>
      <c r="G190" s="153"/>
      <c r="H190" s="153"/>
      <c r="I190" s="153"/>
      <c r="J190" s="153"/>
      <c r="K190" s="153"/>
    </row>
    <row r="191" spans="1:16" ht="45">
      <c r="A191" s="154" t="s">
        <v>208</v>
      </c>
      <c r="B191" s="153"/>
      <c r="C191" s="153"/>
      <c r="D191" s="153"/>
      <c r="E191" s="153"/>
      <c r="F191" s="153"/>
      <c r="G191" s="153"/>
      <c r="H191" s="153"/>
      <c r="I191" s="153"/>
      <c r="J191" s="153"/>
      <c r="K191" s="153"/>
    </row>
    <row r="192" spans="1:16">
      <c r="A192" s="154"/>
      <c r="B192" s="153"/>
      <c r="C192" s="153"/>
      <c r="D192" s="153"/>
      <c r="E192" s="153"/>
      <c r="F192" s="153"/>
      <c r="G192" s="153"/>
      <c r="H192" s="153"/>
      <c r="I192" s="153"/>
      <c r="J192" s="153"/>
      <c r="K192" s="153"/>
    </row>
    <row r="193" spans="1:13" ht="31.5" customHeight="1">
      <c r="A193" s="154" t="s">
        <v>209</v>
      </c>
      <c r="B193" s="153"/>
      <c r="C193" s="153"/>
      <c r="D193" s="153"/>
      <c r="E193" s="153"/>
      <c r="F193" s="153"/>
      <c r="G193" s="153"/>
      <c r="H193" s="153"/>
      <c r="I193" s="153"/>
      <c r="J193" s="153"/>
      <c r="K193" s="153"/>
    </row>
    <row r="194" spans="1:13" ht="45">
      <c r="A194" s="154" t="s">
        <v>210</v>
      </c>
    </row>
    <row r="195" spans="1:13" ht="30">
      <c r="A195" s="154" t="s">
        <v>211</v>
      </c>
      <c r="B195" s="153"/>
      <c r="C195" s="153"/>
      <c r="D195" s="153"/>
      <c r="E195" s="153"/>
      <c r="F195" s="153"/>
    </row>
    <row r="197" spans="1:13" customFormat="1">
      <c r="A197" s="154"/>
      <c r="M197" s="155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G187:M18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/>
  </sheetViews>
  <sheetFormatPr defaultColWidth="5.5703125" defaultRowHeight="14.25"/>
  <cols>
    <col min="1" max="1" width="41" style="13" customWidth="1"/>
    <col min="2" max="2" width="7.5703125" style="13" bestFit="1" customWidth="1"/>
    <col min="3" max="3" width="7.7109375" style="160" bestFit="1" customWidth="1"/>
    <col min="4" max="4" width="7.140625" style="13" bestFit="1" customWidth="1"/>
    <col min="5" max="5" width="7" style="158" bestFit="1" customWidth="1"/>
    <col min="6" max="6" width="7.5703125" style="13" bestFit="1" customWidth="1"/>
    <col min="7" max="7" width="6.28515625" style="158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4.85546875" style="13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56" t="s">
        <v>0</v>
      </c>
      <c r="B1" s="156"/>
      <c r="C1" s="157"/>
      <c r="D1" s="156"/>
      <c r="P1" s="159">
        <f>Assuntos!G187</f>
        <v>4703</v>
      </c>
    </row>
    <row r="2" spans="1:20" ht="15">
      <c r="A2" s="1" t="s">
        <v>1</v>
      </c>
      <c r="B2" s="1"/>
      <c r="C2" s="94"/>
      <c r="D2" s="1"/>
    </row>
    <row r="3" spans="1:20" ht="15">
      <c r="A3" s="1"/>
      <c r="B3" s="1"/>
      <c r="C3" s="94"/>
      <c r="D3" s="1"/>
    </row>
    <row r="4" spans="1:20" ht="15">
      <c r="A4" s="1" t="s">
        <v>212</v>
      </c>
      <c r="B4" s="1"/>
      <c r="C4" s="94"/>
      <c r="D4" s="1"/>
    </row>
    <row r="5" spans="1:20">
      <c r="E5" s="13"/>
      <c r="F5" s="158"/>
      <c r="G5" s="13"/>
      <c r="H5" s="158"/>
    </row>
    <row r="6" spans="1:20" ht="63.75">
      <c r="A6" s="59" t="s">
        <v>213</v>
      </c>
      <c r="B6" s="25">
        <v>45261</v>
      </c>
      <c r="C6" s="102">
        <v>45231</v>
      </c>
      <c r="D6" s="102">
        <v>45200</v>
      </c>
      <c r="E6" s="102">
        <v>45170</v>
      </c>
      <c r="F6" s="102">
        <v>45139</v>
      </c>
      <c r="G6" s="102">
        <v>45108</v>
      </c>
      <c r="H6" s="102">
        <v>45078</v>
      </c>
      <c r="I6" s="102">
        <v>45047</v>
      </c>
      <c r="J6" s="102">
        <v>45017</v>
      </c>
      <c r="K6" s="102">
        <v>44986</v>
      </c>
      <c r="L6" s="102">
        <v>44958</v>
      </c>
      <c r="M6" s="102">
        <v>44927</v>
      </c>
      <c r="N6" s="102" t="s">
        <v>5</v>
      </c>
      <c r="O6" s="102" t="s">
        <v>6</v>
      </c>
      <c r="P6" s="161" t="s">
        <v>447</v>
      </c>
    </row>
    <row r="7" spans="1:20" ht="14.25" customHeight="1" thickBot="1">
      <c r="A7" s="688" t="s">
        <v>58</v>
      </c>
      <c r="B7" s="123"/>
      <c r="C7" s="109"/>
      <c r="D7" s="124"/>
      <c r="E7" s="125"/>
      <c r="F7" s="125"/>
      <c r="G7" s="690">
        <v>369</v>
      </c>
      <c r="H7" s="769">
        <v>727</v>
      </c>
      <c r="I7" s="770">
        <v>801</v>
      </c>
      <c r="J7" s="691">
        <v>981</v>
      </c>
      <c r="K7" s="691">
        <v>844</v>
      </c>
      <c r="L7" s="691">
        <v>484</v>
      </c>
      <c r="M7" s="691">
        <v>501</v>
      </c>
      <c r="N7" s="162">
        <f t="shared" ref="N7:N16" si="0">SUM(B7:M7)</f>
        <v>4707</v>
      </c>
      <c r="O7" s="163">
        <f t="shared" ref="O7:O17" si="1">AVERAGE(B7:M7)</f>
        <v>672.42857142857144</v>
      </c>
      <c r="P7" s="164">
        <f t="shared" ref="P7:P17" si="2">(G7*100)/$P$1</f>
        <v>7.8460557091218375</v>
      </c>
      <c r="S7" s="158"/>
      <c r="T7" s="158"/>
    </row>
    <row r="8" spans="1:20" ht="15" customHeight="1" thickBot="1">
      <c r="A8" s="688" t="s">
        <v>56</v>
      </c>
      <c r="B8" s="123"/>
      <c r="C8" s="109"/>
      <c r="D8" s="124"/>
      <c r="E8" s="125"/>
      <c r="F8" s="125"/>
      <c r="G8" s="690">
        <v>523</v>
      </c>
      <c r="H8" s="769">
        <v>529</v>
      </c>
      <c r="I8" s="770">
        <v>460</v>
      </c>
      <c r="J8" s="691">
        <v>379</v>
      </c>
      <c r="K8" s="691">
        <v>313</v>
      </c>
      <c r="L8" s="691">
        <v>290</v>
      </c>
      <c r="M8" s="691">
        <v>263</v>
      </c>
      <c r="N8" s="165">
        <f t="shared" si="0"/>
        <v>2757</v>
      </c>
      <c r="O8" s="166">
        <f t="shared" si="1"/>
        <v>393.85714285714283</v>
      </c>
      <c r="P8" s="164">
        <f t="shared" si="2"/>
        <v>11.120561343823091</v>
      </c>
      <c r="S8" s="158"/>
      <c r="T8" s="158"/>
    </row>
    <row r="9" spans="1:20" ht="15.75" thickBot="1">
      <c r="A9" s="688" t="s">
        <v>174</v>
      </c>
      <c r="B9" s="123"/>
      <c r="C9" s="109"/>
      <c r="D9" s="124"/>
      <c r="E9" s="125"/>
      <c r="F9" s="125"/>
      <c r="G9" s="690">
        <v>291</v>
      </c>
      <c r="H9" s="769">
        <v>320</v>
      </c>
      <c r="I9" s="770">
        <v>333</v>
      </c>
      <c r="J9" s="771">
        <v>253</v>
      </c>
      <c r="K9" s="691">
        <v>347</v>
      </c>
      <c r="L9" s="691">
        <v>325</v>
      </c>
      <c r="M9" s="691">
        <v>337</v>
      </c>
      <c r="N9" s="165">
        <f t="shared" si="0"/>
        <v>2206</v>
      </c>
      <c r="O9" s="166">
        <f t="shared" si="1"/>
        <v>315.14285714285717</v>
      </c>
      <c r="P9" s="164">
        <f t="shared" si="2"/>
        <v>6.1875398681692539</v>
      </c>
      <c r="S9" s="158"/>
      <c r="T9" s="158"/>
    </row>
    <row r="10" spans="1:20" ht="15.75" thickBot="1">
      <c r="A10" s="688" t="s">
        <v>43</v>
      </c>
      <c r="B10" s="123"/>
      <c r="C10" s="109"/>
      <c r="D10" s="124"/>
      <c r="E10" s="125"/>
      <c r="F10" s="125"/>
      <c r="G10" s="690">
        <v>300</v>
      </c>
      <c r="H10" s="769">
        <v>282</v>
      </c>
      <c r="I10" s="770">
        <v>252</v>
      </c>
      <c r="J10" s="691">
        <v>231</v>
      </c>
      <c r="K10" s="691">
        <v>270</v>
      </c>
      <c r="L10" s="691">
        <v>265</v>
      </c>
      <c r="M10" s="691">
        <v>301</v>
      </c>
      <c r="N10" s="165">
        <f t="shared" si="0"/>
        <v>1901</v>
      </c>
      <c r="O10" s="166">
        <f t="shared" si="1"/>
        <v>271.57142857142856</v>
      </c>
      <c r="P10" s="164">
        <f t="shared" si="2"/>
        <v>6.3789070805868597</v>
      </c>
      <c r="S10" s="158"/>
      <c r="T10" s="158"/>
    </row>
    <row r="11" spans="1:20" ht="15.75" thickBot="1">
      <c r="A11" s="689" t="s">
        <v>157</v>
      </c>
      <c r="B11" s="123"/>
      <c r="C11" s="109"/>
      <c r="D11" s="124"/>
      <c r="E11" s="125"/>
      <c r="F11" s="125"/>
      <c r="G11" s="690">
        <v>204</v>
      </c>
      <c r="H11" s="769">
        <v>171</v>
      </c>
      <c r="I11" s="770">
        <v>196</v>
      </c>
      <c r="J11" s="691">
        <v>160</v>
      </c>
      <c r="K11" s="691">
        <v>215</v>
      </c>
      <c r="L11" s="691">
        <v>193</v>
      </c>
      <c r="M11" s="691">
        <v>239</v>
      </c>
      <c r="N11" s="165">
        <f t="shared" si="0"/>
        <v>1378</v>
      </c>
      <c r="O11" s="166">
        <f t="shared" si="1"/>
        <v>196.85714285714286</v>
      </c>
      <c r="P11" s="164">
        <f t="shared" si="2"/>
        <v>4.3376568147990646</v>
      </c>
      <c r="S11" s="158"/>
      <c r="T11" s="158"/>
    </row>
    <row r="12" spans="1:20" ht="15" customHeight="1" thickBot="1">
      <c r="A12" s="688" t="s">
        <v>100</v>
      </c>
      <c r="B12" s="123"/>
      <c r="C12" s="109"/>
      <c r="D12" s="124"/>
      <c r="E12" s="125"/>
      <c r="F12" s="125"/>
      <c r="G12" s="690">
        <v>151</v>
      </c>
      <c r="H12" s="769">
        <v>104</v>
      </c>
      <c r="I12" s="770">
        <v>298</v>
      </c>
      <c r="J12" s="771">
        <v>101</v>
      </c>
      <c r="K12" s="691">
        <v>164</v>
      </c>
      <c r="L12" s="691">
        <v>93</v>
      </c>
      <c r="M12" s="691">
        <v>113</v>
      </c>
      <c r="N12" s="165">
        <f t="shared" si="0"/>
        <v>1024</v>
      </c>
      <c r="O12" s="166">
        <f t="shared" si="1"/>
        <v>146.28571428571428</v>
      </c>
      <c r="P12" s="164">
        <f t="shared" si="2"/>
        <v>3.2107165638953861</v>
      </c>
      <c r="S12" s="158"/>
      <c r="T12" s="158"/>
    </row>
    <row r="13" spans="1:20" ht="15.75" thickBot="1">
      <c r="A13" s="688" t="s">
        <v>191</v>
      </c>
      <c r="B13" s="123"/>
      <c r="C13" s="109"/>
      <c r="D13" s="124"/>
      <c r="E13" s="125"/>
      <c r="F13" s="125"/>
      <c r="G13" s="690">
        <v>139</v>
      </c>
      <c r="H13" s="769">
        <v>137</v>
      </c>
      <c r="I13" s="770">
        <v>158</v>
      </c>
      <c r="J13" s="771">
        <v>128</v>
      </c>
      <c r="K13" s="691">
        <v>164</v>
      </c>
      <c r="L13" s="691">
        <v>149</v>
      </c>
      <c r="M13" s="691">
        <v>129</v>
      </c>
      <c r="N13" s="165">
        <f t="shared" si="0"/>
        <v>1004</v>
      </c>
      <c r="O13" s="166">
        <f t="shared" si="1"/>
        <v>143.42857142857142</v>
      </c>
      <c r="P13" s="164">
        <f t="shared" si="2"/>
        <v>2.9555602806719117</v>
      </c>
      <c r="S13" s="158"/>
      <c r="T13" s="158"/>
    </row>
    <row r="14" spans="1:20" ht="15.75" thickBot="1">
      <c r="A14" s="688" t="s">
        <v>60</v>
      </c>
      <c r="B14" s="123"/>
      <c r="C14" s="109"/>
      <c r="D14" s="124"/>
      <c r="E14" s="125"/>
      <c r="F14" s="125"/>
      <c r="G14" s="690">
        <v>168</v>
      </c>
      <c r="H14" s="769">
        <v>153</v>
      </c>
      <c r="I14" s="770">
        <v>136</v>
      </c>
      <c r="J14" s="691">
        <v>116</v>
      </c>
      <c r="K14" s="691">
        <v>157</v>
      </c>
      <c r="L14" s="691">
        <v>139</v>
      </c>
      <c r="M14" s="691">
        <v>91</v>
      </c>
      <c r="N14" s="165">
        <f t="shared" si="0"/>
        <v>960</v>
      </c>
      <c r="O14" s="166">
        <f t="shared" si="1"/>
        <v>137.14285714285714</v>
      </c>
      <c r="P14" s="164">
        <f t="shared" si="2"/>
        <v>3.5721879651286415</v>
      </c>
      <c r="S14" s="158"/>
      <c r="T14" s="158"/>
    </row>
    <row r="15" spans="1:20" ht="15.75" thickBot="1">
      <c r="A15" s="688" t="s">
        <v>204</v>
      </c>
      <c r="B15" s="123"/>
      <c r="C15" s="109"/>
      <c r="D15" s="124"/>
      <c r="E15" s="125"/>
      <c r="F15" s="125"/>
      <c r="G15" s="690">
        <v>133</v>
      </c>
      <c r="H15" s="769">
        <v>118</v>
      </c>
      <c r="I15" s="770">
        <v>166</v>
      </c>
      <c r="J15" s="771">
        <v>116</v>
      </c>
      <c r="K15" s="691">
        <v>108</v>
      </c>
      <c r="L15" s="691">
        <v>122</v>
      </c>
      <c r="M15" s="691">
        <v>107</v>
      </c>
      <c r="N15" s="165">
        <f t="shared" si="0"/>
        <v>870</v>
      </c>
      <c r="O15" s="166">
        <f t="shared" si="1"/>
        <v>124.28571428571429</v>
      </c>
      <c r="P15" s="164">
        <f t="shared" si="2"/>
        <v>2.8279821390601745</v>
      </c>
      <c r="S15" s="158"/>
      <c r="T15" s="158"/>
    </row>
    <row r="16" spans="1:20" ht="15.75" thickBot="1">
      <c r="A16" s="688" t="s">
        <v>144</v>
      </c>
      <c r="B16" s="167"/>
      <c r="C16" s="109"/>
      <c r="D16" s="124"/>
      <c r="E16" s="125"/>
      <c r="F16" s="125"/>
      <c r="G16" s="690">
        <v>104</v>
      </c>
      <c r="H16" s="769">
        <v>118</v>
      </c>
      <c r="I16" s="770">
        <v>170</v>
      </c>
      <c r="J16" s="691">
        <v>123</v>
      </c>
      <c r="K16" s="691">
        <v>175</v>
      </c>
      <c r="L16" s="691">
        <v>88</v>
      </c>
      <c r="M16" s="691">
        <v>61</v>
      </c>
      <c r="N16" s="168">
        <f t="shared" si="0"/>
        <v>839</v>
      </c>
      <c r="O16" s="169">
        <f t="shared" si="1"/>
        <v>119.85714285714286</v>
      </c>
      <c r="P16" s="692">
        <f t="shared" si="2"/>
        <v>2.2113544546034447</v>
      </c>
      <c r="S16" s="158"/>
      <c r="T16" s="158"/>
    </row>
    <row r="17" spans="1:41" ht="15.75" customHeight="1" thickBot="1">
      <c r="A17" s="170" t="s">
        <v>5</v>
      </c>
      <c r="B17" s="60"/>
      <c r="C17" s="59"/>
      <c r="D17" s="59"/>
      <c r="E17" s="59"/>
      <c r="F17" s="59"/>
      <c r="G17" s="59">
        <f t="shared" ref="G17:N17" si="3">SUM(G7:G16)</f>
        <v>2382</v>
      </c>
      <c r="H17" s="59">
        <f t="shared" si="3"/>
        <v>2659</v>
      </c>
      <c r="I17" s="59">
        <f t="shared" si="3"/>
        <v>2970</v>
      </c>
      <c r="J17" s="59">
        <f t="shared" si="3"/>
        <v>2588</v>
      </c>
      <c r="K17" s="59">
        <f t="shared" si="3"/>
        <v>2757</v>
      </c>
      <c r="L17" s="59">
        <f t="shared" si="3"/>
        <v>2148</v>
      </c>
      <c r="M17" s="59">
        <f t="shared" si="3"/>
        <v>2142</v>
      </c>
      <c r="N17" s="171">
        <f t="shared" si="3"/>
        <v>17646</v>
      </c>
      <c r="O17" s="171">
        <f t="shared" si="1"/>
        <v>2520.8571428571427</v>
      </c>
      <c r="P17" s="693">
        <f t="shared" si="2"/>
        <v>50.648522219859665</v>
      </c>
      <c r="S17" s="158"/>
      <c r="T17" s="158"/>
    </row>
    <row r="18" spans="1:41" s="709" customFormat="1" ht="23.25" customHeight="1">
      <c r="A18" s="709" t="s">
        <v>214</v>
      </c>
      <c r="C18" s="710"/>
      <c r="O18" s="709" t="s">
        <v>215</v>
      </c>
      <c r="P18" s="711">
        <f>100-P17</f>
        <v>49.351477780140335</v>
      </c>
    </row>
    <row r="19" spans="1:41" s="696" customFormat="1" ht="54.75" customHeight="1">
      <c r="A19" s="699"/>
      <c r="B19" s="699"/>
      <c r="C19" s="700"/>
      <c r="D19" s="857"/>
      <c r="E19" s="857"/>
      <c r="F19" s="857"/>
      <c r="G19" s="857"/>
      <c r="H19" s="857"/>
      <c r="W19" s="698"/>
    </row>
    <row r="20" spans="1:41" s="696" customFormat="1">
      <c r="A20" s="701"/>
      <c r="B20" s="701"/>
      <c r="C20" s="702"/>
      <c r="E20" s="698"/>
      <c r="O20" s="698"/>
      <c r="W20" s="698"/>
      <c r="AC20" s="703"/>
      <c r="AD20" s="704"/>
      <c r="AE20" s="704"/>
      <c r="AF20" s="704"/>
      <c r="AG20" s="704"/>
      <c r="AH20" s="704"/>
      <c r="AI20" s="704"/>
      <c r="AJ20" s="697"/>
      <c r="AK20" s="704"/>
      <c r="AL20" s="704"/>
      <c r="AM20" s="704"/>
      <c r="AN20" s="704"/>
      <c r="AO20" s="705"/>
    </row>
    <row r="21" spans="1:41" s="696" customFormat="1" ht="92.25" customHeight="1">
      <c r="A21" s="699"/>
      <c r="B21" s="699"/>
      <c r="C21" s="700"/>
      <c r="D21" s="857"/>
      <c r="E21" s="857"/>
      <c r="F21" s="857"/>
      <c r="G21" s="857"/>
      <c r="H21" s="857"/>
      <c r="L21" s="706"/>
      <c r="W21" s="698"/>
      <c r="AC21" s="703"/>
      <c r="AD21" s="704"/>
      <c r="AE21" s="704"/>
      <c r="AF21" s="704"/>
      <c r="AG21" s="704"/>
      <c r="AH21" s="704"/>
      <c r="AI21" s="704"/>
      <c r="AJ21" s="697"/>
      <c r="AK21" s="704"/>
      <c r="AL21" s="704"/>
      <c r="AM21" s="704"/>
      <c r="AN21" s="704"/>
      <c r="AO21" s="705"/>
    </row>
    <row r="22" spans="1:41" s="696" customFormat="1">
      <c r="A22" s="699"/>
      <c r="B22" s="699"/>
      <c r="C22" s="700"/>
      <c r="E22" s="698"/>
      <c r="O22" s="698"/>
      <c r="W22" s="707"/>
      <c r="AC22" s="703"/>
      <c r="AD22" s="704"/>
      <c r="AE22" s="704"/>
      <c r="AF22" s="704"/>
      <c r="AG22" s="704"/>
      <c r="AH22" s="704"/>
      <c r="AI22" s="704"/>
      <c r="AJ22" s="697"/>
      <c r="AK22" s="704"/>
      <c r="AL22" s="704"/>
      <c r="AM22" s="704"/>
      <c r="AN22" s="704"/>
      <c r="AO22" s="705"/>
    </row>
    <row r="23" spans="1:41" s="696" customFormat="1" ht="66.75" customHeight="1">
      <c r="A23" s="699"/>
      <c r="B23" s="699"/>
      <c r="C23" s="700"/>
      <c r="D23" s="857"/>
      <c r="E23" s="857"/>
      <c r="F23" s="857"/>
      <c r="G23" s="857"/>
      <c r="H23" s="857"/>
      <c r="W23" s="698"/>
      <c r="AC23" s="703"/>
      <c r="AD23" s="704"/>
      <c r="AE23" s="704"/>
      <c r="AF23" s="704"/>
      <c r="AG23" s="704"/>
      <c r="AH23" s="704"/>
      <c r="AI23" s="704"/>
      <c r="AJ23" s="697"/>
      <c r="AK23" s="704"/>
      <c r="AL23" s="704"/>
      <c r="AM23" s="704"/>
      <c r="AN23" s="704"/>
      <c r="AO23" s="705"/>
    </row>
    <row r="24" spans="1:41" s="696" customFormat="1">
      <c r="A24" s="701"/>
      <c r="B24" s="701"/>
      <c r="C24" s="702"/>
      <c r="E24" s="698"/>
      <c r="W24" s="698"/>
      <c r="AC24" s="703"/>
      <c r="AD24" s="704"/>
      <c r="AE24" s="704"/>
      <c r="AF24" s="704"/>
      <c r="AG24" s="704"/>
      <c r="AH24" s="704"/>
      <c r="AI24" s="704"/>
      <c r="AJ24" s="697"/>
      <c r="AK24" s="704"/>
      <c r="AL24" s="704"/>
      <c r="AM24" s="704"/>
      <c r="AN24" s="704"/>
      <c r="AO24" s="705"/>
    </row>
    <row r="25" spans="1:41" s="696" customFormat="1">
      <c r="A25" s="699"/>
      <c r="B25" s="699"/>
      <c r="C25" s="700"/>
      <c r="E25" s="698"/>
      <c r="W25" s="698"/>
      <c r="AC25" s="703"/>
      <c r="AD25" s="704"/>
      <c r="AE25" s="704"/>
      <c r="AF25" s="704"/>
      <c r="AG25" s="704"/>
      <c r="AH25" s="704"/>
      <c r="AI25" s="704"/>
      <c r="AJ25" s="697"/>
      <c r="AK25" s="704"/>
      <c r="AL25" s="704"/>
      <c r="AM25" s="704"/>
      <c r="AN25" s="704"/>
      <c r="AO25" s="705"/>
    </row>
    <row r="26" spans="1:41" s="696" customFormat="1">
      <c r="C26" s="697"/>
      <c r="E26" s="698"/>
      <c r="G26" s="698"/>
      <c r="AC26" s="703"/>
      <c r="AD26" s="704"/>
      <c r="AE26" s="704"/>
      <c r="AF26" s="704"/>
      <c r="AG26" s="704"/>
      <c r="AH26" s="704"/>
      <c r="AI26" s="704"/>
      <c r="AJ26" s="697"/>
      <c r="AK26" s="704"/>
      <c r="AL26" s="704"/>
      <c r="AM26" s="704"/>
      <c r="AN26" s="704"/>
      <c r="AO26" s="705"/>
    </row>
    <row r="27" spans="1:41" s="696" customFormat="1">
      <c r="C27" s="697"/>
      <c r="E27" s="698"/>
      <c r="G27" s="698"/>
      <c r="R27" s="703"/>
      <c r="S27" s="704"/>
      <c r="T27" s="705"/>
      <c r="U27" s="705"/>
      <c r="V27" s="705"/>
      <c r="W27" s="708"/>
      <c r="AC27" s="703"/>
      <c r="AD27" s="704"/>
      <c r="AE27" s="704"/>
      <c r="AF27" s="704"/>
      <c r="AG27" s="704"/>
      <c r="AH27" s="704"/>
      <c r="AI27" s="704"/>
      <c r="AJ27" s="697"/>
      <c r="AK27" s="704"/>
      <c r="AL27" s="704"/>
      <c r="AM27" s="704"/>
      <c r="AN27" s="704"/>
      <c r="AO27" s="705"/>
    </row>
    <row r="28" spans="1:41" s="696" customFormat="1">
      <c r="C28" s="697"/>
      <c r="E28" s="698"/>
      <c r="G28" s="698"/>
      <c r="R28" s="703"/>
      <c r="S28" s="704"/>
      <c r="T28" s="705"/>
      <c r="U28" s="705"/>
      <c r="V28" s="705"/>
      <c r="W28" s="708"/>
      <c r="AC28" s="703"/>
      <c r="AD28" s="704"/>
      <c r="AE28" s="704"/>
      <c r="AF28" s="704"/>
      <c r="AG28" s="704"/>
      <c r="AH28" s="704"/>
      <c r="AI28" s="704"/>
      <c r="AJ28" s="697"/>
      <c r="AK28" s="704"/>
      <c r="AL28" s="704"/>
      <c r="AM28" s="704"/>
      <c r="AN28" s="704"/>
      <c r="AO28" s="705"/>
    </row>
    <row r="29" spans="1:41" s="696" customFormat="1">
      <c r="C29" s="697"/>
      <c r="E29" s="698"/>
      <c r="G29" s="698"/>
      <c r="R29" s="703"/>
      <c r="S29" s="704"/>
      <c r="T29" s="705"/>
      <c r="U29" s="705"/>
      <c r="V29" s="705"/>
      <c r="W29" s="708"/>
      <c r="AC29" s="703"/>
      <c r="AD29" s="704"/>
      <c r="AE29" s="704"/>
      <c r="AF29" s="704"/>
      <c r="AG29" s="704"/>
      <c r="AH29" s="704"/>
      <c r="AI29" s="704"/>
      <c r="AJ29" s="697"/>
      <c r="AK29" s="704"/>
      <c r="AL29" s="704"/>
      <c r="AM29" s="704"/>
      <c r="AN29" s="704"/>
      <c r="AO29" s="705"/>
    </row>
    <row r="30" spans="1:41" s="696" customFormat="1">
      <c r="C30" s="697"/>
      <c r="E30" s="698"/>
      <c r="G30" s="698"/>
      <c r="R30" s="703"/>
      <c r="S30" s="704"/>
      <c r="T30" s="705"/>
      <c r="U30" s="705"/>
      <c r="V30" s="705"/>
      <c r="W30" s="708"/>
      <c r="AO30" s="698"/>
    </row>
    <row r="31" spans="1:41" s="696" customFormat="1">
      <c r="C31" s="697"/>
      <c r="E31" s="698"/>
      <c r="G31" s="698"/>
      <c r="R31" s="703"/>
      <c r="S31" s="704"/>
      <c r="T31" s="705"/>
      <c r="U31" s="705"/>
      <c r="V31" s="705"/>
      <c r="W31" s="708"/>
    </row>
    <row r="32" spans="1:41" s="696" customFormat="1">
      <c r="C32" s="697"/>
      <c r="E32" s="698"/>
      <c r="G32" s="698"/>
      <c r="R32" s="703"/>
      <c r="S32" s="704"/>
      <c r="T32" s="705"/>
      <c r="U32" s="705"/>
      <c r="V32" s="705"/>
      <c r="W32" s="708"/>
    </row>
    <row r="33" spans="1:23" s="696" customFormat="1">
      <c r="C33" s="697"/>
      <c r="E33" s="698"/>
      <c r="G33" s="698"/>
      <c r="R33" s="703"/>
      <c r="S33" s="704"/>
      <c r="T33" s="705"/>
      <c r="U33" s="705"/>
      <c r="V33" s="705"/>
      <c r="W33" s="708"/>
    </row>
    <row r="34" spans="1:23" s="696" customFormat="1">
      <c r="C34" s="697"/>
      <c r="E34" s="698"/>
      <c r="G34" s="698"/>
      <c r="R34" s="703"/>
      <c r="S34" s="704"/>
      <c r="T34" s="705"/>
      <c r="U34" s="705"/>
      <c r="V34" s="705"/>
      <c r="W34" s="708"/>
    </row>
    <row r="35" spans="1:23" s="696" customFormat="1">
      <c r="C35" s="697"/>
      <c r="E35" s="698"/>
      <c r="G35" s="698"/>
      <c r="R35" s="703"/>
      <c r="S35" s="704"/>
      <c r="T35" s="705"/>
      <c r="U35" s="705"/>
      <c r="V35" s="705"/>
      <c r="W35" s="708"/>
    </row>
    <row r="36" spans="1:23" s="696" customFormat="1">
      <c r="C36" s="697"/>
      <c r="E36" s="698"/>
      <c r="G36" s="698"/>
      <c r="R36" s="703"/>
      <c r="S36" s="704"/>
      <c r="T36" s="705"/>
      <c r="U36" s="705"/>
      <c r="V36" s="705"/>
      <c r="W36" s="708"/>
    </row>
    <row r="37" spans="1:23">
      <c r="A37" s="696"/>
      <c r="B37" s="696"/>
      <c r="C37" s="697"/>
      <c r="D37" s="696"/>
      <c r="E37" s="698"/>
      <c r="F37" s="696"/>
      <c r="G37" s="698"/>
      <c r="H37" s="696"/>
      <c r="I37" s="696"/>
      <c r="J37" s="696"/>
      <c r="K37" s="696"/>
    </row>
    <row r="38" spans="1:23">
      <c r="A38" s="696"/>
      <c r="B38" s="696"/>
      <c r="C38" s="697"/>
      <c r="D38" s="696"/>
      <c r="E38" s="698"/>
      <c r="F38" s="696"/>
      <c r="G38" s="698"/>
      <c r="H38" s="696"/>
      <c r="I38" s="696"/>
      <c r="J38" s="696"/>
      <c r="K38" s="696"/>
    </row>
    <row r="39" spans="1:23">
      <c r="A39" s="696"/>
      <c r="B39" s="696"/>
      <c r="C39" s="697"/>
      <c r="D39" s="696"/>
      <c r="E39" s="698"/>
      <c r="F39" s="696"/>
      <c r="G39" s="698"/>
      <c r="H39" s="696"/>
      <c r="I39" s="696"/>
      <c r="J39" s="696"/>
      <c r="K39" s="696"/>
    </row>
    <row r="40" spans="1:23">
      <c r="A40" s="696"/>
      <c r="B40" s="696"/>
      <c r="C40" s="697"/>
      <c r="D40" s="696"/>
      <c r="E40" s="698"/>
      <c r="F40" s="696"/>
      <c r="G40" s="698"/>
      <c r="H40" s="696"/>
      <c r="I40" s="696"/>
      <c r="J40" s="696"/>
      <c r="K40" s="696"/>
    </row>
    <row r="41" spans="1:23">
      <c r="A41" s="696"/>
      <c r="B41" s="696"/>
      <c r="C41" s="697"/>
      <c r="D41" s="696"/>
      <c r="E41" s="698"/>
      <c r="F41" s="696"/>
      <c r="G41" s="698"/>
      <c r="H41" s="696"/>
      <c r="I41" s="696"/>
      <c r="J41" s="696"/>
      <c r="K41" s="696"/>
    </row>
    <row r="42" spans="1:23" ht="14.25" customHeight="1">
      <c r="A42" s="252"/>
      <c r="B42" s="252"/>
      <c r="C42" s="287"/>
      <c r="D42" s="252"/>
      <c r="E42" s="694"/>
      <c r="F42" s="252"/>
      <c r="G42" s="694"/>
      <c r="H42" s="252"/>
      <c r="I42" s="252"/>
      <c r="J42" s="252"/>
      <c r="K42" s="252"/>
    </row>
    <row r="43" spans="1:23">
      <c r="A43" s="284"/>
      <c r="B43" s="284"/>
      <c r="C43" s="695"/>
      <c r="D43" s="284"/>
      <c r="E43" s="694"/>
      <c r="F43" s="252"/>
      <c r="G43" s="694"/>
      <c r="H43" s="252"/>
      <c r="I43" s="252"/>
      <c r="J43" s="252"/>
      <c r="K43" s="252"/>
    </row>
    <row r="44" spans="1:23" ht="14.25" customHeight="1">
      <c r="A44" s="252"/>
      <c r="B44" s="252"/>
      <c r="C44" s="287"/>
      <c r="D44" s="252"/>
      <c r="E44" s="694"/>
      <c r="F44" s="252"/>
      <c r="G44" s="694"/>
      <c r="H44" s="252"/>
      <c r="I44" s="252"/>
      <c r="J44" s="252"/>
      <c r="K44" s="252"/>
    </row>
    <row r="45" spans="1:23">
      <c r="A45" s="173"/>
      <c r="B45" s="173"/>
      <c r="C45" s="174"/>
      <c r="D45" s="173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/>
  </sheetViews>
  <sheetFormatPr defaultRowHeight="14.25"/>
  <cols>
    <col min="1" max="1" width="14" style="13" customWidth="1"/>
    <col min="2" max="2" width="16.5703125" style="158" customWidth="1"/>
    <col min="3" max="3" width="13.85546875" style="158" bestFit="1" customWidth="1"/>
    <col min="4" max="4" width="6.28515625" style="13" bestFit="1" customWidth="1"/>
    <col min="5" max="5" width="12" style="13" bestFit="1" customWidth="1"/>
    <col min="6" max="6" width="15" style="13" bestFit="1" customWidth="1"/>
    <col min="7" max="7" width="13.85546875" style="13" bestFit="1" customWidth="1"/>
    <col min="8" max="8" width="5.42578125" style="13" customWidth="1"/>
    <col min="9" max="9" width="11.85546875" style="13" customWidth="1"/>
    <col min="10" max="10" width="15" style="13" bestFit="1" customWidth="1"/>
    <col min="11" max="11" width="13.85546875" style="13" bestFit="1" customWidth="1"/>
    <col min="12" max="12" width="7.140625" style="13" customWidth="1"/>
    <col min="13" max="13" width="12.7109375" style="13" customWidth="1"/>
    <col min="14" max="14" width="15" style="13" bestFit="1" customWidth="1"/>
    <col min="15" max="15" width="13.85546875" style="13" bestFit="1" customWidth="1"/>
    <col min="16" max="16" width="9.140625" style="13" customWidth="1"/>
    <col min="17" max="17" width="5.5703125" style="13" customWidth="1"/>
    <col min="18" max="18" width="9.140625" style="13" customWidth="1"/>
    <col min="19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216</v>
      </c>
    </row>
    <row r="5" spans="1:15" ht="15.75" thickBot="1">
      <c r="A5" s="1"/>
    </row>
    <row r="6" spans="1:15" ht="15">
      <c r="A6" s="861" t="s">
        <v>217</v>
      </c>
      <c r="B6" s="861"/>
      <c r="C6" s="861"/>
      <c r="D6" s="861"/>
      <c r="E6" s="861"/>
      <c r="F6" s="1"/>
    </row>
    <row r="7" spans="1:15" ht="15">
      <c r="A7" s="178" t="s">
        <v>218</v>
      </c>
      <c r="B7" s="179"/>
      <c r="C7" s="179"/>
      <c r="D7" s="180"/>
      <c r="E7" s="181"/>
      <c r="F7" s="1"/>
    </row>
    <row r="8" spans="1:15" ht="15" thickBot="1">
      <c r="B8" s="13"/>
      <c r="C8" s="13"/>
    </row>
    <row r="9" spans="1:15" s="182" customFormat="1" ht="30.75" customHeight="1" thickBot="1">
      <c r="A9" s="859" t="str">
        <f>'10_Assuntos_+_demadados_2023'!A7</f>
        <v>Cadastro Único (CadÚnico)</v>
      </c>
      <c r="B9" s="859"/>
      <c r="C9" s="859"/>
      <c r="E9" s="859" t="str">
        <f>'10_Assuntos_+_demadados_2023'!A8</f>
        <v>Buraco e pavimentação</v>
      </c>
      <c r="F9" s="859"/>
      <c r="G9" s="859"/>
      <c r="I9" s="858" t="str">
        <f>'10_Assuntos_+_demadados_2023'!A9</f>
        <v>Qualidade de atendimento</v>
      </c>
      <c r="J9" s="858"/>
      <c r="K9" s="858"/>
      <c r="M9" s="859" t="str">
        <f>'10_Assuntos_+_demadados_2023'!A10</f>
        <v>Árvore</v>
      </c>
      <c r="N9" s="859"/>
      <c r="O9" s="859"/>
    </row>
    <row r="10" spans="1:15" ht="15.75" thickBot="1">
      <c r="A10" s="4" t="s">
        <v>2</v>
      </c>
      <c r="B10" s="4" t="s">
        <v>219</v>
      </c>
      <c r="C10" s="5" t="s">
        <v>220</v>
      </c>
      <c r="E10" s="4" t="s">
        <v>2</v>
      </c>
      <c r="F10" s="183" t="s">
        <v>219</v>
      </c>
      <c r="G10" s="183" t="s">
        <v>220</v>
      </c>
      <c r="I10" s="4" t="s">
        <v>2</v>
      </c>
      <c r="J10" s="183" t="s">
        <v>219</v>
      </c>
      <c r="K10" s="183" t="s">
        <v>220</v>
      </c>
      <c r="M10" s="4" t="s">
        <v>2</v>
      </c>
      <c r="N10" s="183" t="s">
        <v>219</v>
      </c>
      <c r="O10" s="183" t="s">
        <v>220</v>
      </c>
    </row>
    <row r="11" spans="1:15" ht="15">
      <c r="A11" s="184">
        <v>44927</v>
      </c>
      <c r="B11" s="8">
        <f>'10_Assuntos_+_demadados_2023'!M7</f>
        <v>501</v>
      </c>
      <c r="C11" s="185">
        <f>((B11-372)/372)*100</f>
        <v>34.677419354838712</v>
      </c>
      <c r="E11" s="184">
        <v>44927</v>
      </c>
      <c r="F11" s="186">
        <f>'10_Assuntos_+_demadados_2023'!M8</f>
        <v>263</v>
      </c>
      <c r="G11" s="9">
        <f>((F11-286)/286)*100</f>
        <v>-8.0419580419580416</v>
      </c>
      <c r="I11" s="184">
        <v>44927</v>
      </c>
      <c r="J11" s="186">
        <f>'10_Assuntos_+_demadados_2023'!M9</f>
        <v>337</v>
      </c>
      <c r="K11" s="9">
        <f>((J11-182)/182)*100</f>
        <v>85.164835164835168</v>
      </c>
      <c r="M11" s="184">
        <v>44927</v>
      </c>
      <c r="N11" s="186">
        <f>'10_Assuntos_+_demadados_2023'!M10</f>
        <v>301</v>
      </c>
      <c r="O11" s="9">
        <f>((N11-196)/196)*100</f>
        <v>53.571428571428569</v>
      </c>
    </row>
    <row r="12" spans="1:15" ht="15">
      <c r="A12" s="187">
        <v>44958</v>
      </c>
      <c r="B12" s="15">
        <f>'10_Assuntos_+_demadados_2023'!L7</f>
        <v>484</v>
      </c>
      <c r="C12" s="185">
        <f t="shared" ref="C12:C17" si="0">((B12-B11)/B11)*100</f>
        <v>-3.3932135728542914</v>
      </c>
      <c r="E12" s="187">
        <v>44958</v>
      </c>
      <c r="F12" s="188">
        <f>'10_Assuntos_+_demadados_2023'!L8</f>
        <v>290</v>
      </c>
      <c r="G12" s="9">
        <f t="shared" ref="G12:G17" si="1">((F12-F11)/F11)*100</f>
        <v>10.266159695817491</v>
      </c>
      <c r="I12" s="187">
        <v>44958</v>
      </c>
      <c r="J12" s="188">
        <f>'10_Assuntos_+_demadados_2023'!L9</f>
        <v>325</v>
      </c>
      <c r="K12" s="9">
        <f t="shared" ref="K12:K17" si="2">((J12-J11)/J11)*100</f>
        <v>-3.5608308605341246</v>
      </c>
      <c r="M12" s="187">
        <v>44958</v>
      </c>
      <c r="N12" s="188">
        <f>'10_Assuntos_+_demadados_2023'!L10</f>
        <v>265</v>
      </c>
      <c r="O12" s="9">
        <f t="shared" ref="O12:O17" si="3">((N12-N11)/N11)*100</f>
        <v>-11.960132890365449</v>
      </c>
    </row>
    <row r="13" spans="1:15" ht="15">
      <c r="A13" s="187">
        <v>44986</v>
      </c>
      <c r="B13" s="15">
        <f>'10_Assuntos_+_demadados_2023'!K7</f>
        <v>844</v>
      </c>
      <c r="C13" s="185">
        <f t="shared" si="0"/>
        <v>74.380165289256198</v>
      </c>
      <c r="E13" s="187">
        <v>44986</v>
      </c>
      <c r="F13" s="188">
        <f>'10_Assuntos_+_demadados_2023'!K8</f>
        <v>313</v>
      </c>
      <c r="G13" s="9">
        <f t="shared" si="1"/>
        <v>7.931034482758621</v>
      </c>
      <c r="I13" s="187">
        <v>44986</v>
      </c>
      <c r="J13" s="188">
        <f>'10_Assuntos_+_demadados_2023'!K9</f>
        <v>347</v>
      </c>
      <c r="K13" s="9">
        <f t="shared" si="2"/>
        <v>6.7692307692307692</v>
      </c>
      <c r="M13" s="187">
        <v>44986</v>
      </c>
      <c r="N13" s="188">
        <f>'10_Assuntos_+_demadados_2023'!K10</f>
        <v>270</v>
      </c>
      <c r="O13" s="9">
        <f t="shared" si="3"/>
        <v>1.8867924528301887</v>
      </c>
    </row>
    <row r="14" spans="1:15" ht="15">
      <c r="A14" s="187">
        <v>45017</v>
      </c>
      <c r="B14" s="15">
        <f>'10_Assuntos_+_demadados_2023'!J$7</f>
        <v>981</v>
      </c>
      <c r="C14" s="185">
        <f t="shared" si="0"/>
        <v>16.232227488151661</v>
      </c>
      <c r="E14" s="187">
        <v>45017</v>
      </c>
      <c r="F14" s="188">
        <f>'10_Assuntos_+_demadados_2023'!J$8</f>
        <v>379</v>
      </c>
      <c r="G14" s="9">
        <f t="shared" si="1"/>
        <v>21.08626198083067</v>
      </c>
      <c r="I14" s="187">
        <v>45017</v>
      </c>
      <c r="J14" s="188">
        <f>'10_Assuntos_+_demadados_2023'!J$9</f>
        <v>253</v>
      </c>
      <c r="K14" s="9">
        <f t="shared" si="2"/>
        <v>-27.089337175792505</v>
      </c>
      <c r="M14" s="187">
        <v>45017</v>
      </c>
      <c r="N14" s="188">
        <f>'10_Assuntos_+_demadados_2023'!J$10</f>
        <v>231</v>
      </c>
      <c r="O14" s="9">
        <f t="shared" si="3"/>
        <v>-14.444444444444443</v>
      </c>
    </row>
    <row r="15" spans="1:15" ht="15">
      <c r="A15" s="187">
        <v>45047</v>
      </c>
      <c r="B15" s="15">
        <f>'10_Assuntos_+_demadados_2023'!I$7</f>
        <v>801</v>
      </c>
      <c r="C15" s="185">
        <f t="shared" si="0"/>
        <v>-18.348623853211009</v>
      </c>
      <c r="E15" s="187">
        <v>45047</v>
      </c>
      <c r="F15" s="188">
        <f>'10_Assuntos_+_demadados_2023'!I$8</f>
        <v>460</v>
      </c>
      <c r="G15" s="9">
        <f t="shared" si="1"/>
        <v>21.372031662269126</v>
      </c>
      <c r="I15" s="187">
        <v>45047</v>
      </c>
      <c r="J15" s="188">
        <f>'10_Assuntos_+_demadados_2023'!I$9</f>
        <v>333</v>
      </c>
      <c r="K15" s="9">
        <f t="shared" si="2"/>
        <v>31.620553359683797</v>
      </c>
      <c r="M15" s="187">
        <v>45047</v>
      </c>
      <c r="N15" s="188">
        <f>'10_Assuntos_+_demadados_2023'!I$10</f>
        <v>252</v>
      </c>
      <c r="O15" s="9">
        <f t="shared" si="3"/>
        <v>9.0909090909090917</v>
      </c>
    </row>
    <row r="16" spans="1:15" ht="15">
      <c r="A16" s="187">
        <v>45078</v>
      </c>
      <c r="B16" s="15">
        <f>'10_Assuntos_+_demadados_2023'!H$7</f>
        <v>727</v>
      </c>
      <c r="C16" s="185">
        <f t="shared" si="0"/>
        <v>-9.238451935081148</v>
      </c>
      <c r="E16" s="187">
        <v>45078</v>
      </c>
      <c r="F16" s="188">
        <f>'10_Assuntos_+_demadados_2023'!H$8</f>
        <v>529</v>
      </c>
      <c r="G16" s="9">
        <f t="shared" si="1"/>
        <v>15</v>
      </c>
      <c r="I16" s="187">
        <v>45078</v>
      </c>
      <c r="J16" s="188">
        <f>'10_Assuntos_+_demadados_2023'!H$9</f>
        <v>320</v>
      </c>
      <c r="K16" s="9">
        <f t="shared" si="2"/>
        <v>-3.9039039039039038</v>
      </c>
      <c r="M16" s="187">
        <v>45078</v>
      </c>
      <c r="N16" s="188">
        <f>'10_Assuntos_+_demadados_2023'!H$10</f>
        <v>282</v>
      </c>
      <c r="O16" s="9">
        <f t="shared" si="3"/>
        <v>11.904761904761903</v>
      </c>
    </row>
    <row r="17" spans="1:15" ht="15">
      <c r="A17" s="187">
        <v>45108</v>
      </c>
      <c r="B17" s="15">
        <f>'10_Assuntos_+_demadados_2023'!G$7</f>
        <v>369</v>
      </c>
      <c r="C17" s="185">
        <f t="shared" si="0"/>
        <v>-49.243466299862447</v>
      </c>
      <c r="E17" s="187">
        <v>45108</v>
      </c>
      <c r="F17" s="188">
        <f>'10_Assuntos_+_demadados_2023'!G$8</f>
        <v>523</v>
      </c>
      <c r="G17" s="9">
        <f t="shared" si="1"/>
        <v>-1.1342155009451798</v>
      </c>
      <c r="I17" s="187">
        <v>45108</v>
      </c>
      <c r="J17" s="188">
        <f>'10_Assuntos_+_demadados_2023'!G$9</f>
        <v>291</v>
      </c>
      <c r="K17" s="9">
        <f t="shared" si="2"/>
        <v>-9.0625</v>
      </c>
      <c r="M17" s="187">
        <v>45108</v>
      </c>
      <c r="N17" s="188">
        <f>'10_Assuntos_+_demadados_2023'!G$10</f>
        <v>300</v>
      </c>
      <c r="O17" s="9">
        <f t="shared" si="3"/>
        <v>6.3829787234042552</v>
      </c>
    </row>
    <row r="18" spans="1:15" ht="15">
      <c r="A18" s="187">
        <v>45139</v>
      </c>
      <c r="B18" s="15"/>
      <c r="C18" s="185"/>
      <c r="E18" s="187">
        <v>45139</v>
      </c>
      <c r="F18" s="188"/>
      <c r="G18" s="9"/>
      <c r="I18" s="187">
        <v>45139</v>
      </c>
      <c r="J18" s="188"/>
      <c r="K18" s="9"/>
      <c r="M18" s="187">
        <v>45139</v>
      </c>
      <c r="N18" s="188"/>
      <c r="O18" s="9"/>
    </row>
    <row r="19" spans="1:15" ht="15">
      <c r="A19" s="187">
        <v>45170</v>
      </c>
      <c r="B19" s="15"/>
      <c r="C19" s="185"/>
      <c r="E19" s="187">
        <v>45170</v>
      </c>
      <c r="F19" s="188"/>
      <c r="G19" s="9"/>
      <c r="I19" s="187">
        <v>45170</v>
      </c>
      <c r="J19" s="188"/>
      <c r="K19" s="9"/>
      <c r="M19" s="187">
        <v>45170</v>
      </c>
      <c r="N19" s="188"/>
      <c r="O19" s="9"/>
    </row>
    <row r="20" spans="1:15" ht="15">
      <c r="A20" s="187">
        <v>45200</v>
      </c>
      <c r="B20" s="15"/>
      <c r="C20" s="185"/>
      <c r="E20" s="187">
        <v>45200</v>
      </c>
      <c r="F20" s="188"/>
      <c r="G20" s="9"/>
      <c r="I20" s="187">
        <v>45200</v>
      </c>
      <c r="J20" s="188"/>
      <c r="K20" s="9"/>
      <c r="M20" s="187">
        <v>45200</v>
      </c>
      <c r="N20" s="188"/>
      <c r="O20" s="9"/>
    </row>
    <row r="21" spans="1:15" ht="15">
      <c r="A21" s="187">
        <v>45231</v>
      </c>
      <c r="B21" s="15"/>
      <c r="C21" s="185"/>
      <c r="E21" s="187">
        <v>45231</v>
      </c>
      <c r="F21" s="188"/>
      <c r="G21" s="9"/>
      <c r="I21" s="187">
        <v>45231</v>
      </c>
      <c r="J21" s="189"/>
      <c r="K21" s="9"/>
      <c r="M21" s="187">
        <v>45231</v>
      </c>
      <c r="N21" s="189"/>
      <c r="O21" s="9"/>
    </row>
    <row r="22" spans="1:15" ht="15.75" thickBot="1">
      <c r="A22" s="190">
        <v>45261</v>
      </c>
      <c r="B22" s="18"/>
      <c r="C22" s="191"/>
      <c r="E22" s="190">
        <v>45261</v>
      </c>
      <c r="F22" s="192"/>
      <c r="G22" s="19"/>
      <c r="I22" s="190">
        <v>45261</v>
      </c>
      <c r="J22" s="192"/>
      <c r="K22" s="19"/>
      <c r="M22" s="190">
        <v>45261</v>
      </c>
      <c r="N22" s="192"/>
      <c r="O22" s="19"/>
    </row>
    <row r="23" spans="1:15">
      <c r="B23" s="13"/>
      <c r="C23" s="13"/>
    </row>
    <row r="24" spans="1:15" ht="15" thickBot="1">
      <c r="B24" s="13"/>
      <c r="C24" s="13"/>
    </row>
    <row r="25" spans="1:15" s="182" customFormat="1" ht="30.75" customHeight="1" thickBot="1">
      <c r="A25" s="859" t="str">
        <f>'10_Assuntos_+_demadados_2023'!A11</f>
        <v>Poluição sonora - PSIU</v>
      </c>
      <c r="B25" s="859"/>
      <c r="C25" s="859"/>
      <c r="E25" s="858" t="str">
        <f>'10_Assuntos_+_demadados_2023'!A12</f>
        <v>Estabelecimentos comerciais, indústrias e serviços</v>
      </c>
      <c r="F25" s="858"/>
      <c r="G25" s="858"/>
      <c r="I25" s="860" t="str">
        <f>'10_Assuntos_+_demadados_2023'!A13</f>
        <v>Sinalização e Circulação de veículos e Pedestres</v>
      </c>
      <c r="J25" s="860"/>
      <c r="K25" s="860"/>
      <c r="M25" s="858" t="str">
        <f>'10_Assuntos_+_demadados_2023'!A14</f>
        <v>Calçadas, guias e postes</v>
      </c>
      <c r="N25" s="858"/>
      <c r="O25" s="858"/>
    </row>
    <row r="26" spans="1:15" ht="15.75" thickBot="1">
      <c r="A26" s="4" t="s">
        <v>2</v>
      </c>
      <c r="B26" s="193" t="s">
        <v>219</v>
      </c>
      <c r="C26" s="194" t="s">
        <v>220</v>
      </c>
      <c r="E26" s="5" t="s">
        <v>2</v>
      </c>
      <c r="F26" s="5" t="s">
        <v>219</v>
      </c>
      <c r="G26" s="5" t="s">
        <v>220</v>
      </c>
      <c r="I26" s="4" t="s">
        <v>2</v>
      </c>
      <c r="J26" s="183" t="s">
        <v>219</v>
      </c>
      <c r="K26" s="183" t="s">
        <v>220</v>
      </c>
      <c r="M26" s="4" t="s">
        <v>2</v>
      </c>
      <c r="N26" s="194" t="s">
        <v>219</v>
      </c>
      <c r="O26" s="183" t="s">
        <v>220</v>
      </c>
    </row>
    <row r="27" spans="1:15" ht="15">
      <c r="A27" s="184">
        <v>44927</v>
      </c>
      <c r="B27" s="186">
        <f>'10_Assuntos_+_demadados_2023'!M11</f>
        <v>239</v>
      </c>
      <c r="C27" s="9">
        <f>((B27-192)/192)*100</f>
        <v>24.479166666666664</v>
      </c>
      <c r="E27" s="184">
        <v>44927</v>
      </c>
      <c r="F27" s="186">
        <f>'10_Assuntos_+_demadados_2023'!M12</f>
        <v>113</v>
      </c>
      <c r="G27" s="9">
        <f>((F27-108)/108)*100</f>
        <v>4.6296296296296298</v>
      </c>
      <c r="I27" s="184">
        <v>44927</v>
      </c>
      <c r="J27" s="186">
        <f>'10_Assuntos_+_demadados_2023'!M13</f>
        <v>129</v>
      </c>
      <c r="K27" s="9">
        <f>((J27-117)/117)*100</f>
        <v>10.256410256410255</v>
      </c>
      <c r="M27" s="184">
        <v>44927</v>
      </c>
      <c r="N27" s="186">
        <f>'10_Assuntos_+_demadados_2023'!M14</f>
        <v>91</v>
      </c>
      <c r="O27" s="185">
        <f>((N27-89)/89)*100</f>
        <v>2.2471910112359552</v>
      </c>
    </row>
    <row r="28" spans="1:15" ht="15">
      <c r="A28" s="187">
        <v>44958</v>
      </c>
      <c r="B28" s="188">
        <f>'10_Assuntos_+_demadados_2023'!L11</f>
        <v>193</v>
      </c>
      <c r="C28" s="9">
        <f t="shared" ref="C28:C33" si="4">((B28-B27)/B27)*100</f>
        <v>-19.246861924686193</v>
      </c>
      <c r="E28" s="187">
        <v>44958</v>
      </c>
      <c r="F28" s="188">
        <f>'10_Assuntos_+_demadados_2023'!L12</f>
        <v>93</v>
      </c>
      <c r="G28" s="9">
        <f t="shared" ref="G28:G33" si="5">((F28-F27)/F27)*100</f>
        <v>-17.699115044247787</v>
      </c>
      <c r="I28" s="187">
        <v>44958</v>
      </c>
      <c r="J28" s="188">
        <f>'10_Assuntos_+_demadados_2023'!L13</f>
        <v>149</v>
      </c>
      <c r="K28" s="9">
        <f t="shared" ref="K28:K33" si="6">((J28-J27)/J27)*100</f>
        <v>15.503875968992247</v>
      </c>
      <c r="M28" s="187">
        <v>44958</v>
      </c>
      <c r="N28" s="188">
        <f>'10_Assuntos_+_demadados_2023'!L14</f>
        <v>139</v>
      </c>
      <c r="O28" s="185">
        <f t="shared" ref="O28:O33" si="7">((N28-N27)/N27)*100</f>
        <v>52.747252747252752</v>
      </c>
    </row>
    <row r="29" spans="1:15" ht="15">
      <c r="A29" s="187">
        <v>44986</v>
      </c>
      <c r="B29" s="188">
        <f>'10_Assuntos_+_demadados_2023'!K11</f>
        <v>215</v>
      </c>
      <c r="C29" s="9">
        <f t="shared" si="4"/>
        <v>11.398963730569948</v>
      </c>
      <c r="E29" s="187">
        <v>44986</v>
      </c>
      <c r="F29" s="188">
        <f>'10_Assuntos_+_demadados_2023'!K12</f>
        <v>164</v>
      </c>
      <c r="G29" s="9">
        <f t="shared" si="5"/>
        <v>76.344086021505376</v>
      </c>
      <c r="I29" s="187">
        <v>44986</v>
      </c>
      <c r="J29" s="188">
        <f>'10_Assuntos_+_demadados_2023'!K13</f>
        <v>164</v>
      </c>
      <c r="K29" s="9">
        <f t="shared" si="6"/>
        <v>10.067114093959731</v>
      </c>
      <c r="M29" s="187">
        <v>44986</v>
      </c>
      <c r="N29" s="188">
        <f>'10_Assuntos_+_demadados_2023'!K14</f>
        <v>157</v>
      </c>
      <c r="O29" s="185">
        <f t="shared" si="7"/>
        <v>12.949640287769784</v>
      </c>
    </row>
    <row r="30" spans="1:15" ht="15">
      <c r="A30" s="187">
        <v>45017</v>
      </c>
      <c r="B30" s="188">
        <f>'10_Assuntos_+_demadados_2023'!J$11</f>
        <v>160</v>
      </c>
      <c r="C30" s="9">
        <f t="shared" si="4"/>
        <v>-25.581395348837212</v>
      </c>
      <c r="E30" s="187">
        <v>45017</v>
      </c>
      <c r="F30" s="188">
        <f>'10_Assuntos_+_demadados_2023'!J$12</f>
        <v>101</v>
      </c>
      <c r="G30" s="9">
        <f t="shared" si="5"/>
        <v>-38.414634146341463</v>
      </c>
      <c r="I30" s="187">
        <v>45017</v>
      </c>
      <c r="J30" s="188">
        <f>'10_Assuntos_+_demadados_2023'!J$13</f>
        <v>128</v>
      </c>
      <c r="K30" s="9">
        <f t="shared" si="6"/>
        <v>-21.951219512195124</v>
      </c>
      <c r="M30" s="187">
        <v>45017</v>
      </c>
      <c r="N30" s="188">
        <f>'10_Assuntos_+_demadados_2023'!J$14</f>
        <v>116</v>
      </c>
      <c r="O30" s="185">
        <f t="shared" si="7"/>
        <v>-26.114649681528661</v>
      </c>
    </row>
    <row r="31" spans="1:15" ht="15">
      <c r="A31" s="187">
        <v>45047</v>
      </c>
      <c r="B31" s="188">
        <f>'10_Assuntos_+_demadados_2023'!I$11</f>
        <v>196</v>
      </c>
      <c r="C31" s="9">
        <f t="shared" si="4"/>
        <v>22.5</v>
      </c>
      <c r="E31" s="187">
        <v>45047</v>
      </c>
      <c r="F31" s="188">
        <f>'10_Assuntos_+_demadados_2023'!I$12</f>
        <v>298</v>
      </c>
      <c r="G31" s="9">
        <f t="shared" si="5"/>
        <v>195.04950495049505</v>
      </c>
      <c r="I31" s="187">
        <v>45047</v>
      </c>
      <c r="J31" s="188">
        <f>'10_Assuntos_+_demadados_2023'!I$13</f>
        <v>158</v>
      </c>
      <c r="K31" s="9">
        <f t="shared" si="6"/>
        <v>23.4375</v>
      </c>
      <c r="M31" s="187">
        <v>45047</v>
      </c>
      <c r="N31" s="188">
        <f>'10_Assuntos_+_demadados_2023'!I$14</f>
        <v>136</v>
      </c>
      <c r="O31" s="185">
        <f t="shared" si="7"/>
        <v>17.241379310344829</v>
      </c>
    </row>
    <row r="32" spans="1:15" ht="15">
      <c r="A32" s="187">
        <v>45078</v>
      </c>
      <c r="B32" s="188">
        <f>'10_Assuntos_+_demadados_2023'!H$11</f>
        <v>171</v>
      </c>
      <c r="C32" s="9">
        <f t="shared" si="4"/>
        <v>-12.755102040816327</v>
      </c>
      <c r="E32" s="187">
        <v>45078</v>
      </c>
      <c r="F32" s="188">
        <f>'10_Assuntos_+_demadados_2023'!H$12</f>
        <v>104</v>
      </c>
      <c r="G32" s="9">
        <f t="shared" si="5"/>
        <v>-65.100671140939596</v>
      </c>
      <c r="I32" s="187">
        <v>45078</v>
      </c>
      <c r="J32" s="188">
        <f>'10_Assuntos_+_demadados_2023'!H$13</f>
        <v>137</v>
      </c>
      <c r="K32" s="9">
        <f t="shared" si="6"/>
        <v>-13.291139240506327</v>
      </c>
      <c r="M32" s="187">
        <v>45078</v>
      </c>
      <c r="N32" s="188">
        <f>'10_Assuntos_+_demadados_2023'!H$14</f>
        <v>153</v>
      </c>
      <c r="O32" s="185">
        <f t="shared" si="7"/>
        <v>12.5</v>
      </c>
    </row>
    <row r="33" spans="1:15" ht="15">
      <c r="A33" s="187">
        <v>45108</v>
      </c>
      <c r="B33" s="188">
        <f>'10_Assuntos_+_demadados_2023'!G$11</f>
        <v>204</v>
      </c>
      <c r="C33" s="9">
        <f t="shared" si="4"/>
        <v>19.298245614035086</v>
      </c>
      <c r="E33" s="187">
        <v>45108</v>
      </c>
      <c r="F33" s="188">
        <f>'10_Assuntos_+_demadados_2023'!G$12</f>
        <v>151</v>
      </c>
      <c r="G33" s="9">
        <f t="shared" si="5"/>
        <v>45.192307692307693</v>
      </c>
      <c r="I33" s="187">
        <v>45108</v>
      </c>
      <c r="J33" s="188">
        <f>'10_Assuntos_+_demadados_2023'!G$13</f>
        <v>139</v>
      </c>
      <c r="K33" s="9">
        <f t="shared" si="6"/>
        <v>1.4598540145985401</v>
      </c>
      <c r="M33" s="187">
        <v>45108</v>
      </c>
      <c r="N33" s="188">
        <f>'10_Assuntos_+_demadados_2023'!G$14</f>
        <v>168</v>
      </c>
      <c r="O33" s="185">
        <f t="shared" si="7"/>
        <v>9.8039215686274517</v>
      </c>
    </row>
    <row r="34" spans="1:15" ht="15">
      <c r="A34" s="187">
        <v>45139</v>
      </c>
      <c r="B34" s="188"/>
      <c r="C34" s="9"/>
      <c r="E34" s="187">
        <v>45139</v>
      </c>
      <c r="F34" s="188"/>
      <c r="G34" s="9"/>
      <c r="I34" s="187">
        <v>45139</v>
      </c>
      <c r="J34" s="188"/>
      <c r="K34" s="9"/>
      <c r="M34" s="187">
        <v>45139</v>
      </c>
      <c r="N34" s="188"/>
      <c r="O34" s="185"/>
    </row>
    <row r="35" spans="1:15" ht="15">
      <c r="A35" s="187">
        <v>45170</v>
      </c>
      <c r="B35" s="188"/>
      <c r="C35" s="9"/>
      <c r="E35" s="187">
        <v>45170</v>
      </c>
      <c r="F35" s="188"/>
      <c r="G35" s="9"/>
      <c r="I35" s="187">
        <v>45170</v>
      </c>
      <c r="J35" s="188"/>
      <c r="K35" s="9"/>
      <c r="M35" s="187">
        <v>45170</v>
      </c>
      <c r="N35" s="188"/>
      <c r="O35" s="185"/>
    </row>
    <row r="36" spans="1:15" ht="15">
      <c r="A36" s="187">
        <v>45200</v>
      </c>
      <c r="B36" s="188"/>
      <c r="C36" s="9"/>
      <c r="E36" s="187">
        <v>45200</v>
      </c>
      <c r="F36" s="188"/>
      <c r="G36" s="9"/>
      <c r="I36" s="187">
        <v>45200</v>
      </c>
      <c r="J36" s="188"/>
      <c r="K36" s="9"/>
      <c r="M36" s="187">
        <v>45200</v>
      </c>
      <c r="N36" s="188"/>
      <c r="O36" s="185"/>
    </row>
    <row r="37" spans="1:15" ht="15">
      <c r="A37" s="187">
        <v>45231</v>
      </c>
      <c r="B37" s="188"/>
      <c r="C37" s="9"/>
      <c r="E37" s="187">
        <v>45231</v>
      </c>
      <c r="F37" s="188"/>
      <c r="G37" s="9"/>
      <c r="I37" s="187">
        <v>45231</v>
      </c>
      <c r="J37" s="188"/>
      <c r="K37" s="9"/>
      <c r="M37" s="187">
        <v>45231</v>
      </c>
      <c r="N37" s="188"/>
      <c r="O37" s="185"/>
    </row>
    <row r="38" spans="1:15" ht="15.75" thickBot="1">
      <c r="A38" s="190">
        <v>45261</v>
      </c>
      <c r="B38" s="192"/>
      <c r="C38" s="19"/>
      <c r="E38" s="190">
        <v>45261</v>
      </c>
      <c r="F38" s="192"/>
      <c r="G38" s="19"/>
      <c r="I38" s="190">
        <v>45261</v>
      </c>
      <c r="J38" s="192"/>
      <c r="K38" s="19"/>
      <c r="M38" s="190">
        <v>45261</v>
      </c>
      <c r="N38" s="192"/>
      <c r="O38" s="191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58" t="str">
        <f>'10_Assuntos_+_demadados_2023'!A15</f>
        <v>Veículos abandonados</v>
      </c>
      <c r="B41" s="858"/>
      <c r="C41" s="858"/>
      <c r="E41" s="858" t="str">
        <f>'10_Assuntos_+_demadados_2023'!A16</f>
        <v>Ônibus</v>
      </c>
      <c r="F41" s="858"/>
      <c r="G41" s="858"/>
    </row>
    <row r="42" spans="1:15" ht="15.75" thickBot="1">
      <c r="A42" s="4" t="s">
        <v>2</v>
      </c>
      <c r="B42" s="183" t="s">
        <v>219</v>
      </c>
      <c r="C42" s="183" t="s">
        <v>220</v>
      </c>
      <c r="E42" s="4" t="s">
        <v>2</v>
      </c>
      <c r="F42" s="183" t="s">
        <v>219</v>
      </c>
      <c r="G42" s="183" t="s">
        <v>220</v>
      </c>
    </row>
    <row r="43" spans="1:15" ht="15">
      <c r="A43" s="184">
        <v>44927</v>
      </c>
      <c r="B43" s="188">
        <f>'10_Assuntos_+_demadados_2023'!M15</f>
        <v>107</v>
      </c>
      <c r="C43" s="9">
        <f>((B43-103)/103)*100</f>
        <v>3.8834951456310676</v>
      </c>
      <c r="E43" s="184">
        <v>44927</v>
      </c>
      <c r="F43" s="186">
        <f>'10_Assuntos_+_demadados_2023'!M16</f>
        <v>61</v>
      </c>
      <c r="G43" s="9">
        <f>((F43-99)/99)*100</f>
        <v>-38.383838383838381</v>
      </c>
    </row>
    <row r="44" spans="1:15" ht="15">
      <c r="A44" s="187">
        <v>44958</v>
      </c>
      <c r="B44" s="188">
        <f>'10_Assuntos_+_demadados_2023'!L15</f>
        <v>122</v>
      </c>
      <c r="C44" s="9">
        <f t="shared" ref="C44:C49" si="8">((B44-B43)/B43)*100</f>
        <v>14.018691588785046</v>
      </c>
      <c r="E44" s="187">
        <v>44958</v>
      </c>
      <c r="F44" s="188">
        <f>'10_Assuntos_+_demadados_2023'!L16</f>
        <v>88</v>
      </c>
      <c r="G44" s="9">
        <f t="shared" ref="G44:G49" si="9">((F44-F43)/F43)*100</f>
        <v>44.26229508196721</v>
      </c>
    </row>
    <row r="45" spans="1:15" ht="15">
      <c r="A45" s="187">
        <v>44986</v>
      </c>
      <c r="B45" s="188">
        <f>'10_Assuntos_+_demadados_2023'!K15</f>
        <v>108</v>
      </c>
      <c r="C45" s="9">
        <f t="shared" si="8"/>
        <v>-11.475409836065573</v>
      </c>
      <c r="E45" s="187">
        <v>44986</v>
      </c>
      <c r="F45" s="188">
        <f>'10_Assuntos_+_demadados_2023'!K16</f>
        <v>175</v>
      </c>
      <c r="G45" s="9">
        <f t="shared" si="9"/>
        <v>98.86363636363636</v>
      </c>
    </row>
    <row r="46" spans="1:15" ht="15">
      <c r="A46" s="187">
        <v>45017</v>
      </c>
      <c r="B46" s="188">
        <f>'10_Assuntos_+_demadados_2023'!J$15</f>
        <v>116</v>
      </c>
      <c r="C46" s="9">
        <f t="shared" si="8"/>
        <v>7.4074074074074066</v>
      </c>
      <c r="E46" s="187">
        <v>45017</v>
      </c>
      <c r="F46" s="188">
        <f>'10_Assuntos_+_demadados_2023'!J$16</f>
        <v>123</v>
      </c>
      <c r="G46" s="9">
        <f t="shared" si="9"/>
        <v>-29.714285714285715</v>
      </c>
    </row>
    <row r="47" spans="1:15" ht="15">
      <c r="A47" s="187">
        <v>45047</v>
      </c>
      <c r="B47" s="188">
        <f>'10_Assuntos_+_demadados_2023'!I$15</f>
        <v>166</v>
      </c>
      <c r="C47" s="9">
        <f t="shared" si="8"/>
        <v>43.103448275862064</v>
      </c>
      <c r="E47" s="187">
        <v>45047</v>
      </c>
      <c r="F47" s="188">
        <f>'10_Assuntos_+_demadados_2023'!I$16</f>
        <v>170</v>
      </c>
      <c r="G47" s="9">
        <f t="shared" si="9"/>
        <v>38.211382113821138</v>
      </c>
    </row>
    <row r="48" spans="1:15" ht="15">
      <c r="A48" s="187">
        <v>45078</v>
      </c>
      <c r="B48" s="188">
        <f>'10_Assuntos_+_demadados_2023'!H$15</f>
        <v>118</v>
      </c>
      <c r="C48" s="9">
        <f t="shared" si="8"/>
        <v>-28.915662650602407</v>
      </c>
      <c r="E48" s="187">
        <v>45078</v>
      </c>
      <c r="F48" s="188">
        <f>'10_Assuntos_+_demadados_2023'!H$16</f>
        <v>118</v>
      </c>
      <c r="G48" s="9">
        <f t="shared" si="9"/>
        <v>-30.588235294117649</v>
      </c>
    </row>
    <row r="49" spans="1:7" ht="15">
      <c r="A49" s="187">
        <v>45108</v>
      </c>
      <c r="B49" s="188">
        <f>'10_Assuntos_+_demadados_2023'!G$15</f>
        <v>133</v>
      </c>
      <c r="C49" s="9">
        <f t="shared" si="8"/>
        <v>12.711864406779661</v>
      </c>
      <c r="E49" s="187">
        <v>45108</v>
      </c>
      <c r="F49" s="188">
        <f>'10_Assuntos_+_demadados_2023'!G$16</f>
        <v>104</v>
      </c>
      <c r="G49" s="9">
        <f t="shared" si="9"/>
        <v>-11.864406779661017</v>
      </c>
    </row>
    <row r="50" spans="1:7" ht="15">
      <c r="A50" s="187">
        <v>45139</v>
      </c>
      <c r="B50" s="188"/>
      <c r="C50" s="9"/>
      <c r="E50" s="187">
        <v>45139</v>
      </c>
      <c r="F50" s="188"/>
      <c r="G50" s="9"/>
    </row>
    <row r="51" spans="1:7" ht="15">
      <c r="A51" s="187">
        <v>45170</v>
      </c>
      <c r="B51" s="188"/>
      <c r="C51" s="9"/>
      <c r="E51" s="187">
        <v>45170</v>
      </c>
      <c r="F51" s="188"/>
      <c r="G51" s="9"/>
    </row>
    <row r="52" spans="1:7" ht="15">
      <c r="A52" s="187">
        <v>45200</v>
      </c>
      <c r="B52" s="188"/>
      <c r="C52" s="9"/>
      <c r="E52" s="187">
        <v>45200</v>
      </c>
      <c r="F52" s="188"/>
      <c r="G52" s="9"/>
    </row>
    <row r="53" spans="1:7" ht="15">
      <c r="A53" s="187">
        <v>45231</v>
      </c>
      <c r="B53" s="189"/>
      <c r="C53" s="9"/>
      <c r="E53" s="187">
        <v>45231</v>
      </c>
      <c r="F53" s="188"/>
      <c r="G53" s="9"/>
    </row>
    <row r="54" spans="1:7" ht="15.75" thickBot="1">
      <c r="A54" s="190">
        <v>45261</v>
      </c>
      <c r="B54" s="192"/>
      <c r="C54" s="19"/>
      <c r="E54" s="190">
        <v>45261</v>
      </c>
      <c r="F54" s="192"/>
      <c r="G54" s="19"/>
    </row>
    <row r="55" spans="1:7">
      <c r="B55" s="13"/>
      <c r="C55" s="13"/>
    </row>
    <row r="56" spans="1:7">
      <c r="B56" s="13"/>
      <c r="C56" s="13"/>
    </row>
    <row r="61" spans="1:7" ht="15">
      <c r="A61" s="1"/>
    </row>
    <row r="65" spans="17:17">
      <c r="Q65" s="158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221</v>
      </c>
      <c r="B4" s="1"/>
      <c r="C4" s="1"/>
    </row>
    <row r="5" spans="1:6" ht="15.75" thickBot="1"/>
    <row r="6" spans="1:6" ht="15.75" thickBot="1">
      <c r="A6" s="97" t="s">
        <v>24</v>
      </c>
      <c r="B6" s="195">
        <v>45108</v>
      </c>
      <c r="C6" s="196">
        <v>45078</v>
      </c>
      <c r="D6" s="196">
        <v>45047</v>
      </c>
      <c r="E6" s="65" t="s">
        <v>5</v>
      </c>
      <c r="F6" s="197" t="s">
        <v>6</v>
      </c>
    </row>
    <row r="7" spans="1:6" ht="15.75" thickBot="1">
      <c r="A7" s="712" t="s">
        <v>58</v>
      </c>
      <c r="B7" s="713">
        <v>369</v>
      </c>
      <c r="C7" s="714">
        <v>727</v>
      </c>
      <c r="D7" s="715">
        <v>801</v>
      </c>
      <c r="E7" s="198">
        <f t="shared" ref="E7:E17" si="0">SUM(B7:D7)</f>
        <v>1897</v>
      </c>
      <c r="F7" s="199">
        <f t="shared" ref="F7:F17" si="1">AVERAGE(B7:D7)</f>
        <v>632.33333333333337</v>
      </c>
    </row>
    <row r="8" spans="1:6" ht="15.75" thickBot="1">
      <c r="A8" s="712" t="s">
        <v>56</v>
      </c>
      <c r="B8" s="713">
        <v>523</v>
      </c>
      <c r="C8" s="714">
        <v>529</v>
      </c>
      <c r="D8" s="715">
        <v>460</v>
      </c>
      <c r="E8" s="198">
        <f t="shared" si="0"/>
        <v>1512</v>
      </c>
      <c r="F8" s="199">
        <f t="shared" si="1"/>
        <v>504</v>
      </c>
    </row>
    <row r="9" spans="1:6" ht="15.75" thickBot="1">
      <c r="A9" s="712" t="s">
        <v>174</v>
      </c>
      <c r="B9" s="713">
        <v>291</v>
      </c>
      <c r="C9" s="714">
        <v>320</v>
      </c>
      <c r="D9" s="715">
        <v>333</v>
      </c>
      <c r="E9" s="198">
        <f t="shared" si="0"/>
        <v>944</v>
      </c>
      <c r="F9" s="199">
        <f t="shared" si="1"/>
        <v>314.66666666666669</v>
      </c>
    </row>
    <row r="10" spans="1:6" ht="15.75" thickBot="1">
      <c r="A10" s="712" t="s">
        <v>43</v>
      </c>
      <c r="B10" s="713">
        <v>300</v>
      </c>
      <c r="C10" s="714">
        <v>282</v>
      </c>
      <c r="D10" s="715">
        <v>252</v>
      </c>
      <c r="E10" s="198">
        <f t="shared" si="0"/>
        <v>834</v>
      </c>
      <c r="F10" s="199">
        <f t="shared" si="1"/>
        <v>278</v>
      </c>
    </row>
    <row r="11" spans="1:6" ht="15.75" thickBot="1">
      <c r="A11" s="716" t="s">
        <v>157</v>
      </c>
      <c r="B11" s="713">
        <v>204</v>
      </c>
      <c r="C11" s="714">
        <v>171</v>
      </c>
      <c r="D11" s="715">
        <v>196</v>
      </c>
      <c r="E11" s="198">
        <f t="shared" si="0"/>
        <v>571</v>
      </c>
      <c r="F11" s="199">
        <f t="shared" si="1"/>
        <v>190.33333333333334</v>
      </c>
    </row>
    <row r="12" spans="1:6" ht="15.75" thickBot="1">
      <c r="A12" s="712" t="s">
        <v>100</v>
      </c>
      <c r="B12" s="713">
        <v>151</v>
      </c>
      <c r="C12" s="714">
        <v>104</v>
      </c>
      <c r="D12" s="715">
        <v>298</v>
      </c>
      <c r="E12" s="198">
        <f t="shared" si="0"/>
        <v>553</v>
      </c>
      <c r="F12" s="200">
        <f t="shared" si="1"/>
        <v>184.33333333333334</v>
      </c>
    </row>
    <row r="13" spans="1:6" ht="15.75" thickBot="1">
      <c r="A13" s="712" t="s">
        <v>60</v>
      </c>
      <c r="B13" s="713">
        <v>168</v>
      </c>
      <c r="C13" s="714">
        <v>153</v>
      </c>
      <c r="D13" s="715">
        <v>136</v>
      </c>
      <c r="E13" s="198">
        <f t="shared" si="0"/>
        <v>457</v>
      </c>
      <c r="F13" s="199">
        <f t="shared" si="1"/>
        <v>152.33333333333334</v>
      </c>
    </row>
    <row r="14" spans="1:6" ht="15.75" thickBot="1">
      <c r="A14" s="712" t="s">
        <v>191</v>
      </c>
      <c r="B14" s="713">
        <v>139</v>
      </c>
      <c r="C14" s="714">
        <v>137</v>
      </c>
      <c r="D14" s="715">
        <v>158</v>
      </c>
      <c r="E14" s="198">
        <f t="shared" si="0"/>
        <v>434</v>
      </c>
      <c r="F14" s="199">
        <f t="shared" si="1"/>
        <v>144.66666666666666</v>
      </c>
    </row>
    <row r="15" spans="1:6" ht="15.75" thickBot="1">
      <c r="A15" s="712" t="s">
        <v>204</v>
      </c>
      <c r="B15" s="713">
        <v>133</v>
      </c>
      <c r="C15" s="714">
        <v>118</v>
      </c>
      <c r="D15" s="715">
        <v>166</v>
      </c>
      <c r="E15" s="198">
        <f t="shared" si="0"/>
        <v>417</v>
      </c>
      <c r="F15" s="199">
        <f t="shared" si="1"/>
        <v>139</v>
      </c>
    </row>
    <row r="16" spans="1:6" ht="15.75" thickBot="1">
      <c r="A16" s="712" t="s">
        <v>164</v>
      </c>
      <c r="B16" s="713">
        <v>126</v>
      </c>
      <c r="C16" s="714">
        <v>137</v>
      </c>
      <c r="D16" s="715">
        <v>132</v>
      </c>
      <c r="E16" s="201">
        <f t="shared" si="0"/>
        <v>395</v>
      </c>
      <c r="F16" s="199">
        <f t="shared" si="1"/>
        <v>131.66666666666666</v>
      </c>
    </row>
    <row r="17" spans="1:23" ht="15.75" thickBot="1">
      <c r="A17" s="202" t="s">
        <v>15</v>
      </c>
      <c r="B17" s="203">
        <f>SUM(B7:B16)</f>
        <v>2404</v>
      </c>
      <c r="C17" s="203">
        <f>SUM(C7:C16)</f>
        <v>2678</v>
      </c>
      <c r="D17" s="203">
        <f>SUM(D7:D16)</f>
        <v>2932</v>
      </c>
      <c r="E17" s="204">
        <f t="shared" si="0"/>
        <v>8014</v>
      </c>
      <c r="F17" s="143">
        <f t="shared" si="1"/>
        <v>2671.3333333333335</v>
      </c>
    </row>
    <row r="19" spans="1:23">
      <c r="G19" s="2"/>
      <c r="H19" s="6"/>
      <c r="I19" s="205"/>
      <c r="J19" s="205"/>
      <c r="K19" s="205"/>
      <c r="L19" s="206"/>
    </row>
    <row r="20" spans="1:23">
      <c r="G20" s="2"/>
      <c r="I20" s="207"/>
      <c r="J20" s="155"/>
      <c r="K20" s="155"/>
      <c r="L20" s="207"/>
    </row>
    <row r="21" spans="1:23">
      <c r="G21" s="2"/>
      <c r="I21" s="207"/>
      <c r="K21" s="95"/>
      <c r="L21" s="95"/>
      <c r="M21" s="95"/>
      <c r="N21" s="208"/>
      <c r="O21" s="209"/>
    </row>
    <row r="22" spans="1:23">
      <c r="G22" s="2"/>
      <c r="I22" s="207"/>
      <c r="K22" s="94"/>
      <c r="L22" s="210"/>
      <c r="M22" s="210"/>
      <c r="N22" s="211"/>
      <c r="O22" s="210"/>
      <c r="P22" s="210"/>
      <c r="Q22" s="210"/>
      <c r="R22" s="210"/>
      <c r="S22" s="210"/>
      <c r="T22" s="210"/>
      <c r="U22" s="210"/>
      <c r="V22" s="210"/>
      <c r="W22" s="210"/>
    </row>
    <row r="23" spans="1:23">
      <c r="G23" s="2"/>
      <c r="I23" s="207"/>
      <c r="L23" s="95"/>
      <c r="M23" s="95"/>
      <c r="N23" s="95"/>
      <c r="O23" s="95"/>
      <c r="P23" s="95"/>
      <c r="Q23" s="95"/>
      <c r="R23" s="208"/>
      <c r="S23" s="208"/>
      <c r="T23" s="95"/>
      <c r="U23" s="95"/>
      <c r="V23" s="95"/>
      <c r="W23" s="95"/>
    </row>
    <row r="24" spans="1:23">
      <c r="G24" s="2"/>
      <c r="I24" s="207"/>
      <c r="L24" s="95"/>
      <c r="M24" s="95"/>
      <c r="N24" s="95"/>
      <c r="O24" s="95"/>
      <c r="P24" s="95"/>
      <c r="Q24" s="95"/>
      <c r="R24" s="208"/>
      <c r="S24" s="208"/>
      <c r="T24" s="95"/>
      <c r="U24" s="95"/>
      <c r="V24" s="95"/>
      <c r="W24" s="95"/>
    </row>
    <row r="25" spans="1:23">
      <c r="G25" s="2"/>
      <c r="I25" s="207"/>
      <c r="L25" s="95"/>
      <c r="M25" s="95"/>
      <c r="N25" s="95"/>
      <c r="O25" s="95"/>
      <c r="P25" s="95"/>
      <c r="Q25" s="95"/>
      <c r="R25" s="208"/>
      <c r="S25" s="208"/>
      <c r="T25" s="95"/>
      <c r="U25" s="95"/>
      <c r="V25" s="95"/>
      <c r="W25" s="95"/>
    </row>
    <row r="26" spans="1:23">
      <c r="G26" s="2"/>
      <c r="I26" s="207"/>
      <c r="L26" s="95"/>
      <c r="M26" s="95"/>
      <c r="N26" s="95"/>
      <c r="O26" s="95"/>
      <c r="P26" s="95"/>
      <c r="Q26" s="95"/>
      <c r="R26" s="208"/>
      <c r="S26" s="208"/>
      <c r="T26" s="95"/>
      <c r="U26" s="95"/>
      <c r="V26" s="95"/>
      <c r="W26" s="95"/>
    </row>
    <row r="27" spans="1:23">
      <c r="G27" s="2"/>
      <c r="I27" s="207"/>
      <c r="L27" s="95"/>
      <c r="M27" s="95"/>
      <c r="N27" s="95"/>
      <c r="O27" s="95"/>
      <c r="P27" s="95"/>
      <c r="Q27" s="95"/>
      <c r="R27" s="208"/>
      <c r="S27" s="208"/>
      <c r="T27" s="95"/>
      <c r="U27" s="95"/>
      <c r="V27" s="95"/>
      <c r="W27" s="95"/>
    </row>
    <row r="28" spans="1:23">
      <c r="G28" s="2"/>
      <c r="I28" s="207"/>
      <c r="L28" s="95"/>
      <c r="M28" s="95"/>
      <c r="N28" s="95"/>
      <c r="O28" s="95"/>
      <c r="P28" s="95"/>
      <c r="Q28" s="95"/>
      <c r="R28" s="208"/>
      <c r="S28" s="208"/>
      <c r="T28" s="95"/>
      <c r="U28" s="95"/>
      <c r="V28" s="95"/>
      <c r="W28" s="95"/>
    </row>
    <row r="29" spans="1:23">
      <c r="I29" s="207"/>
      <c r="L29" s="95"/>
      <c r="M29" s="95"/>
      <c r="N29" s="95"/>
      <c r="O29" s="95"/>
      <c r="P29" s="95"/>
      <c r="Q29" s="95"/>
      <c r="R29" s="208"/>
      <c r="S29" s="208"/>
      <c r="T29" s="95"/>
      <c r="U29" s="95"/>
      <c r="V29" s="95"/>
      <c r="W29" s="95"/>
    </row>
    <row r="30" spans="1:23">
      <c r="H30" s="149"/>
      <c r="I30" s="212"/>
      <c r="L30" s="95"/>
      <c r="M30" s="95"/>
      <c r="N30" s="95"/>
      <c r="O30" s="95"/>
      <c r="P30" s="95"/>
      <c r="Q30" s="95"/>
      <c r="R30" s="208"/>
      <c r="S30" s="208"/>
      <c r="T30" s="95"/>
      <c r="U30" s="95"/>
      <c r="V30" s="95"/>
      <c r="W30" s="95"/>
    </row>
    <row r="31" spans="1:23">
      <c r="L31" s="95"/>
      <c r="M31" s="95"/>
      <c r="N31" s="95"/>
      <c r="O31" s="95"/>
      <c r="P31" s="95"/>
      <c r="Q31" s="95"/>
      <c r="R31" s="208"/>
      <c r="S31" s="208"/>
      <c r="T31" s="95"/>
      <c r="U31" s="95"/>
      <c r="V31" s="95"/>
      <c r="W31" s="95"/>
    </row>
    <row r="32" spans="1:23">
      <c r="L32" s="95"/>
      <c r="M32" s="95"/>
      <c r="N32" s="95"/>
      <c r="O32" s="95"/>
      <c r="P32" s="95"/>
      <c r="Q32" s="95"/>
      <c r="R32" s="208"/>
      <c r="S32" s="208"/>
      <c r="T32" s="95"/>
      <c r="U32" s="95"/>
      <c r="V32" s="95"/>
      <c r="W32" s="95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Normal="100" workbookViewId="0">
      <selection activeCell="J30" sqref="J30"/>
    </sheetView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213" customWidth="1"/>
    <col min="13" max="13" width="8.7109375" style="213" customWidth="1"/>
    <col min="14" max="14" width="7.7109375" style="213" customWidth="1"/>
    <col min="15" max="15" width="9.7109375" style="213" customWidth="1"/>
    <col min="16" max="16" width="8.42578125" style="213" customWidth="1"/>
    <col min="17" max="17" width="9.140625" style="213" customWidth="1"/>
    <col min="18" max="18" width="9.42578125" style="213" customWidth="1"/>
    <col min="19" max="19" width="9.85546875" style="213" customWidth="1"/>
    <col min="20" max="20" width="10.28515625" style="213" customWidth="1"/>
    <col min="21" max="21" width="8" style="213" customWidth="1"/>
    <col min="22" max="22" width="9.140625" style="213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222</v>
      </c>
    </row>
    <row r="5" spans="1:2" ht="15.75" thickBot="1"/>
    <row r="6" spans="1:2" ht="15.75" thickBot="1">
      <c r="A6" s="97" t="s">
        <v>24</v>
      </c>
      <c r="B6" s="214">
        <v>45108</v>
      </c>
    </row>
    <row r="7" spans="1:2">
      <c r="A7" s="106" t="s">
        <v>56</v>
      </c>
      <c r="B7" s="110">
        <v>523</v>
      </c>
    </row>
    <row r="8" spans="1:2">
      <c r="A8" s="215" t="s">
        <v>58</v>
      </c>
      <c r="B8" s="109">
        <v>369</v>
      </c>
    </row>
    <row r="9" spans="1:2">
      <c r="A9" s="117" t="s">
        <v>43</v>
      </c>
      <c r="B9" s="109">
        <v>300</v>
      </c>
    </row>
    <row r="10" spans="1:2">
      <c r="A10" s="117" t="s">
        <v>174</v>
      </c>
      <c r="B10" s="109">
        <v>291</v>
      </c>
    </row>
    <row r="11" spans="1:2">
      <c r="A11" s="117" t="s">
        <v>157</v>
      </c>
      <c r="B11" s="109">
        <v>204</v>
      </c>
    </row>
    <row r="12" spans="1:2">
      <c r="A12" s="117" t="s">
        <v>60</v>
      </c>
      <c r="B12" s="109">
        <v>168</v>
      </c>
    </row>
    <row r="13" spans="1:2">
      <c r="A13" s="117" t="s">
        <v>100</v>
      </c>
      <c r="B13" s="109">
        <v>151</v>
      </c>
    </row>
    <row r="14" spans="1:2">
      <c r="A14" s="117" t="s">
        <v>191</v>
      </c>
      <c r="B14" s="109">
        <v>139</v>
      </c>
    </row>
    <row r="15" spans="1:2">
      <c r="A15" s="117" t="s">
        <v>204</v>
      </c>
      <c r="B15" s="109">
        <v>133</v>
      </c>
    </row>
    <row r="16" spans="1:2" ht="15.75" thickBot="1">
      <c r="A16" s="136" t="s">
        <v>164</v>
      </c>
      <c r="B16" s="138">
        <v>126</v>
      </c>
    </row>
    <row r="17" spans="1:25" s="114" customFormat="1" ht="15.75" thickBot="1">
      <c r="A17" s="216" t="s">
        <v>5</v>
      </c>
      <c r="B17" s="217">
        <f>SUM(B7:B16)</f>
        <v>2404</v>
      </c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</row>
    <row r="18" spans="1:25" s="114" customFormat="1">
      <c r="A18" s="772"/>
      <c r="B18" s="773"/>
      <c r="C18" s="774"/>
      <c r="D18" s="774"/>
      <c r="E18" s="774"/>
      <c r="F18" s="774"/>
      <c r="G18" s="774"/>
      <c r="H18" s="774"/>
      <c r="I18" s="774"/>
      <c r="J18" s="774"/>
      <c r="K18" s="774"/>
      <c r="L18" s="774"/>
      <c r="M18" s="774"/>
      <c r="N18" s="218"/>
      <c r="O18" s="218"/>
      <c r="P18" s="218"/>
      <c r="Q18" s="218"/>
      <c r="R18" s="218"/>
      <c r="S18" s="218"/>
      <c r="T18" s="218"/>
      <c r="U18" s="218"/>
      <c r="V18" s="218"/>
    </row>
    <row r="19" spans="1:25">
      <c r="A19" s="721"/>
      <c r="B19" s="728"/>
      <c r="C19" s="728"/>
      <c r="D19" s="728"/>
      <c r="E19" s="728"/>
      <c r="F19" s="728"/>
      <c r="G19" s="728"/>
      <c r="H19" s="728"/>
      <c r="I19" s="728"/>
      <c r="J19" s="728"/>
      <c r="K19" s="728"/>
      <c r="L19" s="728"/>
      <c r="M19" s="728"/>
      <c r="N19"/>
      <c r="O19"/>
      <c r="P19"/>
      <c r="Q19"/>
      <c r="R19"/>
    </row>
    <row r="20" spans="1:25">
      <c r="A20" s="721"/>
      <c r="B20" s="728"/>
      <c r="C20" s="728"/>
      <c r="D20" s="728"/>
      <c r="E20" s="728"/>
      <c r="F20" s="728"/>
      <c r="G20" s="728"/>
      <c r="H20" s="728"/>
      <c r="I20" s="728"/>
      <c r="J20" s="728"/>
      <c r="K20" s="728"/>
      <c r="L20" s="728"/>
      <c r="M20" s="728"/>
      <c r="N20" s="220"/>
      <c r="O20" s="220"/>
      <c r="P20"/>
      <c r="Q20"/>
      <c r="R20"/>
    </row>
    <row r="21" spans="1:25" ht="15" customHeight="1">
      <c r="A21" s="721"/>
      <c r="B21" s="728"/>
      <c r="C21" s="728"/>
      <c r="D21" s="728"/>
      <c r="E21" s="728"/>
      <c r="F21" s="728"/>
      <c r="G21" s="728"/>
      <c r="H21" s="728"/>
      <c r="I21" s="728"/>
      <c r="J21" s="728"/>
      <c r="K21" s="728"/>
      <c r="L21" s="728"/>
      <c r="M21" s="728"/>
      <c r="N21" s="220"/>
      <c r="O21" s="220"/>
      <c r="P21" s="220"/>
      <c r="Q21" s="220"/>
      <c r="R21" s="220"/>
      <c r="S21" s="220"/>
      <c r="U21"/>
      <c r="V21"/>
    </row>
    <row r="22" spans="1:25" s="728" customFormat="1" ht="15" customHeight="1">
      <c r="A22" s="721"/>
      <c r="N22" s="220"/>
      <c r="O22" s="220"/>
    </row>
    <row r="23" spans="1:25" s="728" customFormat="1" ht="70.5" customHeight="1">
      <c r="A23" s="721"/>
      <c r="N23" s="220"/>
      <c r="O23" s="220"/>
    </row>
    <row r="24" spans="1:25" s="728" customFormat="1">
      <c r="B24" s="728" t="str">
        <f>A7</f>
        <v>Buraco e pavimentação</v>
      </c>
      <c r="C24" s="728" t="str">
        <f>A8</f>
        <v>Cadastro Único (CadÚnico)</v>
      </c>
      <c r="D24" s="728" t="str">
        <f>A9</f>
        <v>Árvore</v>
      </c>
      <c r="E24" s="728" t="str">
        <f>A10</f>
        <v>Qualidade de atendimento</v>
      </c>
      <c r="F24" s="728" t="str">
        <f>A11</f>
        <v>Poluição sonora - PSIU</v>
      </c>
      <c r="G24" s="728" t="str">
        <f>A12</f>
        <v>Calçadas, guias e postes</v>
      </c>
      <c r="H24" s="728" t="str">
        <f>A13</f>
        <v>Estabelecimentos comerciais, indústrias e serviços</v>
      </c>
      <c r="I24" s="728" t="str">
        <f>A14</f>
        <v>Sinalização e Circulação de veículos e Pedestres</v>
      </c>
      <c r="J24" s="728" t="str">
        <f>A15</f>
        <v>Veículos abandonados</v>
      </c>
      <c r="K24" s="728" t="str">
        <f>A16</f>
        <v>Processo Administrativo</v>
      </c>
      <c r="L24" s="728" t="s">
        <v>5</v>
      </c>
      <c r="N24" s="677"/>
      <c r="O24" s="677"/>
      <c r="P24" s="731"/>
      <c r="Q24" s="731"/>
      <c r="R24" s="731"/>
      <c r="S24" s="731"/>
      <c r="T24" s="732"/>
      <c r="U24" s="732"/>
      <c r="V24" s="731"/>
      <c r="W24" s="731"/>
      <c r="X24" s="731"/>
      <c r="Y24" s="731"/>
    </row>
    <row r="25" spans="1:25" s="728" customFormat="1">
      <c r="B25" s="728">
        <f>B7</f>
        <v>523</v>
      </c>
      <c r="C25" s="728">
        <f>B8</f>
        <v>369</v>
      </c>
      <c r="D25" s="728">
        <f>B9</f>
        <v>300</v>
      </c>
      <c r="E25" s="728">
        <f>B10</f>
        <v>291</v>
      </c>
      <c r="F25" s="728">
        <f>B11</f>
        <v>204</v>
      </c>
      <c r="G25" s="728">
        <f>B12</f>
        <v>168</v>
      </c>
      <c r="H25" s="728">
        <f>B13</f>
        <v>151</v>
      </c>
      <c r="I25" s="728">
        <f>B14</f>
        <v>139</v>
      </c>
      <c r="J25" s="728">
        <f>B15</f>
        <v>133</v>
      </c>
      <c r="K25" s="728">
        <f>B16</f>
        <v>126</v>
      </c>
      <c r="N25" s="677"/>
      <c r="O25" s="677"/>
      <c r="P25" s="731"/>
      <c r="Q25" s="731"/>
      <c r="R25" s="731"/>
      <c r="S25" s="731"/>
      <c r="T25" s="732"/>
      <c r="U25" s="732"/>
      <c r="V25" s="731"/>
      <c r="W25" s="731"/>
      <c r="X25" s="731"/>
      <c r="Y25" s="731"/>
    </row>
    <row r="26" spans="1:25" s="728" customFormat="1">
      <c r="L26" s="728">
        <f>Assuntos!G187</f>
        <v>4703</v>
      </c>
      <c r="N26" s="677"/>
      <c r="O26" s="677"/>
      <c r="P26" s="731"/>
      <c r="Q26" s="731"/>
      <c r="R26" s="731"/>
      <c r="S26" s="731"/>
      <c r="T26" s="732"/>
      <c r="U26" s="732"/>
      <c r="V26" s="731"/>
      <c r="W26" s="731"/>
      <c r="X26" s="731"/>
      <c r="Y26" s="731"/>
    </row>
    <row r="27" spans="1:25" s="213" customFormat="1">
      <c r="A27" s="220"/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677"/>
      <c r="O27" s="677"/>
      <c r="P27" s="677"/>
      <c r="Q27" s="677"/>
      <c r="R27" s="677"/>
      <c r="S27" s="221"/>
      <c r="T27" s="222"/>
      <c r="U27" s="222"/>
      <c r="V27" s="221"/>
      <c r="W27" s="221"/>
      <c r="X27" s="221"/>
      <c r="Y27" s="221"/>
    </row>
    <row r="28" spans="1:25" s="213" customFormat="1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677"/>
      <c r="O28" s="677"/>
      <c r="P28" s="677"/>
      <c r="Q28" s="677"/>
      <c r="R28" s="677"/>
      <c r="S28" s="221"/>
      <c r="T28" s="222"/>
      <c r="U28" s="222"/>
      <c r="V28" s="221"/>
      <c r="W28" s="221"/>
      <c r="X28" s="221"/>
      <c r="Y28" s="221"/>
    </row>
    <row r="29" spans="1:25" s="213" customFormat="1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677"/>
      <c r="O29" s="677"/>
      <c r="P29" s="677"/>
      <c r="Q29" s="677"/>
      <c r="R29" s="677"/>
      <c r="S29" s="221"/>
      <c r="T29" s="222"/>
      <c r="U29" s="222"/>
      <c r="V29" s="221"/>
      <c r="W29" s="221"/>
      <c r="X29" s="221"/>
      <c r="Y29" s="221"/>
    </row>
    <row r="30" spans="1:25" s="213" customFormat="1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</row>
    <row r="31" spans="1:25" s="213" customFormat="1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</row>
    <row r="32" spans="1:25" s="213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22" s="213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22" s="213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22" s="213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22" s="213" customFormat="1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/>
      <c r="M36"/>
      <c r="N36"/>
      <c r="O36"/>
      <c r="P36"/>
    </row>
    <row r="37" spans="1:22" s="213" customFormat="1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/>
      <c r="M37"/>
      <c r="N37"/>
      <c r="O37"/>
      <c r="P37"/>
    </row>
    <row r="38" spans="1:22" s="213" customFormat="1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/>
      <c r="M38"/>
      <c r="N38"/>
      <c r="O38"/>
      <c r="P38"/>
    </row>
    <row r="39" spans="1:22" s="213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213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213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213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213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ColWidth="5.5703125" defaultRowHeight="14.25"/>
  <cols>
    <col min="1" max="1" width="68.85546875" style="175" customWidth="1"/>
    <col min="2" max="2" width="7.5703125" style="176" bestFit="1" customWidth="1"/>
    <col min="3" max="3" width="7.7109375" style="176" bestFit="1" customWidth="1"/>
    <col min="4" max="4" width="7.140625" style="176" bestFit="1" customWidth="1"/>
    <col min="5" max="5" width="7" style="176" bestFit="1" customWidth="1"/>
    <col min="6" max="6" width="7.5703125" style="176" bestFit="1" customWidth="1"/>
    <col min="7" max="7" width="6.7109375" style="160" bestFit="1" customWidth="1"/>
    <col min="8" max="8" width="7" style="176" bestFit="1" customWidth="1"/>
    <col min="9" max="9" width="7.28515625" style="176" bestFit="1" customWidth="1"/>
    <col min="10" max="10" width="7.140625" style="176" bestFit="1" customWidth="1"/>
    <col min="11" max="11" width="7.5703125" style="176" bestFit="1" customWidth="1"/>
    <col min="12" max="12" width="7.140625" style="177" bestFit="1" customWidth="1"/>
    <col min="13" max="13" width="7.85546875" style="176" customWidth="1"/>
    <col min="14" max="14" width="9.7109375" style="176" customWidth="1"/>
    <col min="15" max="236" width="9.140625" style="13" customWidth="1"/>
    <col min="237" max="237" width="58.28515625" style="13" customWidth="1"/>
    <col min="238" max="238" width="3.7109375" style="13" bestFit="1" customWidth="1"/>
    <col min="239" max="239" width="5.5703125" style="13" bestFit="1" customWidth="1"/>
    <col min="240" max="240" width="5.5703125" style="13" customWidth="1"/>
    <col min="241" max="16384" width="5.5703125" style="13"/>
  </cols>
  <sheetData>
    <row r="1" spans="1:16" customFormat="1" ht="15">
      <c r="A1" s="1" t="s">
        <v>0</v>
      </c>
      <c r="B1" s="223"/>
      <c r="C1" s="223"/>
      <c r="D1" s="223"/>
      <c r="E1" s="223"/>
      <c r="F1" s="223"/>
      <c r="G1" s="157"/>
      <c r="H1" s="223"/>
      <c r="I1" s="223"/>
      <c r="J1" s="223"/>
      <c r="K1" s="223"/>
      <c r="L1" s="176"/>
      <c r="M1" s="177"/>
      <c r="N1" s="177"/>
      <c r="O1" s="13"/>
      <c r="P1" s="13"/>
    </row>
    <row r="2" spans="1:16" customFormat="1" ht="15">
      <c r="A2" s="224" t="s">
        <v>1</v>
      </c>
      <c r="B2" s="6"/>
      <c r="C2" s="6"/>
      <c r="D2" s="6"/>
      <c r="E2" s="6"/>
      <c r="F2" s="6"/>
      <c r="G2" s="94"/>
      <c r="H2" s="6"/>
      <c r="I2" s="6"/>
      <c r="J2" s="6"/>
      <c r="K2" s="6"/>
      <c r="L2" s="176"/>
      <c r="M2" s="177"/>
      <c r="N2" s="177"/>
      <c r="O2" s="13"/>
      <c r="P2" s="13"/>
    </row>
    <row r="3" spans="1:16" customFormat="1" ht="15.75" thickBot="1">
      <c r="A3" s="175"/>
      <c r="B3" s="176"/>
      <c r="C3" s="176"/>
      <c r="D3" s="176"/>
      <c r="E3" s="176"/>
      <c r="F3" s="176"/>
      <c r="G3" s="160"/>
      <c r="H3" s="176"/>
      <c r="I3" s="176"/>
      <c r="J3" s="176"/>
      <c r="K3" s="176"/>
      <c r="L3" s="176"/>
      <c r="M3" s="177"/>
      <c r="N3" s="177"/>
      <c r="O3" s="13"/>
      <c r="P3" s="13"/>
    </row>
    <row r="4" spans="1:16" customFormat="1" ht="15.75" thickBot="1">
      <c r="A4" s="225" t="s">
        <v>213</v>
      </c>
      <c r="B4" s="28">
        <v>45261</v>
      </c>
      <c r="C4" s="25">
        <v>45231</v>
      </c>
      <c r="D4" s="28">
        <v>45200</v>
      </c>
      <c r="E4" s="26">
        <v>45170</v>
      </c>
      <c r="F4" s="65">
        <v>45139</v>
      </c>
      <c r="G4" s="65">
        <v>45108</v>
      </c>
      <c r="H4" s="65">
        <v>45078</v>
      </c>
      <c r="I4" s="226">
        <v>45047</v>
      </c>
      <c r="J4" s="214">
        <v>45017</v>
      </c>
      <c r="K4" s="214">
        <v>44986</v>
      </c>
      <c r="L4" s="214">
        <v>44958</v>
      </c>
      <c r="M4" s="214">
        <v>44927</v>
      </c>
      <c r="N4" s="227" t="s">
        <v>5</v>
      </c>
      <c r="O4" s="228" t="s">
        <v>6</v>
      </c>
      <c r="P4" s="62" t="s">
        <v>25</v>
      </c>
    </row>
    <row r="5" spans="1:16" customFormat="1" ht="15">
      <c r="A5" s="229" t="s">
        <v>223</v>
      </c>
      <c r="B5" s="230"/>
      <c r="C5" s="231"/>
      <c r="D5" s="33"/>
      <c r="E5" s="33"/>
      <c r="F5" s="33"/>
      <c r="G5" s="33">
        <v>84</v>
      </c>
      <c r="H5" s="34">
        <v>72</v>
      </c>
      <c r="I5" s="33">
        <v>66</v>
      </c>
      <c r="J5" s="35">
        <v>57</v>
      </c>
      <c r="K5" s="35">
        <v>140</v>
      </c>
      <c r="L5" s="35">
        <v>99</v>
      </c>
      <c r="M5" s="35">
        <v>68</v>
      </c>
      <c r="N5" s="232">
        <f t="shared" ref="N5:N36" si="0">SUM(B5:M5)</f>
        <v>586</v>
      </c>
      <c r="O5" s="233">
        <f t="shared" ref="O5:O36" si="1">AVERAGE(B5:M5)</f>
        <v>83.714285714285708</v>
      </c>
      <c r="P5" s="234">
        <f>(N5/$N$72)*100</f>
        <v>1.7313203533548025</v>
      </c>
    </row>
    <row r="6" spans="1:16" customFormat="1" ht="15">
      <c r="A6" s="235" t="s">
        <v>224</v>
      </c>
      <c r="B6" s="236"/>
      <c r="C6" s="180"/>
      <c r="D6" s="35"/>
      <c r="E6" s="35"/>
      <c r="F6" s="35"/>
      <c r="G6" s="45">
        <v>0</v>
      </c>
      <c r="H6" s="46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237">
        <f t="shared" si="0"/>
        <v>0</v>
      </c>
      <c r="O6" s="233">
        <f t="shared" si="1"/>
        <v>0</v>
      </c>
      <c r="P6" s="234">
        <f t="shared" ref="P6:P36" si="2">(N6/$N$72)*100</f>
        <v>0</v>
      </c>
    </row>
    <row r="7" spans="1:16" customFormat="1" ht="15">
      <c r="A7" s="235" t="s">
        <v>225</v>
      </c>
      <c r="B7" s="238"/>
      <c r="C7" s="180"/>
      <c r="D7" s="45"/>
      <c r="E7" s="45"/>
      <c r="F7" s="45"/>
      <c r="G7" s="45">
        <v>244</v>
      </c>
      <c r="H7" s="46">
        <v>272</v>
      </c>
      <c r="I7" s="45">
        <v>279</v>
      </c>
      <c r="J7" s="45">
        <v>231</v>
      </c>
      <c r="K7" s="45">
        <v>299</v>
      </c>
      <c r="L7" s="45">
        <v>330</v>
      </c>
      <c r="M7" s="45">
        <v>327</v>
      </c>
      <c r="N7" s="237">
        <f t="shared" si="0"/>
        <v>1982</v>
      </c>
      <c r="O7" s="233">
        <f t="shared" si="1"/>
        <v>283.14285714285717</v>
      </c>
      <c r="P7" s="234">
        <f t="shared" si="2"/>
        <v>5.8557626968416692</v>
      </c>
    </row>
    <row r="8" spans="1:16" customFormat="1" ht="15">
      <c r="A8" s="235" t="s">
        <v>226</v>
      </c>
      <c r="B8" s="238"/>
      <c r="C8" s="180"/>
      <c r="D8" s="45"/>
      <c r="E8" s="45"/>
      <c r="F8" s="45"/>
      <c r="G8" s="45">
        <v>14</v>
      </c>
      <c r="H8" s="46">
        <v>4</v>
      </c>
      <c r="I8" s="45">
        <v>5</v>
      </c>
      <c r="J8" s="45">
        <v>5</v>
      </c>
      <c r="K8" s="45">
        <v>4</v>
      </c>
      <c r="L8" s="45">
        <v>8</v>
      </c>
      <c r="M8" s="45">
        <v>12</v>
      </c>
      <c r="N8" s="237">
        <f t="shared" si="0"/>
        <v>52</v>
      </c>
      <c r="O8" s="233">
        <f t="shared" si="1"/>
        <v>7.4285714285714288</v>
      </c>
      <c r="P8" s="234">
        <f t="shared" si="2"/>
        <v>0.15363252282329304</v>
      </c>
    </row>
    <row r="9" spans="1:16" customFormat="1" ht="15">
      <c r="A9" s="235" t="s">
        <v>227</v>
      </c>
      <c r="B9" s="238"/>
      <c r="C9" s="180"/>
      <c r="D9" s="45"/>
      <c r="E9" s="45"/>
      <c r="F9" s="45"/>
      <c r="G9" s="45">
        <v>40</v>
      </c>
      <c r="H9" s="46">
        <v>37</v>
      </c>
      <c r="I9" s="45">
        <v>24</v>
      </c>
      <c r="J9" s="45">
        <v>22</v>
      </c>
      <c r="K9" s="45">
        <v>22</v>
      </c>
      <c r="L9" s="45">
        <v>45</v>
      </c>
      <c r="M9" s="45">
        <v>35</v>
      </c>
      <c r="N9" s="237">
        <f t="shared" si="0"/>
        <v>225</v>
      </c>
      <c r="O9" s="233">
        <f t="shared" si="1"/>
        <v>32.142857142857146</v>
      </c>
      <c r="P9" s="234">
        <f t="shared" si="2"/>
        <v>0.66475610837001797</v>
      </c>
    </row>
    <row r="10" spans="1:16" customFormat="1" ht="15">
      <c r="A10" s="235" t="s">
        <v>228</v>
      </c>
      <c r="B10" s="238"/>
      <c r="C10" s="180"/>
      <c r="D10" s="45"/>
      <c r="E10" s="45"/>
      <c r="F10" s="45"/>
      <c r="G10" s="45">
        <v>0</v>
      </c>
      <c r="H10" s="46">
        <v>2</v>
      </c>
      <c r="I10" s="45">
        <v>0</v>
      </c>
      <c r="J10" s="45">
        <v>6</v>
      </c>
      <c r="K10" s="45">
        <v>6</v>
      </c>
      <c r="L10" s="45">
        <v>5</v>
      </c>
      <c r="M10" s="45">
        <v>0</v>
      </c>
      <c r="N10" s="237">
        <f t="shared" si="0"/>
        <v>19</v>
      </c>
      <c r="O10" s="233">
        <f t="shared" si="1"/>
        <v>2.7142857142857144</v>
      </c>
      <c r="P10" s="234">
        <f t="shared" si="2"/>
        <v>5.6134960262357078E-2</v>
      </c>
    </row>
    <row r="11" spans="1:16" customFormat="1" ht="15">
      <c r="A11" s="235" t="s">
        <v>147</v>
      </c>
      <c r="B11" s="238"/>
      <c r="C11" s="180"/>
      <c r="D11" s="45"/>
      <c r="E11" s="45"/>
      <c r="F11" s="45"/>
      <c r="G11" s="45">
        <v>118</v>
      </c>
      <c r="H11" s="46">
        <v>82</v>
      </c>
      <c r="I11" s="45">
        <v>107</v>
      </c>
      <c r="J11" s="45">
        <v>76</v>
      </c>
      <c r="K11" s="45">
        <v>89</v>
      </c>
      <c r="L11" s="45">
        <v>72</v>
      </c>
      <c r="M11" s="45">
        <v>84</v>
      </c>
      <c r="N11" s="237">
        <f t="shared" si="0"/>
        <v>628</v>
      </c>
      <c r="O11" s="233">
        <f t="shared" si="1"/>
        <v>89.714285714285708</v>
      </c>
      <c r="P11" s="234">
        <f t="shared" si="2"/>
        <v>1.8554081602505392</v>
      </c>
    </row>
    <row r="12" spans="1:16" customFormat="1" ht="15">
      <c r="A12" s="235" t="s">
        <v>229</v>
      </c>
      <c r="B12" s="238"/>
      <c r="C12" s="180"/>
      <c r="D12" s="45"/>
      <c r="E12" s="45"/>
      <c r="F12" s="45"/>
      <c r="G12" s="45">
        <v>45</v>
      </c>
      <c r="H12" s="45">
        <v>22</v>
      </c>
      <c r="I12" s="45">
        <v>21</v>
      </c>
      <c r="J12" s="45">
        <v>21</v>
      </c>
      <c r="K12" s="45">
        <v>38</v>
      </c>
      <c r="L12" s="45">
        <v>40</v>
      </c>
      <c r="M12" s="45">
        <v>33</v>
      </c>
      <c r="N12" s="237">
        <f t="shared" si="0"/>
        <v>220</v>
      </c>
      <c r="O12" s="233">
        <f t="shared" si="1"/>
        <v>31.428571428571427</v>
      </c>
      <c r="P12" s="234">
        <f t="shared" si="2"/>
        <v>0.64998375040623979</v>
      </c>
    </row>
    <row r="13" spans="1:16" customFormat="1" ht="15">
      <c r="A13" s="235" t="s">
        <v>230</v>
      </c>
      <c r="B13" s="238"/>
      <c r="C13" s="180"/>
      <c r="D13" s="45"/>
      <c r="E13" s="45"/>
      <c r="F13" s="45"/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237">
        <f t="shared" si="0"/>
        <v>0</v>
      </c>
      <c r="O13" s="233">
        <f t="shared" si="1"/>
        <v>0</v>
      </c>
      <c r="P13" s="234">
        <f t="shared" si="2"/>
        <v>0</v>
      </c>
    </row>
    <row r="14" spans="1:16" customFormat="1" ht="15">
      <c r="A14" s="235" t="s">
        <v>231</v>
      </c>
      <c r="B14" s="238"/>
      <c r="C14" s="180"/>
      <c r="D14" s="45"/>
      <c r="E14" s="45"/>
      <c r="F14" s="45"/>
      <c r="G14" s="45">
        <v>207</v>
      </c>
      <c r="H14" s="45">
        <v>210</v>
      </c>
      <c r="I14" s="45">
        <v>285</v>
      </c>
      <c r="J14" s="45">
        <v>238</v>
      </c>
      <c r="K14" s="45">
        <v>333</v>
      </c>
      <c r="L14" s="45">
        <v>204</v>
      </c>
      <c r="M14" s="45">
        <v>140</v>
      </c>
      <c r="N14" s="237">
        <f t="shared" si="0"/>
        <v>1617</v>
      </c>
      <c r="O14" s="233">
        <f t="shared" si="1"/>
        <v>231</v>
      </c>
      <c r="P14" s="234">
        <f t="shared" si="2"/>
        <v>4.7773805654858625</v>
      </c>
    </row>
    <row r="15" spans="1:16" customFormat="1" ht="15">
      <c r="A15" s="235" t="s">
        <v>232</v>
      </c>
      <c r="B15" s="238"/>
      <c r="C15" s="180"/>
      <c r="D15" s="45"/>
      <c r="E15" s="45"/>
      <c r="F15" s="45"/>
      <c r="G15" s="45">
        <v>0</v>
      </c>
      <c r="H15" s="46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237">
        <f t="shared" si="0"/>
        <v>0</v>
      </c>
      <c r="O15" s="233">
        <f t="shared" si="1"/>
        <v>0</v>
      </c>
      <c r="P15" s="234">
        <f t="shared" si="2"/>
        <v>0</v>
      </c>
    </row>
    <row r="16" spans="1:16" customFormat="1" ht="15">
      <c r="A16" s="235" t="s">
        <v>233</v>
      </c>
      <c r="B16" s="238"/>
      <c r="C16" s="180"/>
      <c r="D16" s="45"/>
      <c r="E16" s="45"/>
      <c r="F16" s="45"/>
      <c r="G16" s="45">
        <v>0</v>
      </c>
      <c r="H16" s="45">
        <v>1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237">
        <f t="shared" si="0"/>
        <v>1</v>
      </c>
      <c r="O16" s="233">
        <f t="shared" si="1"/>
        <v>0.14285714285714285</v>
      </c>
      <c r="P16" s="234">
        <f t="shared" si="2"/>
        <v>2.9544715927556356E-3</v>
      </c>
    </row>
    <row r="17" spans="1:16" customFormat="1" ht="15" customHeight="1">
      <c r="A17" s="235" t="s">
        <v>234</v>
      </c>
      <c r="B17" s="238"/>
      <c r="C17" s="180"/>
      <c r="D17" s="45"/>
      <c r="E17" s="45"/>
      <c r="F17" s="45"/>
      <c r="G17" s="45">
        <v>4</v>
      </c>
      <c r="H17" s="45">
        <v>1</v>
      </c>
      <c r="I17" s="45">
        <v>9</v>
      </c>
      <c r="J17" s="45">
        <v>6</v>
      </c>
      <c r="K17" s="45">
        <v>5</v>
      </c>
      <c r="L17" s="45">
        <v>3</v>
      </c>
      <c r="M17" s="45">
        <v>2</v>
      </c>
      <c r="N17" s="237">
        <f t="shared" si="0"/>
        <v>30</v>
      </c>
      <c r="O17" s="233">
        <f t="shared" si="1"/>
        <v>4.2857142857142856</v>
      </c>
      <c r="P17" s="234">
        <f t="shared" si="2"/>
        <v>8.8634147782669065E-2</v>
      </c>
    </row>
    <row r="18" spans="1:16" customFormat="1" ht="15">
      <c r="A18" s="235" t="s">
        <v>235</v>
      </c>
      <c r="B18" s="238"/>
      <c r="C18" s="180"/>
      <c r="D18" s="45"/>
      <c r="E18" s="45"/>
      <c r="F18" s="45"/>
      <c r="G18" s="45">
        <v>174</v>
      </c>
      <c r="H18" s="45">
        <v>272</v>
      </c>
      <c r="I18" s="45">
        <v>269</v>
      </c>
      <c r="J18" s="45">
        <v>247</v>
      </c>
      <c r="K18" s="45">
        <v>318</v>
      </c>
      <c r="L18" s="45">
        <v>286</v>
      </c>
      <c r="M18" s="45">
        <v>247</v>
      </c>
      <c r="N18" s="237">
        <f t="shared" si="0"/>
        <v>1813</v>
      </c>
      <c r="O18" s="233">
        <f t="shared" si="1"/>
        <v>259</v>
      </c>
      <c r="P18" s="234">
        <f t="shared" si="2"/>
        <v>5.3564569976659673</v>
      </c>
    </row>
    <row r="19" spans="1:16" customFormat="1" ht="15">
      <c r="A19" s="235" t="s">
        <v>236</v>
      </c>
      <c r="B19" s="238"/>
      <c r="C19" s="180"/>
      <c r="D19" s="45"/>
      <c r="E19" s="45"/>
      <c r="F19" s="45"/>
      <c r="G19" s="45">
        <v>298</v>
      </c>
      <c r="H19" s="45">
        <v>242</v>
      </c>
      <c r="I19" s="45">
        <v>278</v>
      </c>
      <c r="J19" s="45">
        <v>222</v>
      </c>
      <c r="K19" s="45">
        <v>306</v>
      </c>
      <c r="L19" s="45">
        <v>292</v>
      </c>
      <c r="M19" s="45">
        <v>328</v>
      </c>
      <c r="N19" s="237">
        <f t="shared" si="0"/>
        <v>1966</v>
      </c>
      <c r="O19" s="233">
        <f t="shared" si="1"/>
        <v>280.85714285714283</v>
      </c>
      <c r="P19" s="234">
        <f t="shared" si="2"/>
        <v>5.8084911513575799</v>
      </c>
    </row>
    <row r="20" spans="1:16" customFormat="1" ht="15">
      <c r="A20" s="235" t="s">
        <v>237</v>
      </c>
      <c r="B20" s="238"/>
      <c r="C20" s="180"/>
      <c r="D20" s="45"/>
      <c r="E20" s="45"/>
      <c r="F20" s="45"/>
      <c r="G20" s="45">
        <v>3</v>
      </c>
      <c r="H20" s="45">
        <v>3</v>
      </c>
      <c r="I20" s="45">
        <v>2</v>
      </c>
      <c r="J20" s="45">
        <v>8</v>
      </c>
      <c r="K20" s="45">
        <v>1</v>
      </c>
      <c r="L20" s="45">
        <v>2</v>
      </c>
      <c r="M20" s="45">
        <v>2</v>
      </c>
      <c r="N20" s="237">
        <f t="shared" si="0"/>
        <v>21</v>
      </c>
      <c r="O20" s="233">
        <f t="shared" si="1"/>
        <v>3</v>
      </c>
      <c r="P20" s="234">
        <f t="shared" si="2"/>
        <v>6.2043903447868344E-2</v>
      </c>
    </row>
    <row r="21" spans="1:16" customFormat="1" ht="15">
      <c r="A21" s="235" t="s">
        <v>238</v>
      </c>
      <c r="B21" s="238"/>
      <c r="C21" s="180"/>
      <c r="D21" s="45"/>
      <c r="E21" s="45"/>
      <c r="F21" s="45"/>
      <c r="G21" s="45">
        <v>342</v>
      </c>
      <c r="H21" s="45">
        <v>343</v>
      </c>
      <c r="I21" s="45">
        <v>427</v>
      </c>
      <c r="J21" s="45">
        <v>332</v>
      </c>
      <c r="K21" s="45">
        <v>373</v>
      </c>
      <c r="L21" s="45">
        <v>318</v>
      </c>
      <c r="M21" s="45">
        <v>343</v>
      </c>
      <c r="N21" s="237">
        <f t="shared" si="0"/>
        <v>2478</v>
      </c>
      <c r="O21" s="233">
        <f t="shared" si="1"/>
        <v>354</v>
      </c>
      <c r="P21" s="234">
        <f t="shared" si="2"/>
        <v>7.3211806068484648</v>
      </c>
    </row>
    <row r="22" spans="1:16" customFormat="1" ht="15">
      <c r="A22" s="235" t="s">
        <v>239</v>
      </c>
      <c r="B22" s="238"/>
      <c r="C22" s="180"/>
      <c r="D22" s="45"/>
      <c r="E22" s="45"/>
      <c r="F22" s="45"/>
      <c r="G22" s="45">
        <v>734</v>
      </c>
      <c r="H22" s="45">
        <v>737</v>
      </c>
      <c r="I22" s="45">
        <v>704</v>
      </c>
      <c r="J22" s="45">
        <v>572</v>
      </c>
      <c r="K22" s="45">
        <v>573</v>
      </c>
      <c r="L22" s="45">
        <v>536</v>
      </c>
      <c r="M22" s="45">
        <v>545</v>
      </c>
      <c r="N22" s="237">
        <f t="shared" si="0"/>
        <v>4401</v>
      </c>
      <c r="O22" s="233">
        <f t="shared" si="1"/>
        <v>628.71428571428567</v>
      </c>
      <c r="P22" s="234">
        <f t="shared" si="2"/>
        <v>13.002629479717553</v>
      </c>
    </row>
    <row r="23" spans="1:16" customFormat="1" ht="15">
      <c r="A23" s="235" t="s">
        <v>240</v>
      </c>
      <c r="B23" s="238"/>
      <c r="C23" s="180"/>
      <c r="D23" s="45"/>
      <c r="E23" s="45"/>
      <c r="F23" s="45"/>
      <c r="G23" s="45">
        <v>485</v>
      </c>
      <c r="H23" s="45">
        <v>784</v>
      </c>
      <c r="I23" s="45">
        <v>878</v>
      </c>
      <c r="J23" s="45">
        <v>1034</v>
      </c>
      <c r="K23" s="45">
        <v>886</v>
      </c>
      <c r="L23" s="45">
        <v>527</v>
      </c>
      <c r="M23" s="45">
        <v>564</v>
      </c>
      <c r="N23" s="237">
        <f t="shared" si="0"/>
        <v>5158</v>
      </c>
      <c r="O23" s="233">
        <f t="shared" si="1"/>
        <v>736.85714285714289</v>
      </c>
      <c r="P23" s="234">
        <f t="shared" si="2"/>
        <v>15.23916447543357</v>
      </c>
    </row>
    <row r="24" spans="1:16" customFormat="1" ht="15">
      <c r="A24" s="235" t="s">
        <v>241</v>
      </c>
      <c r="B24" s="238"/>
      <c r="C24" s="180"/>
      <c r="D24" s="45"/>
      <c r="E24" s="45"/>
      <c r="F24" s="45"/>
      <c r="G24" s="45">
        <v>7</v>
      </c>
      <c r="H24" s="45">
        <v>5</v>
      </c>
      <c r="I24" s="45">
        <v>10</v>
      </c>
      <c r="J24" s="45">
        <v>12</v>
      </c>
      <c r="K24" s="45">
        <v>8</v>
      </c>
      <c r="L24" s="45">
        <v>11</v>
      </c>
      <c r="M24" s="45">
        <v>11</v>
      </c>
      <c r="N24" s="237">
        <f t="shared" si="0"/>
        <v>64</v>
      </c>
      <c r="O24" s="233">
        <f t="shared" si="1"/>
        <v>9.1428571428571423</v>
      </c>
      <c r="P24" s="234">
        <f t="shared" si="2"/>
        <v>0.18908618193636068</v>
      </c>
    </row>
    <row r="25" spans="1:16" customFormat="1" ht="15">
      <c r="A25" s="235" t="s">
        <v>242</v>
      </c>
      <c r="B25" s="238"/>
      <c r="C25" s="180"/>
      <c r="D25" s="45"/>
      <c r="E25" s="45"/>
      <c r="F25" s="45"/>
      <c r="G25" s="45">
        <v>9</v>
      </c>
      <c r="H25" s="45">
        <v>7</v>
      </c>
      <c r="I25" s="45">
        <v>12</v>
      </c>
      <c r="J25" s="45">
        <v>16</v>
      </c>
      <c r="K25" s="45">
        <v>17</v>
      </c>
      <c r="L25" s="45">
        <v>17</v>
      </c>
      <c r="M25" s="45">
        <v>12</v>
      </c>
      <c r="N25" s="237">
        <f t="shared" si="0"/>
        <v>90</v>
      </c>
      <c r="O25" s="233">
        <f t="shared" si="1"/>
        <v>12.857142857142858</v>
      </c>
      <c r="P25" s="234">
        <f t="shared" si="2"/>
        <v>0.26590244334800722</v>
      </c>
    </row>
    <row r="26" spans="1:16" customFormat="1" ht="15">
      <c r="A26" s="235" t="s">
        <v>243</v>
      </c>
      <c r="B26" s="238"/>
      <c r="C26" s="180"/>
      <c r="D26" s="45"/>
      <c r="E26" s="45"/>
      <c r="F26" s="45"/>
      <c r="G26" s="45">
        <v>36</v>
      </c>
      <c r="H26" s="46">
        <v>42</v>
      </c>
      <c r="I26" s="45">
        <v>29</v>
      </c>
      <c r="J26" s="45">
        <v>21</v>
      </c>
      <c r="K26" s="45">
        <v>12</v>
      </c>
      <c r="L26" s="45">
        <v>7</v>
      </c>
      <c r="M26" s="45">
        <v>9</v>
      </c>
      <c r="N26" s="237">
        <f t="shared" si="0"/>
        <v>156</v>
      </c>
      <c r="O26" s="233">
        <f t="shared" si="1"/>
        <v>22.285714285714285</v>
      </c>
      <c r="P26" s="234">
        <f t="shared" si="2"/>
        <v>0.46089756846987917</v>
      </c>
    </row>
    <row r="27" spans="1:16" customFormat="1" ht="15">
      <c r="A27" s="235" t="s">
        <v>244</v>
      </c>
      <c r="B27" s="238"/>
      <c r="C27" s="180"/>
      <c r="D27" s="45"/>
      <c r="E27" s="45"/>
      <c r="F27" s="45"/>
      <c r="G27" s="45">
        <v>164</v>
      </c>
      <c r="H27" s="45">
        <v>161</v>
      </c>
      <c r="I27" s="45">
        <v>206</v>
      </c>
      <c r="J27" s="45">
        <v>183</v>
      </c>
      <c r="K27" s="45">
        <v>326</v>
      </c>
      <c r="L27" s="45">
        <v>377</v>
      </c>
      <c r="M27" s="45">
        <v>131</v>
      </c>
      <c r="N27" s="237">
        <f t="shared" si="0"/>
        <v>1548</v>
      </c>
      <c r="O27" s="233">
        <f t="shared" si="1"/>
        <v>221.14285714285714</v>
      </c>
      <c r="P27" s="234">
        <f t="shared" si="2"/>
        <v>4.5735220255857234</v>
      </c>
    </row>
    <row r="28" spans="1:16" customFormat="1" ht="15">
      <c r="A28" s="235" t="s">
        <v>245</v>
      </c>
      <c r="B28" s="238"/>
      <c r="C28" s="180"/>
      <c r="D28" s="45"/>
      <c r="E28" s="45"/>
      <c r="F28" s="45"/>
      <c r="G28" s="45">
        <v>6</v>
      </c>
      <c r="H28" s="45">
        <v>13</v>
      </c>
      <c r="I28" s="45">
        <v>8</v>
      </c>
      <c r="J28" s="45">
        <v>14</v>
      </c>
      <c r="K28" s="45">
        <v>36</v>
      </c>
      <c r="L28" s="45">
        <v>18</v>
      </c>
      <c r="M28" s="45">
        <v>14</v>
      </c>
      <c r="N28" s="237">
        <f t="shared" si="0"/>
        <v>109</v>
      </c>
      <c r="O28" s="233">
        <f t="shared" si="1"/>
        <v>15.571428571428571</v>
      </c>
      <c r="P28" s="234">
        <f t="shared" si="2"/>
        <v>0.32203740361036431</v>
      </c>
    </row>
    <row r="29" spans="1:16" customFormat="1" ht="15">
      <c r="A29" s="235" t="s">
        <v>246</v>
      </c>
      <c r="B29" s="238"/>
      <c r="C29" s="180"/>
      <c r="D29" s="45"/>
      <c r="E29" s="45"/>
      <c r="F29" s="45"/>
      <c r="G29" s="45">
        <v>14</v>
      </c>
      <c r="H29" s="45">
        <v>18</v>
      </c>
      <c r="I29" s="45">
        <v>16</v>
      </c>
      <c r="J29" s="45">
        <v>16</v>
      </c>
      <c r="K29" s="45">
        <v>17</v>
      </c>
      <c r="L29" s="45">
        <v>8</v>
      </c>
      <c r="M29" s="45">
        <v>17</v>
      </c>
      <c r="N29" s="237">
        <f t="shared" si="0"/>
        <v>106</v>
      </c>
      <c r="O29" s="233">
        <f t="shared" si="1"/>
        <v>15.142857142857142</v>
      </c>
      <c r="P29" s="234">
        <f t="shared" si="2"/>
        <v>0.31317398883209735</v>
      </c>
    </row>
    <row r="30" spans="1:16" customFormat="1" ht="15">
      <c r="A30" s="235" t="s">
        <v>247</v>
      </c>
      <c r="B30" s="238"/>
      <c r="C30" s="180"/>
      <c r="D30" s="45"/>
      <c r="E30" s="45"/>
      <c r="F30" s="45"/>
      <c r="G30" s="45">
        <v>6</v>
      </c>
      <c r="H30" s="45">
        <v>7</v>
      </c>
      <c r="I30" s="45">
        <v>17</v>
      </c>
      <c r="J30" s="45">
        <v>15</v>
      </c>
      <c r="K30" s="45">
        <v>14</v>
      </c>
      <c r="L30" s="45">
        <v>7</v>
      </c>
      <c r="M30" s="45">
        <v>8</v>
      </c>
      <c r="N30" s="237">
        <f t="shared" si="0"/>
        <v>74</v>
      </c>
      <c r="O30" s="233">
        <f t="shared" si="1"/>
        <v>10.571428571428571</v>
      </c>
      <c r="P30" s="234">
        <f t="shared" si="2"/>
        <v>0.21863089786391701</v>
      </c>
    </row>
    <row r="31" spans="1:16" customFormat="1" ht="15">
      <c r="A31" s="235" t="s">
        <v>248</v>
      </c>
      <c r="B31" s="238"/>
      <c r="C31" s="180"/>
      <c r="D31" s="45"/>
      <c r="E31" s="45"/>
      <c r="F31" s="45"/>
      <c r="G31" s="45">
        <v>47</v>
      </c>
      <c r="H31" s="46">
        <v>22</v>
      </c>
      <c r="I31" s="45">
        <v>42</v>
      </c>
      <c r="J31" s="45">
        <v>58</v>
      </c>
      <c r="K31" s="45">
        <v>59</v>
      </c>
      <c r="L31" s="45">
        <v>59</v>
      </c>
      <c r="M31" s="45">
        <v>50</v>
      </c>
      <c r="N31" s="237">
        <f t="shared" si="0"/>
        <v>337</v>
      </c>
      <c r="O31" s="233">
        <f t="shared" si="1"/>
        <v>48.142857142857146</v>
      </c>
      <c r="P31" s="234">
        <f t="shared" si="2"/>
        <v>0.99565692675864914</v>
      </c>
    </row>
    <row r="32" spans="1:16" customFormat="1" ht="15">
      <c r="A32" s="235" t="s">
        <v>249</v>
      </c>
      <c r="B32" s="238"/>
      <c r="C32" s="180"/>
      <c r="D32" s="45"/>
      <c r="E32" s="45"/>
      <c r="F32" s="45"/>
      <c r="G32" s="45">
        <v>24</v>
      </c>
      <c r="H32" s="45">
        <v>29</v>
      </c>
      <c r="I32" s="45">
        <v>35</v>
      </c>
      <c r="J32" s="45">
        <v>31</v>
      </c>
      <c r="K32" s="45">
        <v>57</v>
      </c>
      <c r="L32" s="45">
        <v>49</v>
      </c>
      <c r="M32" s="45">
        <v>29</v>
      </c>
      <c r="N32" s="237">
        <f t="shared" si="0"/>
        <v>254</v>
      </c>
      <c r="O32" s="233">
        <f t="shared" si="1"/>
        <v>36.285714285714285</v>
      </c>
      <c r="P32" s="234">
        <f t="shared" si="2"/>
        <v>0.75043578455993143</v>
      </c>
    </row>
    <row r="33" spans="1:16" customFormat="1" ht="15" customHeight="1">
      <c r="A33" s="235" t="s">
        <v>250</v>
      </c>
      <c r="B33" s="238"/>
      <c r="C33" s="180"/>
      <c r="D33" s="45"/>
      <c r="E33" s="45"/>
      <c r="F33" s="45"/>
      <c r="G33" s="45">
        <v>0</v>
      </c>
      <c r="H33" s="45">
        <v>0</v>
      </c>
      <c r="I33" s="45">
        <v>0</v>
      </c>
      <c r="J33" s="45">
        <v>0</v>
      </c>
      <c r="K33" s="45">
        <v>1</v>
      </c>
      <c r="L33" s="45">
        <v>0</v>
      </c>
      <c r="M33" s="45">
        <v>0</v>
      </c>
      <c r="N33" s="237">
        <f t="shared" si="0"/>
        <v>1</v>
      </c>
      <c r="O33" s="233">
        <f t="shared" si="1"/>
        <v>0.14285714285714285</v>
      </c>
      <c r="P33" s="234">
        <f t="shared" si="2"/>
        <v>2.9544715927556356E-3</v>
      </c>
    </row>
    <row r="34" spans="1:16" customFormat="1" ht="15" customHeight="1">
      <c r="A34" s="235" t="s">
        <v>251</v>
      </c>
      <c r="B34" s="238"/>
      <c r="C34" s="180"/>
      <c r="D34" s="45"/>
      <c r="E34" s="45"/>
      <c r="F34" s="45"/>
      <c r="G34" s="45">
        <v>71</v>
      </c>
      <c r="H34" s="45">
        <v>67</v>
      </c>
      <c r="I34" s="45">
        <v>65</v>
      </c>
      <c r="J34" s="45">
        <v>39</v>
      </c>
      <c r="K34" s="45">
        <v>51</v>
      </c>
      <c r="L34" s="45">
        <v>34</v>
      </c>
      <c r="M34" s="45">
        <v>70</v>
      </c>
      <c r="N34" s="237">
        <f t="shared" si="0"/>
        <v>397</v>
      </c>
      <c r="O34" s="233">
        <f t="shared" si="1"/>
        <v>56.714285714285715</v>
      </c>
      <c r="P34" s="234">
        <f t="shared" si="2"/>
        <v>1.1729252223239874</v>
      </c>
    </row>
    <row r="35" spans="1:16" customFormat="1" ht="15" customHeight="1">
      <c r="A35" s="235" t="s">
        <v>252</v>
      </c>
      <c r="B35" s="238"/>
      <c r="C35" s="180"/>
      <c r="D35" s="45"/>
      <c r="E35" s="45"/>
      <c r="F35" s="45"/>
      <c r="G35" s="45">
        <v>45</v>
      </c>
      <c r="H35" s="45">
        <v>21</v>
      </c>
      <c r="I35" s="45">
        <v>32</v>
      </c>
      <c r="J35" s="45">
        <v>41</v>
      </c>
      <c r="K35" s="45">
        <v>44</v>
      </c>
      <c r="L35" s="45">
        <v>43</v>
      </c>
      <c r="M35" s="45">
        <v>37</v>
      </c>
      <c r="N35" s="237">
        <f t="shared" si="0"/>
        <v>263</v>
      </c>
      <c r="O35" s="233">
        <f t="shared" si="1"/>
        <v>37.571428571428569</v>
      </c>
      <c r="P35" s="234">
        <f t="shared" si="2"/>
        <v>0.77702602889473216</v>
      </c>
    </row>
    <row r="36" spans="1:16" customFormat="1" ht="15" customHeight="1">
      <c r="A36" s="235" t="s">
        <v>253</v>
      </c>
      <c r="B36" s="238"/>
      <c r="C36" s="180"/>
      <c r="D36" s="45"/>
      <c r="E36" s="45"/>
      <c r="F36" s="45"/>
      <c r="G36" s="45">
        <v>0</v>
      </c>
      <c r="H36" s="45">
        <v>0</v>
      </c>
      <c r="I36" s="45">
        <v>0</v>
      </c>
      <c r="J36" s="45">
        <v>0</v>
      </c>
      <c r="K36" s="45">
        <v>1</v>
      </c>
      <c r="L36" s="45">
        <v>10</v>
      </c>
      <c r="M36" s="45">
        <v>2</v>
      </c>
      <c r="N36" s="237">
        <f t="shared" si="0"/>
        <v>13</v>
      </c>
      <c r="O36" s="233">
        <f t="shared" si="1"/>
        <v>1.8571428571428572</v>
      </c>
      <c r="P36" s="234">
        <f t="shared" si="2"/>
        <v>3.840813070582326E-2</v>
      </c>
    </row>
    <row r="37" spans="1:16" customFormat="1" ht="15" customHeight="1">
      <c r="A37" s="235" t="s">
        <v>254</v>
      </c>
      <c r="B37" s="238"/>
      <c r="C37" s="180"/>
      <c r="D37" s="45"/>
      <c r="E37" s="45"/>
      <c r="F37" s="45"/>
      <c r="G37" s="45">
        <v>38</v>
      </c>
      <c r="H37" s="45">
        <v>33</v>
      </c>
      <c r="I37" s="45">
        <v>19</v>
      </c>
      <c r="J37" s="45">
        <v>14</v>
      </c>
      <c r="K37" s="45">
        <v>23</v>
      </c>
      <c r="L37" s="45">
        <v>29</v>
      </c>
      <c r="M37" s="45">
        <v>41</v>
      </c>
      <c r="N37" s="237">
        <f t="shared" ref="N37:N68" si="3">SUM(B37:M37)</f>
        <v>197</v>
      </c>
      <c r="O37" s="233">
        <f t="shared" ref="O37:O72" si="4">AVERAGE(B37:M37)</f>
        <v>28.142857142857142</v>
      </c>
      <c r="P37" s="234">
        <f t="shared" ref="P37:P71" si="5">(N37/$N$72)*100</f>
        <v>0.58203090377286026</v>
      </c>
    </row>
    <row r="38" spans="1:16" customFormat="1" ht="15" customHeight="1">
      <c r="A38" s="235" t="s">
        <v>255</v>
      </c>
      <c r="B38" s="238"/>
      <c r="C38" s="180"/>
      <c r="D38" s="45"/>
      <c r="E38" s="45"/>
      <c r="F38" s="45"/>
      <c r="G38" s="45">
        <v>110</v>
      </c>
      <c r="H38" s="45">
        <v>61</v>
      </c>
      <c r="I38" s="45">
        <v>83</v>
      </c>
      <c r="J38" s="45">
        <v>71</v>
      </c>
      <c r="K38" s="45">
        <v>72</v>
      </c>
      <c r="L38" s="45">
        <v>36</v>
      </c>
      <c r="M38" s="45">
        <v>30</v>
      </c>
      <c r="N38" s="237">
        <f t="shared" si="3"/>
        <v>463</v>
      </c>
      <c r="O38" s="233">
        <f t="shared" si="4"/>
        <v>66.142857142857139</v>
      </c>
      <c r="P38" s="234">
        <f t="shared" si="5"/>
        <v>1.3679203474458592</v>
      </c>
    </row>
    <row r="39" spans="1:16" customFormat="1" ht="15" customHeight="1">
      <c r="A39" s="235" t="s">
        <v>256</v>
      </c>
      <c r="B39" s="238"/>
      <c r="C39" s="180"/>
      <c r="D39" s="45"/>
      <c r="E39" s="45"/>
      <c r="F39" s="45"/>
      <c r="G39" s="45">
        <v>31</v>
      </c>
      <c r="H39" s="45">
        <v>33</v>
      </c>
      <c r="I39" s="45">
        <v>38</v>
      </c>
      <c r="J39" s="45">
        <v>25</v>
      </c>
      <c r="K39" s="45">
        <v>43</v>
      </c>
      <c r="L39" s="45">
        <v>10</v>
      </c>
      <c r="M39" s="45">
        <v>15</v>
      </c>
      <c r="N39" s="237">
        <f t="shared" si="3"/>
        <v>195</v>
      </c>
      <c r="O39" s="233">
        <f t="shared" si="4"/>
        <v>27.857142857142858</v>
      </c>
      <c r="P39" s="234">
        <f t="shared" si="5"/>
        <v>0.57612196058734888</v>
      </c>
    </row>
    <row r="40" spans="1:16" customFormat="1" ht="15" customHeight="1">
      <c r="A40" s="235" t="s">
        <v>257</v>
      </c>
      <c r="B40" s="238"/>
      <c r="C40" s="180"/>
      <c r="D40" s="45"/>
      <c r="E40" s="45"/>
      <c r="F40" s="45"/>
      <c r="G40" s="45">
        <v>37</v>
      </c>
      <c r="H40" s="45">
        <v>25</v>
      </c>
      <c r="I40" s="45">
        <v>29</v>
      </c>
      <c r="J40" s="45">
        <v>21</v>
      </c>
      <c r="K40" s="45">
        <v>40</v>
      </c>
      <c r="L40" s="45">
        <v>24</v>
      </c>
      <c r="M40" s="45">
        <v>24</v>
      </c>
      <c r="N40" s="237">
        <f t="shared" si="3"/>
        <v>200</v>
      </c>
      <c r="O40" s="233">
        <f t="shared" si="4"/>
        <v>28.571428571428573</v>
      </c>
      <c r="P40" s="234">
        <f t="shared" si="5"/>
        <v>0.59089431855112706</v>
      </c>
    </row>
    <row r="41" spans="1:16" customFormat="1" ht="15" customHeight="1">
      <c r="A41" s="235" t="s">
        <v>258</v>
      </c>
      <c r="B41" s="238"/>
      <c r="C41" s="180"/>
      <c r="D41" s="45"/>
      <c r="E41" s="45"/>
      <c r="F41" s="45"/>
      <c r="G41" s="45">
        <v>51</v>
      </c>
      <c r="H41" s="45">
        <v>54</v>
      </c>
      <c r="I41" s="45">
        <v>80</v>
      </c>
      <c r="J41" s="45">
        <v>52</v>
      </c>
      <c r="K41" s="45">
        <v>66</v>
      </c>
      <c r="L41" s="45">
        <v>57</v>
      </c>
      <c r="M41" s="45">
        <v>52</v>
      </c>
      <c r="N41" s="237">
        <f t="shared" si="3"/>
        <v>412</v>
      </c>
      <c r="O41" s="233">
        <f t="shared" si="4"/>
        <v>58.857142857142854</v>
      </c>
      <c r="P41" s="234">
        <f t="shared" si="5"/>
        <v>1.2172422962153218</v>
      </c>
    </row>
    <row r="42" spans="1:16" customFormat="1" ht="15" customHeight="1">
      <c r="A42" s="235" t="s">
        <v>259</v>
      </c>
      <c r="B42" s="238"/>
      <c r="C42" s="180"/>
      <c r="D42" s="45"/>
      <c r="E42" s="45"/>
      <c r="F42" s="45"/>
      <c r="G42" s="45">
        <v>94</v>
      </c>
      <c r="H42" s="45">
        <v>41</v>
      </c>
      <c r="I42" s="45">
        <v>47</v>
      </c>
      <c r="J42" s="45">
        <v>40</v>
      </c>
      <c r="K42" s="45">
        <v>36</v>
      </c>
      <c r="L42" s="45">
        <v>48</v>
      </c>
      <c r="M42" s="45">
        <v>62</v>
      </c>
      <c r="N42" s="237">
        <f t="shared" si="3"/>
        <v>368</v>
      </c>
      <c r="O42" s="233">
        <f t="shared" si="4"/>
        <v>52.571428571428569</v>
      </c>
      <c r="P42" s="234">
        <f t="shared" si="5"/>
        <v>1.087245546134074</v>
      </c>
    </row>
    <row r="43" spans="1:16" customFormat="1" ht="15" customHeight="1">
      <c r="A43" s="235" t="s">
        <v>260</v>
      </c>
      <c r="B43" s="238"/>
      <c r="C43" s="180"/>
      <c r="D43" s="45"/>
      <c r="E43" s="45"/>
      <c r="F43" s="45"/>
      <c r="G43" s="45">
        <v>34</v>
      </c>
      <c r="H43" s="45">
        <v>35</v>
      </c>
      <c r="I43" s="45">
        <v>45</v>
      </c>
      <c r="J43" s="45">
        <v>26</v>
      </c>
      <c r="K43" s="45">
        <v>50</v>
      </c>
      <c r="L43" s="45">
        <v>32</v>
      </c>
      <c r="M43" s="45">
        <v>29</v>
      </c>
      <c r="N43" s="237">
        <f t="shared" si="3"/>
        <v>251</v>
      </c>
      <c r="O43" s="233">
        <f t="shared" si="4"/>
        <v>35.857142857142854</v>
      </c>
      <c r="P43" s="234">
        <f t="shared" si="5"/>
        <v>0.74157236978166452</v>
      </c>
    </row>
    <row r="44" spans="1:16" customFormat="1" ht="15" customHeight="1">
      <c r="A44" s="235" t="s">
        <v>261</v>
      </c>
      <c r="B44" s="238"/>
      <c r="C44" s="180"/>
      <c r="D44" s="45"/>
      <c r="E44" s="45"/>
      <c r="F44" s="45"/>
      <c r="G44" s="45">
        <v>43</v>
      </c>
      <c r="H44" s="45">
        <v>29</v>
      </c>
      <c r="I44" s="45">
        <v>37</v>
      </c>
      <c r="J44" s="45">
        <v>40</v>
      </c>
      <c r="K44" s="45">
        <v>40</v>
      </c>
      <c r="L44" s="45">
        <v>43</v>
      </c>
      <c r="M44" s="45">
        <v>25</v>
      </c>
      <c r="N44" s="237">
        <f t="shared" si="3"/>
        <v>257</v>
      </c>
      <c r="O44" s="233">
        <f t="shared" si="4"/>
        <v>36.714285714285715</v>
      </c>
      <c r="P44" s="234">
        <f t="shared" si="5"/>
        <v>0.75929919933819834</v>
      </c>
    </row>
    <row r="45" spans="1:16" customFormat="1" ht="15" customHeight="1">
      <c r="A45" s="235" t="s">
        <v>262</v>
      </c>
      <c r="B45" s="238"/>
      <c r="C45" s="180"/>
      <c r="D45" s="45"/>
      <c r="E45" s="45"/>
      <c r="F45" s="45"/>
      <c r="G45" s="45">
        <v>34</v>
      </c>
      <c r="H45" s="45">
        <v>32</v>
      </c>
      <c r="I45" s="45">
        <v>69</v>
      </c>
      <c r="J45" s="45">
        <v>28</v>
      </c>
      <c r="K45" s="45">
        <v>37</v>
      </c>
      <c r="L45" s="45">
        <v>43</v>
      </c>
      <c r="M45" s="45">
        <v>41</v>
      </c>
      <c r="N45" s="237">
        <f t="shared" si="3"/>
        <v>284</v>
      </c>
      <c r="O45" s="233">
        <f t="shared" si="4"/>
        <v>40.571428571428569</v>
      </c>
      <c r="P45" s="234">
        <f t="shared" si="5"/>
        <v>0.83906993234260041</v>
      </c>
    </row>
    <row r="46" spans="1:16" customFormat="1" ht="15" customHeight="1">
      <c r="A46" s="235" t="s">
        <v>263</v>
      </c>
      <c r="B46" s="238"/>
      <c r="C46" s="180"/>
      <c r="D46" s="45"/>
      <c r="E46" s="45"/>
      <c r="F46" s="45"/>
      <c r="G46" s="45">
        <v>2</v>
      </c>
      <c r="H46" s="45">
        <v>5</v>
      </c>
      <c r="I46" s="45">
        <v>11</v>
      </c>
      <c r="J46" s="45">
        <v>17</v>
      </c>
      <c r="K46" s="45">
        <v>7</v>
      </c>
      <c r="L46" s="45">
        <v>6</v>
      </c>
      <c r="M46" s="45">
        <v>6</v>
      </c>
      <c r="N46" s="237">
        <f t="shared" si="3"/>
        <v>54</v>
      </c>
      <c r="O46" s="233">
        <f t="shared" si="4"/>
        <v>7.7142857142857144</v>
      </c>
      <c r="P46" s="234">
        <f t="shared" si="5"/>
        <v>0.15954146600880434</v>
      </c>
    </row>
    <row r="47" spans="1:16" customFormat="1" ht="15" customHeight="1">
      <c r="A47" s="235" t="s">
        <v>264</v>
      </c>
      <c r="B47" s="238"/>
      <c r="C47" s="180"/>
      <c r="D47" s="45"/>
      <c r="E47" s="45"/>
      <c r="F47" s="45"/>
      <c r="G47" s="45">
        <v>19</v>
      </c>
      <c r="H47" s="45">
        <v>10</v>
      </c>
      <c r="I47" s="45">
        <v>16</v>
      </c>
      <c r="J47" s="45">
        <v>12</v>
      </c>
      <c r="K47" s="45">
        <v>10</v>
      </c>
      <c r="L47" s="45">
        <v>15</v>
      </c>
      <c r="M47" s="45">
        <v>14</v>
      </c>
      <c r="N47" s="237">
        <f t="shared" si="3"/>
        <v>96</v>
      </c>
      <c r="O47" s="233">
        <f t="shared" si="4"/>
        <v>13.714285714285714</v>
      </c>
      <c r="P47" s="234">
        <f t="shared" si="5"/>
        <v>0.28362927290454104</v>
      </c>
    </row>
    <row r="48" spans="1:16" customFormat="1" ht="15" customHeight="1">
      <c r="A48" s="235" t="s">
        <v>265</v>
      </c>
      <c r="B48" s="238"/>
      <c r="C48" s="180"/>
      <c r="D48" s="45"/>
      <c r="E48" s="45"/>
      <c r="F48" s="45"/>
      <c r="G48" s="45">
        <v>36</v>
      </c>
      <c r="H48" s="45">
        <v>26</v>
      </c>
      <c r="I48" s="45">
        <v>21</v>
      </c>
      <c r="J48" s="45">
        <v>14</v>
      </c>
      <c r="K48" s="45">
        <v>20</v>
      </c>
      <c r="L48" s="45">
        <v>27</v>
      </c>
      <c r="M48" s="45">
        <v>22</v>
      </c>
      <c r="N48" s="237">
        <f t="shared" si="3"/>
        <v>166</v>
      </c>
      <c r="O48" s="233">
        <f t="shared" si="4"/>
        <v>23.714285714285715</v>
      </c>
      <c r="P48" s="234">
        <f t="shared" si="5"/>
        <v>0.49044228439743554</v>
      </c>
    </row>
    <row r="49" spans="1:16" customFormat="1" ht="15" customHeight="1">
      <c r="A49" s="235" t="s">
        <v>266</v>
      </c>
      <c r="B49" s="238"/>
      <c r="C49" s="180"/>
      <c r="D49" s="45"/>
      <c r="E49" s="45"/>
      <c r="F49" s="45"/>
      <c r="G49" s="45">
        <v>9</v>
      </c>
      <c r="H49" s="45">
        <v>12</v>
      </c>
      <c r="I49" s="45">
        <v>11</v>
      </c>
      <c r="J49" s="45">
        <v>11</v>
      </c>
      <c r="K49" s="45">
        <v>10</v>
      </c>
      <c r="L49" s="45">
        <v>13</v>
      </c>
      <c r="M49" s="45">
        <v>10</v>
      </c>
      <c r="N49" s="237">
        <f t="shared" si="3"/>
        <v>76</v>
      </c>
      <c r="O49" s="233">
        <f t="shared" si="4"/>
        <v>10.857142857142858</v>
      </c>
      <c r="P49" s="234">
        <f t="shared" si="5"/>
        <v>0.22453984104942831</v>
      </c>
    </row>
    <row r="50" spans="1:16" customFormat="1" ht="15" customHeight="1">
      <c r="A50" s="235" t="s">
        <v>267</v>
      </c>
      <c r="B50" s="238"/>
      <c r="C50" s="180"/>
      <c r="D50" s="45"/>
      <c r="E50" s="45"/>
      <c r="F50" s="45"/>
      <c r="G50" s="45">
        <v>50</v>
      </c>
      <c r="H50" s="45">
        <v>47</v>
      </c>
      <c r="I50" s="45">
        <v>46</v>
      </c>
      <c r="J50" s="45">
        <v>50</v>
      </c>
      <c r="K50" s="45">
        <v>43</v>
      </c>
      <c r="L50" s="45">
        <v>65</v>
      </c>
      <c r="M50" s="45">
        <v>41</v>
      </c>
      <c r="N50" s="237">
        <f t="shared" si="3"/>
        <v>342</v>
      </c>
      <c r="O50" s="233">
        <f t="shared" si="4"/>
        <v>48.857142857142854</v>
      </c>
      <c r="P50" s="234">
        <f t="shared" si="5"/>
        <v>1.0104292847224274</v>
      </c>
    </row>
    <row r="51" spans="1:16" customFormat="1" ht="15" customHeight="1">
      <c r="A51" s="235" t="s">
        <v>268</v>
      </c>
      <c r="B51" s="238"/>
      <c r="C51" s="180"/>
      <c r="D51" s="45"/>
      <c r="E51" s="45"/>
      <c r="F51" s="45"/>
      <c r="G51" s="45">
        <v>27</v>
      </c>
      <c r="H51" s="45">
        <v>23</v>
      </c>
      <c r="I51" s="45">
        <v>26</v>
      </c>
      <c r="J51" s="45">
        <v>21</v>
      </c>
      <c r="K51" s="45">
        <v>27</v>
      </c>
      <c r="L51" s="45">
        <v>35</v>
      </c>
      <c r="M51" s="45">
        <v>28</v>
      </c>
      <c r="N51" s="237">
        <f t="shared" si="3"/>
        <v>187</v>
      </c>
      <c r="O51" s="233">
        <f t="shared" si="4"/>
        <v>26.714285714285715</v>
      </c>
      <c r="P51" s="234">
        <f t="shared" si="5"/>
        <v>0.55248618784530379</v>
      </c>
    </row>
    <row r="52" spans="1:16" customFormat="1" ht="15" customHeight="1">
      <c r="A52" s="235" t="s">
        <v>269</v>
      </c>
      <c r="B52" s="238"/>
      <c r="C52" s="180"/>
      <c r="D52" s="45"/>
      <c r="E52" s="45"/>
      <c r="F52" s="45"/>
      <c r="G52" s="45">
        <v>42</v>
      </c>
      <c r="H52" s="45">
        <v>38</v>
      </c>
      <c r="I52" s="45">
        <v>40</v>
      </c>
      <c r="J52" s="45">
        <v>45</v>
      </c>
      <c r="K52" s="45">
        <v>55</v>
      </c>
      <c r="L52" s="45">
        <v>47</v>
      </c>
      <c r="M52" s="45">
        <v>49</v>
      </c>
      <c r="N52" s="237">
        <f t="shared" si="3"/>
        <v>316</v>
      </c>
      <c r="O52" s="233">
        <f t="shared" si="4"/>
        <v>45.142857142857146</v>
      </c>
      <c r="P52" s="234">
        <f t="shared" si="5"/>
        <v>0.93361302331078089</v>
      </c>
    </row>
    <row r="53" spans="1:16" customFormat="1" ht="15" customHeight="1">
      <c r="A53" s="235" t="s">
        <v>270</v>
      </c>
      <c r="B53" s="238"/>
      <c r="C53" s="180"/>
      <c r="D53" s="45"/>
      <c r="E53" s="45"/>
      <c r="F53" s="45"/>
      <c r="G53" s="45">
        <v>23</v>
      </c>
      <c r="H53" s="45">
        <v>16</v>
      </c>
      <c r="I53" s="45">
        <v>29</v>
      </c>
      <c r="J53" s="45">
        <v>24</v>
      </c>
      <c r="K53" s="45">
        <v>28</v>
      </c>
      <c r="L53" s="45">
        <v>18</v>
      </c>
      <c r="M53" s="45">
        <v>20</v>
      </c>
      <c r="N53" s="237">
        <f t="shared" si="3"/>
        <v>158</v>
      </c>
      <c r="O53" s="233">
        <f t="shared" si="4"/>
        <v>22.571428571428573</v>
      </c>
      <c r="P53" s="234">
        <f t="shared" si="5"/>
        <v>0.46680651165539044</v>
      </c>
    </row>
    <row r="54" spans="1:16" customFormat="1" ht="15" customHeight="1">
      <c r="A54" s="235" t="s">
        <v>271</v>
      </c>
      <c r="B54" s="238"/>
      <c r="C54" s="180"/>
      <c r="D54" s="45"/>
      <c r="E54" s="45"/>
      <c r="F54" s="45"/>
      <c r="G54" s="45">
        <v>31</v>
      </c>
      <c r="H54" s="45">
        <v>30</v>
      </c>
      <c r="I54" s="45">
        <v>25</v>
      </c>
      <c r="J54" s="45">
        <v>16</v>
      </c>
      <c r="K54" s="45">
        <v>26</v>
      </c>
      <c r="L54" s="45">
        <v>17</v>
      </c>
      <c r="M54" s="45">
        <v>22</v>
      </c>
      <c r="N54" s="237">
        <f t="shared" si="3"/>
        <v>167</v>
      </c>
      <c r="O54" s="233">
        <f t="shared" si="4"/>
        <v>23.857142857142858</v>
      </c>
      <c r="P54" s="234">
        <f t="shared" si="5"/>
        <v>0.49339675599019112</v>
      </c>
    </row>
    <row r="55" spans="1:16" customFormat="1" ht="15" customHeight="1">
      <c r="A55" s="235" t="s">
        <v>272</v>
      </c>
      <c r="B55" s="238"/>
      <c r="C55" s="180"/>
      <c r="D55" s="45"/>
      <c r="E55" s="45"/>
      <c r="F55" s="45"/>
      <c r="G55" s="45">
        <v>80</v>
      </c>
      <c r="H55" s="45">
        <v>82</v>
      </c>
      <c r="I55" s="45">
        <v>125</v>
      </c>
      <c r="J55" s="45">
        <v>91</v>
      </c>
      <c r="K55" s="45">
        <v>140</v>
      </c>
      <c r="L55" s="45">
        <v>71</v>
      </c>
      <c r="M55" s="45">
        <v>70</v>
      </c>
      <c r="N55" s="237">
        <f t="shared" si="3"/>
        <v>659</v>
      </c>
      <c r="O55" s="233">
        <f t="shared" si="4"/>
        <v>94.142857142857139</v>
      </c>
      <c r="P55" s="234">
        <f t="shared" si="5"/>
        <v>1.946996779625964</v>
      </c>
    </row>
    <row r="56" spans="1:16" customFormat="1" ht="15" customHeight="1">
      <c r="A56" s="235" t="s">
        <v>273</v>
      </c>
      <c r="B56" s="238"/>
      <c r="C56" s="180"/>
      <c r="D56" s="45"/>
      <c r="E56" s="45"/>
      <c r="F56" s="45"/>
      <c r="G56" s="45">
        <v>37</v>
      </c>
      <c r="H56" s="45">
        <v>24</v>
      </c>
      <c r="I56" s="45">
        <v>34</v>
      </c>
      <c r="J56" s="45">
        <v>14</v>
      </c>
      <c r="K56" s="45">
        <v>33</v>
      </c>
      <c r="L56" s="45">
        <v>23</v>
      </c>
      <c r="M56" s="45">
        <v>22</v>
      </c>
      <c r="N56" s="237">
        <f t="shared" si="3"/>
        <v>187</v>
      </c>
      <c r="O56" s="233">
        <f t="shared" si="4"/>
        <v>26.714285714285715</v>
      </c>
      <c r="P56" s="234">
        <f t="shared" si="5"/>
        <v>0.55248618784530379</v>
      </c>
    </row>
    <row r="57" spans="1:16" customFormat="1" ht="15" customHeight="1">
      <c r="A57" s="235" t="s">
        <v>274</v>
      </c>
      <c r="B57" s="238"/>
      <c r="C57" s="180"/>
      <c r="D57" s="45"/>
      <c r="E57" s="45"/>
      <c r="F57" s="45"/>
      <c r="G57" s="45">
        <v>63</v>
      </c>
      <c r="H57" s="45">
        <v>61</v>
      </c>
      <c r="I57" s="45">
        <v>68</v>
      </c>
      <c r="J57" s="45">
        <v>51</v>
      </c>
      <c r="K57" s="45">
        <v>75</v>
      </c>
      <c r="L57" s="45">
        <v>55</v>
      </c>
      <c r="M57" s="45">
        <v>53</v>
      </c>
      <c r="N57" s="237">
        <f t="shared" si="3"/>
        <v>426</v>
      </c>
      <c r="O57" s="233">
        <f t="shared" si="4"/>
        <v>60.857142857142854</v>
      </c>
      <c r="P57" s="234">
        <f t="shared" si="5"/>
        <v>1.2586048985139007</v>
      </c>
    </row>
    <row r="58" spans="1:16" customFormat="1" ht="15" customHeight="1">
      <c r="A58" s="235" t="s">
        <v>275</v>
      </c>
      <c r="B58" s="238"/>
      <c r="C58" s="180"/>
      <c r="D58" s="45"/>
      <c r="E58" s="45"/>
      <c r="F58" s="45"/>
      <c r="G58" s="45">
        <v>11</v>
      </c>
      <c r="H58" s="45">
        <v>8</v>
      </c>
      <c r="I58" s="45">
        <v>22</v>
      </c>
      <c r="J58" s="45">
        <v>13</v>
      </c>
      <c r="K58" s="45">
        <v>7</v>
      </c>
      <c r="L58" s="45">
        <v>16</v>
      </c>
      <c r="M58" s="45">
        <v>5</v>
      </c>
      <c r="N58" s="237">
        <f t="shared" si="3"/>
        <v>82</v>
      </c>
      <c r="O58" s="233">
        <f t="shared" si="4"/>
        <v>11.714285714285714</v>
      </c>
      <c r="P58" s="234">
        <f t="shared" si="5"/>
        <v>0.24226667060596213</v>
      </c>
    </row>
    <row r="59" spans="1:16" customFormat="1" ht="15" customHeight="1">
      <c r="A59" s="235" t="s">
        <v>276</v>
      </c>
      <c r="B59" s="238"/>
      <c r="C59" s="180"/>
      <c r="D59" s="45"/>
      <c r="E59" s="45"/>
      <c r="F59" s="45"/>
      <c r="G59" s="45">
        <v>63</v>
      </c>
      <c r="H59" s="45">
        <v>55</v>
      </c>
      <c r="I59" s="45">
        <v>58</v>
      </c>
      <c r="J59" s="45">
        <v>59</v>
      </c>
      <c r="K59" s="45">
        <v>70</v>
      </c>
      <c r="L59" s="45">
        <v>52</v>
      </c>
      <c r="M59" s="45">
        <v>71</v>
      </c>
      <c r="N59" s="237">
        <f t="shared" si="3"/>
        <v>428</v>
      </c>
      <c r="O59" s="233">
        <f t="shared" si="4"/>
        <v>61.142857142857146</v>
      </c>
      <c r="P59" s="234">
        <f t="shared" si="5"/>
        <v>1.2645138416994119</v>
      </c>
    </row>
    <row r="60" spans="1:16" customFormat="1" ht="15" customHeight="1">
      <c r="A60" s="235" t="s">
        <v>277</v>
      </c>
      <c r="B60" s="238"/>
      <c r="C60" s="180"/>
      <c r="D60" s="45"/>
      <c r="E60" s="45"/>
      <c r="F60" s="45"/>
      <c r="G60" s="45">
        <v>8</v>
      </c>
      <c r="H60" s="45">
        <v>9</v>
      </c>
      <c r="I60" s="45">
        <v>13</v>
      </c>
      <c r="J60" s="45">
        <v>4</v>
      </c>
      <c r="K60" s="45">
        <v>14</v>
      </c>
      <c r="L60" s="45">
        <v>5</v>
      </c>
      <c r="M60" s="45">
        <v>10</v>
      </c>
      <c r="N60" s="237">
        <f t="shared" si="3"/>
        <v>63</v>
      </c>
      <c r="O60" s="233">
        <f t="shared" si="4"/>
        <v>9</v>
      </c>
      <c r="P60" s="234">
        <f t="shared" si="5"/>
        <v>0.18613171034360504</v>
      </c>
    </row>
    <row r="61" spans="1:16" customFormat="1" ht="15" customHeight="1">
      <c r="A61" s="235" t="s">
        <v>278</v>
      </c>
      <c r="B61" s="238"/>
      <c r="C61" s="180"/>
      <c r="D61" s="45"/>
      <c r="E61" s="45"/>
      <c r="F61" s="45"/>
      <c r="G61" s="45">
        <v>50</v>
      </c>
      <c r="H61" s="45">
        <v>46</v>
      </c>
      <c r="I61" s="45">
        <v>65</v>
      </c>
      <c r="J61" s="45">
        <v>26</v>
      </c>
      <c r="K61" s="45">
        <v>51</v>
      </c>
      <c r="L61" s="45">
        <v>43</v>
      </c>
      <c r="M61" s="45">
        <v>47</v>
      </c>
      <c r="N61" s="237">
        <f t="shared" si="3"/>
        <v>328</v>
      </c>
      <c r="O61" s="233">
        <f t="shared" si="4"/>
        <v>46.857142857142854</v>
      </c>
      <c r="P61" s="234">
        <f t="shared" si="5"/>
        <v>0.96906668242384852</v>
      </c>
    </row>
    <row r="62" spans="1:16" customFormat="1" ht="15" customHeight="1">
      <c r="A62" s="235" t="s">
        <v>279</v>
      </c>
      <c r="B62" s="238"/>
      <c r="C62" s="180"/>
      <c r="D62" s="45"/>
      <c r="E62" s="45"/>
      <c r="F62" s="45"/>
      <c r="G62" s="45">
        <v>46</v>
      </c>
      <c r="H62" s="45">
        <v>36</v>
      </c>
      <c r="I62" s="45">
        <v>57</v>
      </c>
      <c r="J62" s="45">
        <v>25</v>
      </c>
      <c r="K62" s="45">
        <v>54</v>
      </c>
      <c r="L62" s="45">
        <v>52</v>
      </c>
      <c r="M62" s="45">
        <v>38</v>
      </c>
      <c r="N62" s="237">
        <f t="shared" si="3"/>
        <v>308</v>
      </c>
      <c r="O62" s="233">
        <f t="shared" si="4"/>
        <v>44</v>
      </c>
      <c r="P62" s="234">
        <f t="shared" si="5"/>
        <v>0.90997725056873568</v>
      </c>
    </row>
    <row r="63" spans="1:16" customFormat="1" ht="15" customHeight="1">
      <c r="A63" s="235" t="s">
        <v>280</v>
      </c>
      <c r="B63" s="238"/>
      <c r="C63" s="180"/>
      <c r="D63" s="45"/>
      <c r="E63" s="45"/>
      <c r="F63" s="45"/>
      <c r="G63" s="45">
        <v>65</v>
      </c>
      <c r="H63" s="45">
        <v>43</v>
      </c>
      <c r="I63" s="45">
        <v>53</v>
      </c>
      <c r="J63" s="45">
        <v>46</v>
      </c>
      <c r="K63" s="45">
        <v>57</v>
      </c>
      <c r="L63" s="45">
        <v>34</v>
      </c>
      <c r="M63" s="45">
        <v>42</v>
      </c>
      <c r="N63" s="237">
        <f t="shared" si="3"/>
        <v>340</v>
      </c>
      <c r="O63" s="233">
        <f t="shared" si="4"/>
        <v>48.571428571428569</v>
      </c>
      <c r="P63" s="234">
        <f t="shared" si="5"/>
        <v>1.0045203415369162</v>
      </c>
    </row>
    <row r="64" spans="1:16" customFormat="1" ht="15" customHeight="1">
      <c r="A64" s="235" t="s">
        <v>281</v>
      </c>
      <c r="B64" s="238"/>
      <c r="C64" s="180"/>
      <c r="D64" s="45"/>
      <c r="E64" s="45"/>
      <c r="F64" s="45"/>
      <c r="G64" s="45">
        <v>83</v>
      </c>
      <c r="H64" s="45">
        <v>63</v>
      </c>
      <c r="I64" s="45">
        <v>54</v>
      </c>
      <c r="J64" s="45">
        <v>69</v>
      </c>
      <c r="K64" s="45">
        <v>68</v>
      </c>
      <c r="L64" s="45">
        <v>51</v>
      </c>
      <c r="M64" s="45">
        <v>44</v>
      </c>
      <c r="N64" s="237">
        <f t="shared" si="3"/>
        <v>432</v>
      </c>
      <c r="O64" s="233">
        <f t="shared" si="4"/>
        <v>61.714285714285715</v>
      </c>
      <c r="P64" s="234">
        <f t="shared" si="5"/>
        <v>1.2763317280704347</v>
      </c>
    </row>
    <row r="65" spans="1:16" customFormat="1" ht="15" customHeight="1">
      <c r="A65" s="235" t="s">
        <v>282</v>
      </c>
      <c r="B65" s="238"/>
      <c r="C65" s="180"/>
      <c r="D65" s="45"/>
      <c r="E65" s="45"/>
      <c r="F65" s="45"/>
      <c r="G65" s="45">
        <v>21</v>
      </c>
      <c r="H65" s="45">
        <v>27</v>
      </c>
      <c r="I65" s="45">
        <v>33</v>
      </c>
      <c r="J65" s="45">
        <v>17</v>
      </c>
      <c r="K65" s="45">
        <v>27</v>
      </c>
      <c r="L65" s="45">
        <v>34</v>
      </c>
      <c r="M65" s="45">
        <v>32</v>
      </c>
      <c r="N65" s="237">
        <f t="shared" si="3"/>
        <v>191</v>
      </c>
      <c r="O65" s="233">
        <f t="shared" si="4"/>
        <v>27.285714285714285</v>
      </c>
      <c r="P65" s="234">
        <f t="shared" si="5"/>
        <v>0.56430407421632645</v>
      </c>
    </row>
    <row r="66" spans="1:16" customFormat="1" ht="15.75" customHeight="1">
      <c r="A66" s="235" t="s">
        <v>283</v>
      </c>
      <c r="B66" s="238"/>
      <c r="C66" s="180"/>
      <c r="D66" s="45"/>
      <c r="E66" s="45"/>
      <c r="F66" s="45"/>
      <c r="G66" s="45">
        <v>23</v>
      </c>
      <c r="H66" s="45">
        <v>18</v>
      </c>
      <c r="I66" s="45">
        <v>23</v>
      </c>
      <c r="J66" s="45">
        <v>17</v>
      </c>
      <c r="K66" s="45">
        <v>17</v>
      </c>
      <c r="L66" s="45">
        <v>20</v>
      </c>
      <c r="M66" s="45">
        <v>10</v>
      </c>
      <c r="N66" s="237">
        <f t="shared" si="3"/>
        <v>128</v>
      </c>
      <c r="O66" s="233">
        <f t="shared" si="4"/>
        <v>18.285714285714285</v>
      </c>
      <c r="P66" s="234">
        <f t="shared" si="5"/>
        <v>0.37817236387272135</v>
      </c>
    </row>
    <row r="67" spans="1:16" customFormat="1" ht="15.75" customHeight="1">
      <c r="A67" s="235" t="s">
        <v>284</v>
      </c>
      <c r="B67" s="238"/>
      <c r="C67" s="180"/>
      <c r="D67" s="45"/>
      <c r="E67" s="45"/>
      <c r="F67" s="45"/>
      <c r="G67" s="45">
        <v>20</v>
      </c>
      <c r="H67" s="45">
        <v>17</v>
      </c>
      <c r="I67" s="45">
        <v>29</v>
      </c>
      <c r="J67" s="45">
        <v>19</v>
      </c>
      <c r="K67" s="45">
        <v>21</v>
      </c>
      <c r="L67" s="45">
        <v>12</v>
      </c>
      <c r="M67" s="45">
        <v>23</v>
      </c>
      <c r="N67" s="237">
        <f t="shared" si="3"/>
        <v>141</v>
      </c>
      <c r="O67" s="233">
        <f t="shared" si="4"/>
        <v>20.142857142857142</v>
      </c>
      <c r="P67" s="234">
        <f t="shared" si="5"/>
        <v>0.41658049457854462</v>
      </c>
    </row>
    <row r="68" spans="1:16" customFormat="1" ht="15" customHeight="1">
      <c r="A68" s="235" t="s">
        <v>285</v>
      </c>
      <c r="B68" s="238"/>
      <c r="C68" s="180"/>
      <c r="D68" s="45"/>
      <c r="E68" s="45"/>
      <c r="F68" s="45"/>
      <c r="G68" s="45">
        <v>76</v>
      </c>
      <c r="H68" s="46">
        <v>72</v>
      </c>
      <c r="I68" s="45">
        <v>91</v>
      </c>
      <c r="J68" s="45">
        <v>63</v>
      </c>
      <c r="K68" s="45">
        <v>78</v>
      </c>
      <c r="L68" s="45">
        <v>72</v>
      </c>
      <c r="M68" s="45">
        <v>46</v>
      </c>
      <c r="N68" s="237">
        <f t="shared" si="3"/>
        <v>498</v>
      </c>
      <c r="O68" s="233">
        <f t="shared" si="4"/>
        <v>71.142857142857139</v>
      </c>
      <c r="P68" s="234">
        <f t="shared" si="5"/>
        <v>1.4713268531923067</v>
      </c>
    </row>
    <row r="69" spans="1:16" customFormat="1" ht="15">
      <c r="A69" s="235" t="s">
        <v>286</v>
      </c>
      <c r="B69" s="238"/>
      <c r="C69" s="180"/>
      <c r="D69" s="45"/>
      <c r="E69" s="45"/>
      <c r="F69" s="45"/>
      <c r="G69" s="45">
        <v>50</v>
      </c>
      <c r="H69" s="46">
        <v>28</v>
      </c>
      <c r="I69" s="45">
        <v>33</v>
      </c>
      <c r="J69" s="45">
        <v>27</v>
      </c>
      <c r="K69" s="45">
        <v>27</v>
      </c>
      <c r="L69" s="45">
        <v>42</v>
      </c>
      <c r="M69" s="45">
        <v>28</v>
      </c>
      <c r="N69" s="237">
        <f t="shared" ref="N69:N71" si="6">SUM(B69:M69)</f>
        <v>235</v>
      </c>
      <c r="O69" s="233">
        <f t="shared" si="4"/>
        <v>33.571428571428569</v>
      </c>
      <c r="P69" s="234">
        <f t="shared" si="5"/>
        <v>0.69430082429757445</v>
      </c>
    </row>
    <row r="70" spans="1:16" customFormat="1" ht="15">
      <c r="A70" s="235" t="s">
        <v>287</v>
      </c>
      <c r="B70" s="238"/>
      <c r="C70" s="180"/>
      <c r="D70" s="45"/>
      <c r="E70" s="45"/>
      <c r="F70" s="45"/>
      <c r="G70" s="45">
        <v>59</v>
      </c>
      <c r="H70" s="46">
        <v>58</v>
      </c>
      <c r="I70" s="45">
        <v>62</v>
      </c>
      <c r="J70" s="45">
        <v>39</v>
      </c>
      <c r="K70" s="45">
        <v>65</v>
      </c>
      <c r="L70" s="45">
        <v>59</v>
      </c>
      <c r="M70" s="45">
        <v>48</v>
      </c>
      <c r="N70" s="237">
        <f t="shared" si="6"/>
        <v>390</v>
      </c>
      <c r="O70" s="233">
        <f t="shared" si="4"/>
        <v>55.714285714285715</v>
      </c>
      <c r="P70" s="234">
        <f t="shared" si="5"/>
        <v>1.1522439211746978</v>
      </c>
    </row>
    <row r="71" spans="1:16" customFormat="1" ht="15.75" thickBot="1">
      <c r="A71" s="239" t="s">
        <v>288</v>
      </c>
      <c r="B71" s="240"/>
      <c r="C71" s="241"/>
      <c r="D71" s="242"/>
      <c r="E71" s="242"/>
      <c r="F71" s="242"/>
      <c r="G71" s="242">
        <v>16</v>
      </c>
      <c r="H71" s="243">
        <v>12</v>
      </c>
      <c r="I71" s="242">
        <v>35</v>
      </c>
      <c r="J71" s="52">
        <v>57</v>
      </c>
      <c r="K71" s="45">
        <v>44</v>
      </c>
      <c r="L71" s="52">
        <v>32</v>
      </c>
      <c r="M71" s="52">
        <v>17</v>
      </c>
      <c r="N71" s="244">
        <f t="shared" si="6"/>
        <v>213</v>
      </c>
      <c r="O71" s="245">
        <f t="shared" si="4"/>
        <v>30.428571428571427</v>
      </c>
      <c r="P71" s="246">
        <f t="shared" si="5"/>
        <v>0.62930244925695034</v>
      </c>
    </row>
    <row r="72" spans="1:16" customFormat="1" ht="15.75" thickBot="1">
      <c r="A72" s="225" t="s">
        <v>5</v>
      </c>
      <c r="B72" s="247"/>
      <c r="C72" s="59"/>
      <c r="D72" s="247"/>
      <c r="E72" s="248"/>
      <c r="F72" s="248"/>
      <c r="G72" s="62">
        <f t="shared" ref="G72:N72" si="7">SUM(G5:G71)</f>
        <v>4703</v>
      </c>
      <c r="H72" s="62">
        <f t="shared" si="7"/>
        <v>4685</v>
      </c>
      <c r="I72" s="62">
        <f t="shared" si="7"/>
        <v>5353</v>
      </c>
      <c r="J72" s="62">
        <f t="shared" si="7"/>
        <v>4687</v>
      </c>
      <c r="K72" s="62">
        <f t="shared" si="7"/>
        <v>5517</v>
      </c>
      <c r="L72" s="62">
        <f t="shared" si="7"/>
        <v>4645</v>
      </c>
      <c r="M72" s="63">
        <f t="shared" si="7"/>
        <v>4257</v>
      </c>
      <c r="N72" s="249">
        <f t="shared" si="7"/>
        <v>33847</v>
      </c>
      <c r="O72" s="63">
        <f t="shared" si="4"/>
        <v>4835.2857142857147</v>
      </c>
      <c r="P72" s="250">
        <f>SUM(P5:P71)</f>
        <v>99.999999999999943</v>
      </c>
    </row>
    <row r="73" spans="1:16" customFormat="1" ht="15">
      <c r="A73" s="175"/>
      <c r="B73" s="176"/>
      <c r="C73" s="176"/>
      <c r="D73" s="176"/>
      <c r="E73" s="176"/>
      <c r="F73" s="176"/>
      <c r="G73" s="160"/>
      <c r="H73" s="176"/>
      <c r="I73" s="176"/>
      <c r="J73" s="176"/>
      <c r="K73" s="176"/>
      <c r="L73" s="176"/>
      <c r="M73" s="177"/>
      <c r="N73" s="177"/>
      <c r="O73" s="13"/>
      <c r="P73" s="13"/>
    </row>
    <row r="74" spans="1:16">
      <c r="A74" s="251" t="s">
        <v>289</v>
      </c>
    </row>
    <row r="75" spans="1:16">
      <c r="A75" s="251" t="s">
        <v>290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2:O72" formula="1"/>
    <ignoredError sqref="I72:M72" formula="1" formulaRange="1"/>
    <ignoredError sqref="G72:H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Texto</vt:lpstr>
      <vt:lpstr>Protocolos</vt:lpstr>
      <vt:lpstr>Canais_atendimento</vt:lpstr>
      <vt:lpstr>Assuntos</vt:lpstr>
      <vt:lpstr>10_Assuntos_+_demadados_2023</vt:lpstr>
      <vt:lpstr>Assuntos-variação_10_mais_2023</vt:lpstr>
      <vt:lpstr>ASSUNTOS_10+_últimos_3_meses</vt:lpstr>
      <vt:lpstr>10_ASSUNTOS_+_demandados_JUL_23</vt:lpstr>
      <vt:lpstr>UNIDADES</vt:lpstr>
      <vt:lpstr>10_UNIDADES_+_demandadas_2023</vt:lpstr>
      <vt:lpstr>Unidades_-variação_10_mais_2023</vt:lpstr>
      <vt:lpstr>UNIDADES_-_10+_últimos_3_meses</vt:lpstr>
      <vt:lpstr>10_Unidades+_demandados__JUL_23</vt:lpstr>
      <vt:lpstr>Subprefeituras_2023</vt:lpstr>
      <vt:lpstr>10_SUB's_+_demandadas_2023</vt:lpstr>
      <vt:lpstr>Subs_-Variação_10_mais_2023</vt:lpstr>
      <vt:lpstr>Ranking_subprefeituras_JUL_23</vt:lpstr>
      <vt:lpstr>Denúncia_Protocolos_2023</vt:lpstr>
      <vt:lpstr>Denúncia_Unidades_2023</vt:lpstr>
      <vt:lpstr>e-SIC_2023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Marcio Ramires</cp:lastModifiedBy>
  <cp:revision/>
  <dcterms:created xsi:type="dcterms:W3CDTF">2018-08-01T11:52:47Z</dcterms:created>
  <dcterms:modified xsi:type="dcterms:W3CDTF">2023-08-27T21:26:49Z</dcterms:modified>
  <cp:category/>
  <cp:contentStatus/>
</cp:coreProperties>
</file>