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838568\Downloads\"/>
    </mc:Choice>
  </mc:AlternateContent>
  <bookViews>
    <workbookView xWindow="0" yWindow="0" windowWidth="28800" windowHeight="12180"/>
  </bookViews>
  <sheets>
    <sheet name="Texto" sheetId="1" r:id="rId1"/>
    <sheet name="Protocolos" sheetId="2" r:id="rId2"/>
    <sheet name="Canais_atendimento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_+_demandados_ABR_23" sheetId="8" r:id="rId8"/>
    <sheet name="UNIDADES" sheetId="9" r:id="rId9"/>
    <sheet name="10_UNIDADES_+_demandadas_2023" sheetId="10" r:id="rId10"/>
    <sheet name="Unidades_-variação_10_mais_2023" sheetId="11" r:id="rId11"/>
    <sheet name="UNIDADES_-_10+_últimos_3_meses" sheetId="12" r:id="rId12"/>
    <sheet name="10_Unidades+_demandados__MAR_23" sheetId="13" r:id="rId13"/>
    <sheet name="Subprefeituras_2023" sheetId="14" r:id="rId14"/>
    <sheet name="10_SUB's_+_demandadas_2023" sheetId="15" r:id="rId15"/>
    <sheet name="Subs_-Variação_10_mais_2023" sheetId="16" r:id="rId16"/>
    <sheet name="Ranking_subprefeituras_ABR_23" sheetId="17" r:id="rId17"/>
    <sheet name="Denúncia_Protocolos_2023" sheetId="18" r:id="rId18"/>
    <sheet name="e-SIC_2023" sheetId="19" r:id="rId19"/>
    <sheet name="P" sheetId="20" state="hidden" r:id="rId20"/>
    <sheet name="Pandemia" sheetId="21" r:id="rId21"/>
  </sheets>
  <calcPr calcId="162913"/>
</workbook>
</file>

<file path=xl/calcChain.xml><?xml version="1.0" encoding="utf-8"?>
<calcChain xmlns="http://schemas.openxmlformats.org/spreadsheetml/2006/main">
  <c r="F46" i="16" l="1"/>
  <c r="B46" i="16"/>
  <c r="F45" i="16"/>
  <c r="B45" i="16"/>
  <c r="F44" i="16"/>
  <c r="B44" i="16"/>
  <c r="F43" i="16"/>
  <c r="G43" i="16" s="1"/>
  <c r="B43" i="16"/>
  <c r="C43" i="16" s="1"/>
  <c r="E41" i="16"/>
  <c r="A41" i="16"/>
  <c r="N30" i="16"/>
  <c r="J30" i="16"/>
  <c r="F30" i="16"/>
  <c r="B30" i="16"/>
  <c r="N29" i="16"/>
  <c r="O30" i="16" s="1"/>
  <c r="J29" i="16"/>
  <c r="K30" i="16" s="1"/>
  <c r="F29" i="16"/>
  <c r="B29" i="16"/>
  <c r="N28" i="16"/>
  <c r="J28" i="16"/>
  <c r="F28" i="16"/>
  <c r="B28" i="16"/>
  <c r="N27" i="16"/>
  <c r="O28" i="16" s="1"/>
  <c r="J27" i="16"/>
  <c r="K28" i="16" s="1"/>
  <c r="F27" i="16"/>
  <c r="B27" i="16"/>
  <c r="M25" i="16"/>
  <c r="I25" i="16"/>
  <c r="E25" i="16"/>
  <c r="A25" i="16"/>
  <c r="N14" i="16"/>
  <c r="O14" i="16" s="1"/>
  <c r="J14" i="16"/>
  <c r="K14" i="16" s="1"/>
  <c r="F14" i="16"/>
  <c r="B14" i="16"/>
  <c r="N13" i="16"/>
  <c r="J13" i="16"/>
  <c r="F13" i="16"/>
  <c r="B13" i="16"/>
  <c r="N12" i="16"/>
  <c r="O12" i="16" s="1"/>
  <c r="J12" i="16"/>
  <c r="K12" i="16" s="1"/>
  <c r="F12" i="16"/>
  <c r="B12" i="16"/>
  <c r="N11" i="16"/>
  <c r="J11" i="16"/>
  <c r="F11" i="16"/>
  <c r="B11" i="16"/>
  <c r="M9" i="16"/>
  <c r="I9" i="16"/>
  <c r="E9" i="16"/>
  <c r="A9" i="16"/>
  <c r="F46" i="11"/>
  <c r="B46" i="11"/>
  <c r="F45" i="11"/>
  <c r="B45" i="11"/>
  <c r="F44" i="11"/>
  <c r="G45" i="11" s="1"/>
  <c r="B44" i="11"/>
  <c r="C45" i="11" s="1"/>
  <c r="F43" i="11"/>
  <c r="B43" i="11"/>
  <c r="E41" i="11"/>
  <c r="A41" i="11"/>
  <c r="N30" i="11"/>
  <c r="J30" i="11"/>
  <c r="F30" i="11"/>
  <c r="G30" i="11" s="1"/>
  <c r="B30" i="11"/>
  <c r="C30" i="11" s="1"/>
  <c r="N29" i="11"/>
  <c r="J29" i="11"/>
  <c r="F29" i="11"/>
  <c r="B29" i="11"/>
  <c r="N28" i="11"/>
  <c r="J28" i="11"/>
  <c r="F28" i="11"/>
  <c r="G28" i="11" s="1"/>
  <c r="B28" i="11"/>
  <c r="N27" i="11"/>
  <c r="J27" i="11"/>
  <c r="F27" i="11"/>
  <c r="B27" i="11"/>
  <c r="M25" i="11"/>
  <c r="I25" i="11"/>
  <c r="E25" i="11"/>
  <c r="A25" i="11"/>
  <c r="N14" i="11"/>
  <c r="J14" i="11"/>
  <c r="F14" i="11"/>
  <c r="B14" i="11"/>
  <c r="N13" i="11"/>
  <c r="J13" i="11"/>
  <c r="F13" i="11"/>
  <c r="G14" i="11" s="1"/>
  <c r="B13" i="11"/>
  <c r="N12" i="11"/>
  <c r="J12" i="11"/>
  <c r="F12" i="11"/>
  <c r="B12" i="11"/>
  <c r="N11" i="11"/>
  <c r="J11" i="11"/>
  <c r="F11" i="11"/>
  <c r="G12" i="11" s="1"/>
  <c r="B11" i="11"/>
  <c r="M9" i="11"/>
  <c r="I9" i="11"/>
  <c r="E9" i="11"/>
  <c r="A9" i="11"/>
  <c r="F46" i="6"/>
  <c r="B46" i="6"/>
  <c r="F45" i="6"/>
  <c r="G46" i="6" s="1"/>
  <c r="B45" i="6"/>
  <c r="F44" i="6"/>
  <c r="B44" i="6"/>
  <c r="F43" i="6"/>
  <c r="B43" i="6"/>
  <c r="E41" i="6"/>
  <c r="A41" i="6"/>
  <c r="N30" i="6"/>
  <c r="O30" i="6" s="1"/>
  <c r="J30" i="6"/>
  <c r="K30" i="6" s="1"/>
  <c r="F30" i="6"/>
  <c r="B30" i="6"/>
  <c r="N29" i="6"/>
  <c r="J29" i="6"/>
  <c r="F29" i="6"/>
  <c r="B29" i="6"/>
  <c r="N28" i="6"/>
  <c r="O28" i="6" s="1"/>
  <c r="J28" i="6"/>
  <c r="K28" i="6" s="1"/>
  <c r="F28" i="6"/>
  <c r="B28" i="6"/>
  <c r="N27" i="6"/>
  <c r="J27" i="6"/>
  <c r="F27" i="6"/>
  <c r="B27" i="6"/>
  <c r="M25" i="6"/>
  <c r="I25" i="6"/>
  <c r="E25" i="6"/>
  <c r="A25" i="6"/>
  <c r="N14" i="6"/>
  <c r="J14" i="6"/>
  <c r="F14" i="6"/>
  <c r="B14" i="6"/>
  <c r="N13" i="6"/>
  <c r="O14" i="6" s="1"/>
  <c r="J13" i="6"/>
  <c r="K14" i="6" s="1"/>
  <c r="F13" i="6"/>
  <c r="B13" i="6"/>
  <c r="N12" i="6"/>
  <c r="J12" i="6"/>
  <c r="F12" i="6"/>
  <c r="B12" i="6"/>
  <c r="N11" i="6"/>
  <c r="O12" i="6" s="1"/>
  <c r="J11" i="6"/>
  <c r="K12" i="6" s="1"/>
  <c r="F11" i="6"/>
  <c r="B11" i="6"/>
  <c r="M9" i="6"/>
  <c r="I9" i="6"/>
  <c r="E9" i="6"/>
  <c r="A9" i="6"/>
  <c r="C10" i="21"/>
  <c r="B13" i="20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1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N163" i="19"/>
  <c r="N162" i="19"/>
  <c r="N161" i="19"/>
  <c r="N160" i="19"/>
  <c r="N159" i="19"/>
  <c r="N158" i="19"/>
  <c r="N157" i="19"/>
  <c r="N156" i="19"/>
  <c r="N155" i="19"/>
  <c r="N154" i="19"/>
  <c r="N153" i="19"/>
  <c r="N152" i="19"/>
  <c r="N151" i="19"/>
  <c r="N150" i="19"/>
  <c r="N149" i="19"/>
  <c r="N148" i="19"/>
  <c r="N147" i="19"/>
  <c r="N146" i="19"/>
  <c r="N145" i="19"/>
  <c r="N144" i="19"/>
  <c r="N143" i="19"/>
  <c r="N142" i="19"/>
  <c r="N141" i="19"/>
  <c r="N140" i="19"/>
  <c r="N139" i="19"/>
  <c r="N138" i="19"/>
  <c r="N137" i="19"/>
  <c r="N136" i="19"/>
  <c r="N135" i="19"/>
  <c r="N134" i="19"/>
  <c r="N133" i="19"/>
  <c r="N132" i="19"/>
  <c r="N131" i="19"/>
  <c r="N130" i="19"/>
  <c r="N129" i="19"/>
  <c r="N128" i="19"/>
  <c r="N127" i="19"/>
  <c r="N126" i="19"/>
  <c r="N125" i="19"/>
  <c r="N124" i="19"/>
  <c r="N123" i="19"/>
  <c r="N122" i="19"/>
  <c r="N121" i="19"/>
  <c r="N120" i="19"/>
  <c r="N119" i="19"/>
  <c r="N118" i="19"/>
  <c r="N117" i="19"/>
  <c r="N114" i="19"/>
  <c r="N113" i="19"/>
  <c r="N112" i="19"/>
  <c r="N111" i="19"/>
  <c r="N110" i="19"/>
  <c r="N109" i="19"/>
  <c r="N108" i="19"/>
  <c r="N107" i="19"/>
  <c r="N106" i="19"/>
  <c r="N105" i="19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G47" i="19"/>
  <c r="AE47" i="19"/>
  <c r="AD47" i="19"/>
  <c r="AA47" i="19"/>
  <c r="Z47" i="19"/>
  <c r="Y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G39" i="19" s="1"/>
  <c r="AF41" i="19"/>
  <c r="O41" i="19"/>
  <c r="N41" i="19"/>
  <c r="AG40" i="19"/>
  <c r="AF40" i="19"/>
  <c r="O40" i="19"/>
  <c r="N40" i="19"/>
  <c r="AE39" i="19"/>
  <c r="AD39" i="19"/>
  <c r="AA39" i="19"/>
  <c r="Z39" i="19"/>
  <c r="Y39" i="19"/>
  <c r="X39" i="19"/>
  <c r="W39" i="19"/>
  <c r="V39" i="19"/>
  <c r="U39" i="19"/>
  <c r="AF39" i="19" s="1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G33" i="19" s="1"/>
  <c r="AF35" i="19"/>
  <c r="O35" i="19"/>
  <c r="N35" i="19"/>
  <c r="AG34" i="19"/>
  <c r="AF34" i="19"/>
  <c r="O34" i="19"/>
  <c r="N34" i="19"/>
  <c r="AE33" i="19"/>
  <c r="AD33" i="19"/>
  <c r="AA33" i="19"/>
  <c r="Z33" i="19"/>
  <c r="Y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G27" i="19" s="1"/>
  <c r="AF29" i="19"/>
  <c r="O29" i="19"/>
  <c r="N29" i="19"/>
  <c r="AG28" i="19"/>
  <c r="AF28" i="19"/>
  <c r="O28" i="19"/>
  <c r="N28" i="19"/>
  <c r="AE27" i="19"/>
  <c r="AD27" i="19"/>
  <c r="AB27" i="19"/>
  <c r="AA27" i="19"/>
  <c r="Z27" i="19"/>
  <c r="Y27" i="19"/>
  <c r="X27" i="19"/>
  <c r="W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5" i="18"/>
  <c r="F65" i="18"/>
  <c r="C65" i="18"/>
  <c r="B65" i="18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D65" i="18" s="1"/>
  <c r="C48" i="18"/>
  <c r="B48" i="18"/>
  <c r="H47" i="18"/>
  <c r="H46" i="18"/>
  <c r="H45" i="18"/>
  <c r="H44" i="18"/>
  <c r="H43" i="18"/>
  <c r="H42" i="18"/>
  <c r="H41" i="18"/>
  <c r="H40" i="18"/>
  <c r="H39" i="18"/>
  <c r="H38" i="18"/>
  <c r="H48" i="18" s="1"/>
  <c r="H37" i="18"/>
  <c r="H36" i="18"/>
  <c r="B30" i="18"/>
  <c r="B29" i="18"/>
  <c r="B28" i="18"/>
  <c r="B27" i="18"/>
  <c r="B26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N10" i="18"/>
  <c r="N15" i="18" s="1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P7" i="18"/>
  <c r="O7" i="18"/>
  <c r="N7" i="18"/>
  <c r="P6" i="18"/>
  <c r="O6" i="18"/>
  <c r="N6" i="18"/>
  <c r="N9" i="18" s="1"/>
  <c r="B37" i="17"/>
  <c r="G46" i="16"/>
  <c r="C46" i="16"/>
  <c r="G45" i="16"/>
  <c r="C45" i="16"/>
  <c r="G44" i="16"/>
  <c r="C44" i="16"/>
  <c r="G30" i="16"/>
  <c r="C30" i="16"/>
  <c r="O29" i="16"/>
  <c r="K29" i="16"/>
  <c r="G29" i="16"/>
  <c r="C29" i="16"/>
  <c r="G28" i="16"/>
  <c r="C28" i="16"/>
  <c r="O27" i="16"/>
  <c r="K27" i="16"/>
  <c r="G27" i="16"/>
  <c r="C27" i="16"/>
  <c r="G14" i="16"/>
  <c r="C14" i="16"/>
  <c r="O13" i="16"/>
  <c r="G13" i="16"/>
  <c r="C13" i="16"/>
  <c r="G12" i="16"/>
  <c r="C12" i="16"/>
  <c r="O11" i="16"/>
  <c r="K11" i="16"/>
  <c r="G11" i="16"/>
  <c r="C11" i="16"/>
  <c r="M17" i="15"/>
  <c r="N17" i="15" s="1"/>
  <c r="L17" i="15"/>
  <c r="K17" i="15"/>
  <c r="J17" i="15"/>
  <c r="P17" i="15" s="1"/>
  <c r="P18" i="15" s="1"/>
  <c r="P16" i="15"/>
  <c r="O16" i="15"/>
  <c r="N16" i="15"/>
  <c r="P15" i="15"/>
  <c r="O15" i="15"/>
  <c r="N15" i="15"/>
  <c r="P14" i="15"/>
  <c r="O14" i="15"/>
  <c r="N14" i="15"/>
  <c r="P13" i="15"/>
  <c r="O13" i="15"/>
  <c r="N13" i="15"/>
  <c r="P12" i="15"/>
  <c r="O12" i="15"/>
  <c r="N12" i="15"/>
  <c r="P11" i="15"/>
  <c r="O11" i="15"/>
  <c r="N11" i="15"/>
  <c r="P10" i="15"/>
  <c r="O10" i="15"/>
  <c r="N10" i="15"/>
  <c r="N18" i="15" s="1"/>
  <c r="P9" i="15"/>
  <c r="O9" i="15"/>
  <c r="N9" i="15"/>
  <c r="P8" i="15"/>
  <c r="O8" i="15"/>
  <c r="N8" i="15"/>
  <c r="P7" i="15"/>
  <c r="O7" i="15"/>
  <c r="N7" i="15"/>
  <c r="M37" i="14"/>
  <c r="L37" i="14"/>
  <c r="K37" i="14"/>
  <c r="J37" i="14"/>
  <c r="O37" i="14" s="1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O8" i="14"/>
  <c r="N8" i="14"/>
  <c r="O7" i="14"/>
  <c r="N7" i="14"/>
  <c r="O6" i="14"/>
  <c r="N6" i="14"/>
  <c r="O5" i="14"/>
  <c r="N5" i="14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7" i="12" s="1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E17" i="12" s="1"/>
  <c r="F9" i="12"/>
  <c r="E9" i="12"/>
  <c r="F8" i="12"/>
  <c r="E8" i="12"/>
  <c r="F7" i="12"/>
  <c r="E7" i="12"/>
  <c r="G46" i="11"/>
  <c r="C46" i="11"/>
  <c r="G43" i="11"/>
  <c r="C43" i="11"/>
  <c r="O30" i="11"/>
  <c r="K30" i="11"/>
  <c r="O29" i="11"/>
  <c r="K29" i="11"/>
  <c r="O28" i="11"/>
  <c r="K28" i="11"/>
  <c r="O27" i="11"/>
  <c r="K27" i="11"/>
  <c r="G27" i="11"/>
  <c r="C27" i="11"/>
  <c r="O14" i="11"/>
  <c r="K14" i="11"/>
  <c r="O13" i="11"/>
  <c r="K13" i="11"/>
  <c r="O12" i="11"/>
  <c r="K12" i="11"/>
  <c r="O11" i="11"/>
  <c r="K11" i="11"/>
  <c r="P17" i="10"/>
  <c r="P18" i="10" s="1"/>
  <c r="O17" i="10"/>
  <c r="M17" i="10"/>
  <c r="L17" i="10"/>
  <c r="K17" i="10"/>
  <c r="J17" i="10"/>
  <c r="P16" i="10"/>
  <c r="O16" i="10"/>
  <c r="N16" i="10"/>
  <c r="P15" i="10"/>
  <c r="O15" i="10"/>
  <c r="N15" i="10"/>
  <c r="P14" i="10"/>
  <c r="O14" i="10"/>
  <c r="N14" i="10"/>
  <c r="P13" i="10"/>
  <c r="O13" i="10"/>
  <c r="N13" i="10"/>
  <c r="P12" i="10"/>
  <c r="O12" i="10"/>
  <c r="N12" i="10"/>
  <c r="P11" i="10"/>
  <c r="O11" i="10"/>
  <c r="N11" i="10"/>
  <c r="P10" i="10"/>
  <c r="O10" i="10"/>
  <c r="N10" i="10"/>
  <c r="P9" i="10"/>
  <c r="O9" i="10"/>
  <c r="N9" i="10"/>
  <c r="P8" i="10"/>
  <c r="O8" i="10"/>
  <c r="N8" i="10"/>
  <c r="P7" i="10"/>
  <c r="O7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B26" i="8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D17" i="7"/>
  <c r="C17" i="7"/>
  <c r="B17" i="7"/>
  <c r="F17" i="7" s="1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44" i="6"/>
  <c r="C44" i="6"/>
  <c r="G43" i="6"/>
  <c r="C43" i="6"/>
  <c r="G30" i="6"/>
  <c r="C30" i="6"/>
  <c r="O29" i="6"/>
  <c r="G29" i="6"/>
  <c r="C29" i="6"/>
  <c r="G28" i="6"/>
  <c r="C28" i="6"/>
  <c r="O27" i="6"/>
  <c r="K27" i="6"/>
  <c r="G27" i="6"/>
  <c r="C27" i="6"/>
  <c r="G14" i="6"/>
  <c r="C14" i="6"/>
  <c r="O13" i="6"/>
  <c r="G13" i="6"/>
  <c r="C13" i="6"/>
  <c r="G12" i="6"/>
  <c r="C12" i="6"/>
  <c r="O11" i="6"/>
  <c r="G11" i="6"/>
  <c r="C11" i="6"/>
  <c r="P17" i="5"/>
  <c r="P18" i="5" s="1"/>
  <c r="M17" i="5"/>
  <c r="L17" i="5"/>
  <c r="K17" i="5"/>
  <c r="J17" i="5"/>
  <c r="O17" i="5" s="1"/>
  <c r="P16" i="5"/>
  <c r="O16" i="5"/>
  <c r="N16" i="5"/>
  <c r="P15" i="5"/>
  <c r="O15" i="5"/>
  <c r="N15" i="5"/>
  <c r="P14" i="5"/>
  <c r="O14" i="5"/>
  <c r="N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P7" i="5"/>
  <c r="O7" i="5"/>
  <c r="N7" i="5"/>
  <c r="N17" i="5" s="1"/>
  <c r="M187" i="4"/>
  <c r="L187" i="4"/>
  <c r="K187" i="4"/>
  <c r="J187" i="4"/>
  <c r="O187" i="4" s="1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M11" i="3"/>
  <c r="L11" i="3"/>
  <c r="K11" i="3"/>
  <c r="J11" i="3"/>
  <c r="Q11" i="3" s="1"/>
  <c r="O10" i="3"/>
  <c r="N10" i="3"/>
  <c r="O9" i="3"/>
  <c r="N9" i="3"/>
  <c r="O8" i="3"/>
  <c r="N8" i="3"/>
  <c r="O7" i="3"/>
  <c r="N7" i="3"/>
  <c r="O6" i="3"/>
  <c r="N6" i="3"/>
  <c r="O5" i="3"/>
  <c r="N5" i="3"/>
  <c r="N11" i="3" s="1"/>
  <c r="P24" i="2"/>
  <c r="O24" i="2"/>
  <c r="N24" i="2"/>
  <c r="M24" i="2"/>
  <c r="S24" i="2" s="1"/>
  <c r="S23" i="2"/>
  <c r="Q23" i="2"/>
  <c r="S22" i="2"/>
  <c r="Q22" i="2"/>
  <c r="R22" i="2" s="1"/>
  <c r="S21" i="2"/>
  <c r="Q21" i="2"/>
  <c r="S20" i="2"/>
  <c r="Q20" i="2"/>
  <c r="S19" i="2"/>
  <c r="Q19" i="2"/>
  <c r="Q24" i="2" s="1"/>
  <c r="R21" i="2" s="1"/>
  <c r="B18" i="2"/>
  <c r="B17" i="2"/>
  <c r="C8" i="2"/>
  <c r="C7" i="2"/>
  <c r="C6" i="2"/>
  <c r="C5" i="2"/>
  <c r="P7" i="3" l="1"/>
  <c r="P5" i="3"/>
  <c r="P11" i="3"/>
  <c r="P9" i="3"/>
  <c r="P17" i="4"/>
  <c r="P43" i="4"/>
  <c r="P65" i="9"/>
  <c r="P8" i="14"/>
  <c r="P12" i="14"/>
  <c r="P37" i="19"/>
  <c r="R23" i="2"/>
  <c r="P6" i="3"/>
  <c r="P10" i="3"/>
  <c r="P25" i="4"/>
  <c r="P36" i="4"/>
  <c r="P100" i="4"/>
  <c r="P115" i="4"/>
  <c r="P153" i="4"/>
  <c r="P164" i="4"/>
  <c r="K13" i="6"/>
  <c r="P5" i="9"/>
  <c r="N72" i="9"/>
  <c r="P20" i="9"/>
  <c r="P69" i="9"/>
  <c r="N37" i="14"/>
  <c r="P16" i="14" s="1"/>
  <c r="P5" i="14"/>
  <c r="P20" i="14"/>
  <c r="F32" i="18"/>
  <c r="P69" i="19"/>
  <c r="P73" i="4"/>
  <c r="P99" i="4"/>
  <c r="P163" i="4"/>
  <c r="P57" i="9"/>
  <c r="C12" i="11"/>
  <c r="C11" i="11"/>
  <c r="P160" i="4"/>
  <c r="P44" i="4"/>
  <c r="P123" i="4"/>
  <c r="P176" i="4"/>
  <c r="P13" i="9"/>
  <c r="P67" i="4"/>
  <c r="P131" i="4"/>
  <c r="P169" i="4"/>
  <c r="P180" i="4"/>
  <c r="P184" i="4"/>
  <c r="K11" i="6"/>
  <c r="P36" i="9"/>
  <c r="N17" i="10"/>
  <c r="P17" i="14"/>
  <c r="P21" i="14"/>
  <c r="P32" i="14"/>
  <c r="P36" i="14"/>
  <c r="K13" i="16"/>
  <c r="Q7" i="18"/>
  <c r="Q8" i="18"/>
  <c r="G21" i="18"/>
  <c r="P23" i="19"/>
  <c r="P84" i="4"/>
  <c r="C46" i="6"/>
  <c r="C45" i="6"/>
  <c r="C28" i="11"/>
  <c r="C29" i="11"/>
  <c r="P107" i="4"/>
  <c r="P172" i="4"/>
  <c r="P56" i="4"/>
  <c r="P11" i="4"/>
  <c r="P75" i="4"/>
  <c r="P113" i="4"/>
  <c r="P124" i="4"/>
  <c r="P128" i="4"/>
  <c r="P139" i="4"/>
  <c r="P44" i="9"/>
  <c r="P25" i="14"/>
  <c r="P29" i="14"/>
  <c r="Q13" i="18"/>
  <c r="E65" i="18"/>
  <c r="AF47" i="19"/>
  <c r="P152" i="4"/>
  <c r="P53" i="9"/>
  <c r="P53" i="19"/>
  <c r="C14" i="11"/>
  <c r="C13" i="11"/>
  <c r="P171" i="4"/>
  <c r="H63" i="18"/>
  <c r="H65" i="18" s="1"/>
  <c r="P48" i="4"/>
  <c r="P108" i="4"/>
  <c r="P28" i="9"/>
  <c r="P9" i="14"/>
  <c r="P24" i="14"/>
  <c r="P41" i="4"/>
  <c r="P52" i="4"/>
  <c r="P105" i="4"/>
  <c r="P116" i="4"/>
  <c r="P8" i="3"/>
  <c r="P72" i="4"/>
  <c r="P83" i="4"/>
  <c r="P121" i="4"/>
  <c r="P132" i="4"/>
  <c r="P136" i="4"/>
  <c r="K29" i="6"/>
  <c r="P37" i="9"/>
  <c r="P41" i="9"/>
  <c r="P52" i="9"/>
  <c r="P33" i="14"/>
  <c r="B32" i="18"/>
  <c r="C19" i="18"/>
  <c r="AF33" i="19"/>
  <c r="P35" i="4"/>
  <c r="P88" i="4"/>
  <c r="P96" i="4"/>
  <c r="R20" i="2"/>
  <c r="P33" i="4"/>
  <c r="P59" i="4"/>
  <c r="P17" i="9"/>
  <c r="P13" i="14"/>
  <c r="P28" i="14"/>
  <c r="P35" i="19"/>
  <c r="P81" i="19"/>
  <c r="P12" i="4"/>
  <c r="P16" i="4"/>
  <c r="P27" i="4"/>
  <c r="P65" i="4"/>
  <c r="P76" i="4"/>
  <c r="P140" i="4"/>
  <c r="P144" i="4"/>
  <c r="P155" i="4"/>
  <c r="P45" i="9"/>
  <c r="P49" i="9"/>
  <c r="P60" i="19"/>
  <c r="P64" i="19"/>
  <c r="C7" i="19"/>
  <c r="C6" i="19"/>
  <c r="B19" i="19"/>
  <c r="R19" i="2"/>
  <c r="Q5" i="3"/>
  <c r="Q7" i="3"/>
  <c r="Q9" i="3"/>
  <c r="O17" i="15"/>
  <c r="Q6" i="18"/>
  <c r="G45" i="6"/>
  <c r="G11" i="11"/>
  <c r="G13" i="11"/>
  <c r="G29" i="11"/>
  <c r="J15" i="18"/>
  <c r="O15" i="18" s="1"/>
  <c r="F31" i="18"/>
  <c r="O11" i="3"/>
  <c r="C44" i="11"/>
  <c r="N187" i="4"/>
  <c r="P89" i="4" s="1"/>
  <c r="E17" i="7"/>
  <c r="G44" i="11"/>
  <c r="G19" i="18"/>
  <c r="N100" i="19"/>
  <c r="P80" i="19" s="1"/>
  <c r="Q6" i="3"/>
  <c r="Q8" i="3"/>
  <c r="Q10" i="3"/>
  <c r="B20" i="18"/>
  <c r="C20" i="18" s="1"/>
  <c r="P46" i="19" l="1"/>
  <c r="P56" i="19"/>
  <c r="P77" i="19"/>
  <c r="P25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72" i="9" s="1"/>
  <c r="P67" i="9"/>
  <c r="P11" i="9"/>
  <c r="P59" i="9"/>
  <c r="P51" i="9"/>
  <c r="P43" i="9"/>
  <c r="P35" i="9"/>
  <c r="P27" i="9"/>
  <c r="P19" i="9"/>
  <c r="P137" i="4"/>
  <c r="P41" i="19"/>
  <c r="P52" i="19"/>
  <c r="P48" i="19"/>
  <c r="P9" i="9"/>
  <c r="P104" i="4"/>
  <c r="P20" i="4"/>
  <c r="P39" i="19"/>
  <c r="P68" i="19"/>
  <c r="P97" i="19"/>
  <c r="P36" i="19"/>
  <c r="P129" i="4"/>
  <c r="P19" i="4"/>
  <c r="P161" i="4"/>
  <c r="P57" i="19"/>
  <c r="P24" i="19"/>
  <c r="P68" i="4"/>
  <c r="P33" i="19"/>
  <c r="P145" i="4"/>
  <c r="P93" i="19"/>
  <c r="P33" i="9"/>
  <c r="P64" i="4"/>
  <c r="P81" i="4"/>
  <c r="P24" i="4"/>
  <c r="C21" i="18"/>
  <c r="P25" i="9"/>
  <c r="P92" i="19"/>
  <c r="P92" i="4"/>
  <c r="P9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R24" i="2"/>
  <c r="P96" i="19"/>
  <c r="P187" i="4"/>
  <c r="P183" i="4"/>
  <c r="P175" i="4"/>
  <c r="P167" i="4"/>
  <c r="P159" i="4"/>
  <c r="P151" i="4"/>
  <c r="P143" i="4"/>
  <c r="P135" i="4"/>
  <c r="P127" i="4"/>
  <c r="P119" i="4"/>
  <c r="P111" i="4"/>
  <c r="P103" i="4"/>
  <c r="P95" i="4"/>
  <c r="P87" i="4"/>
  <c r="P79" i="4"/>
  <c r="P71" i="4"/>
  <c r="P63" i="4"/>
  <c r="P55" i="4"/>
  <c r="P47" i="4"/>
  <c r="P39" i="4"/>
  <c r="P31" i="4"/>
  <c r="P23" i="4"/>
  <c r="P15" i="4"/>
  <c r="P7" i="4"/>
  <c r="P53" i="4"/>
  <c r="P141" i="4"/>
  <c r="P101" i="4"/>
  <c r="P37" i="4"/>
  <c r="P173" i="4"/>
  <c r="P165" i="4"/>
  <c r="P85" i="4"/>
  <c r="P45" i="4"/>
  <c r="P13" i="4"/>
  <c r="P182" i="4"/>
  <c r="P174" i="4"/>
  <c r="P166" i="4"/>
  <c r="P158" i="4"/>
  <c r="P150" i="4"/>
  <c r="P142" i="4"/>
  <c r="P134" i="4"/>
  <c r="P126" i="4"/>
  <c r="P118" i="4"/>
  <c r="P110" i="4"/>
  <c r="P102" i="4"/>
  <c r="P94" i="4"/>
  <c r="P86" i="4"/>
  <c r="P78" i="4"/>
  <c r="P70" i="4"/>
  <c r="P62" i="4"/>
  <c r="P54" i="4"/>
  <c r="P46" i="4"/>
  <c r="P38" i="4"/>
  <c r="P30" i="4"/>
  <c r="P22" i="4"/>
  <c r="P14" i="4"/>
  <c r="P6" i="4"/>
  <c r="P149" i="4"/>
  <c r="P133" i="4"/>
  <c r="P117" i="4"/>
  <c r="P93" i="4"/>
  <c r="P77" i="4"/>
  <c r="P61" i="4"/>
  <c r="P21" i="4"/>
  <c r="P181" i="4"/>
  <c r="P157" i="4"/>
  <c r="P109" i="4"/>
  <c r="P29" i="4"/>
  <c r="P5" i="4"/>
  <c r="P125" i="4"/>
  <c r="P69" i="4"/>
  <c r="P162" i="4"/>
  <c r="P98" i="4"/>
  <c r="P34" i="4"/>
  <c r="P114" i="4"/>
  <c r="P50" i="4"/>
  <c r="P170" i="4"/>
  <c r="P154" i="4"/>
  <c r="P90" i="4"/>
  <c r="P26" i="4"/>
  <c r="P138" i="4"/>
  <c r="P74" i="4"/>
  <c r="P146" i="4"/>
  <c r="P82" i="4"/>
  <c r="P18" i="4"/>
  <c r="P10" i="4"/>
  <c r="P130" i="4"/>
  <c r="P66" i="4"/>
  <c r="P178" i="4"/>
  <c r="P186" i="4"/>
  <c r="P122" i="4"/>
  <c r="P58" i="4"/>
  <c r="P106" i="4"/>
  <c r="P42" i="4"/>
  <c r="P29" i="19"/>
  <c r="P91" i="4"/>
  <c r="P8" i="4"/>
  <c r="P112" i="4"/>
  <c r="P68" i="9"/>
  <c r="B31" i="18"/>
  <c r="P185" i="4"/>
  <c r="P57" i="4"/>
  <c r="P32" i="4"/>
  <c r="P29" i="9"/>
  <c r="P60" i="4"/>
  <c r="P28" i="4"/>
  <c r="P89" i="19"/>
  <c r="P21" i="9"/>
  <c r="P42" i="19"/>
  <c r="P88" i="19"/>
  <c r="P179" i="4"/>
  <c r="P51" i="4"/>
  <c r="P76" i="19"/>
  <c r="P12" i="9"/>
  <c r="Q10" i="18"/>
  <c r="Q15" i="18" s="1"/>
  <c r="P60" i="9"/>
  <c r="P80" i="4"/>
  <c r="P120" i="4"/>
  <c r="P97" i="4"/>
  <c r="P148" i="4"/>
  <c r="P147" i="4"/>
  <c r="P31" i="19"/>
  <c r="P177" i="4"/>
  <c r="P49" i="4"/>
  <c r="P85" i="19"/>
  <c r="P30" i="19"/>
  <c r="P84" i="19"/>
  <c r="P34" i="14"/>
  <c r="P30" i="14"/>
  <c r="P22" i="14"/>
  <c r="P14" i="14"/>
  <c r="P6" i="14"/>
  <c r="P37" i="14" s="1"/>
  <c r="P18" i="14"/>
  <c r="P35" i="14"/>
  <c r="P27" i="14"/>
  <c r="P19" i="14"/>
  <c r="P11" i="14"/>
  <c r="P26" i="14"/>
  <c r="P10" i="14"/>
  <c r="P31" i="14"/>
  <c r="P23" i="14"/>
  <c r="P15" i="14"/>
  <c r="P7" i="14"/>
  <c r="P168" i="4"/>
  <c r="P40" i="4"/>
  <c r="P65" i="19"/>
  <c r="P156" i="4"/>
  <c r="P26" i="19"/>
  <c r="P72" i="19"/>
  <c r="P73" i="19"/>
  <c r="P61" i="19"/>
  <c r="P100" i="19" l="1"/>
</calcChain>
</file>

<file path=xl/sharedStrings.xml><?xml version="1.0" encoding="utf-8"?>
<sst xmlns="http://schemas.openxmlformats.org/spreadsheetml/2006/main" count="900" uniqueCount="446">
  <si>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</si>
  <si>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</si>
  <si>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</si>
  <si>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</si>
  <si>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</si>
  <si>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</si>
  <si>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</si>
  <si>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</si>
  <si>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</si>
  <si>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</si>
  <si>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</si>
  <si>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</si>
  <si>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</si>
  <si>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</si>
  <si>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</si>
  <si>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</si>
  <si>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</si>
  <si>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% Canais de entrada ABR/23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</si>
  <si>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</si>
  <si>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</si>
  <si>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</si>
  <si>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</si>
  <si>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</si>
  <si>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</si>
  <si>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</si>
  <si>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</si>
  <si>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</si>
  <si>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</si>
  <si>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</si>
  <si>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</si>
  <si>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</si>
  <si>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</si>
  <si>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</si>
  <si>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</si>
  <si>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</si>
  <si>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</si>
  <si>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</si>
  <si>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</si>
  <si>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</si>
  <si>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</si>
  <si>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</si>
  <si>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</si>
  <si>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</si>
  <si>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</si>
  <si>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</si>
  <si>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</si>
  <si>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</si>
  <si>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</si>
  <si>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</si>
  <si>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</si>
  <si>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</si>
  <si>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</si>
  <si>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</si>
  <si>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</si>
  <si>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</si>
  <si>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</si>
  <si>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</si>
  <si>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</si>
  <si>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</si>
  <si>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</si>
  <si>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</si>
  <si>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</si>
  <si>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</si>
  <si>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</si>
  <si>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</si>
  <si>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</si>
  <si>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</si>
  <si>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</si>
  <si>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</si>
  <si>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</si>
  <si>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</si>
  <si>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</si>
  <si>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</si>
  <si>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</si>
  <si>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</si>
  <si>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</si>
  <si>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</si>
  <si>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</si>
  <si>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</si>
  <si>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</si>
  <si>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</si>
  <si>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</si>
  <si>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</si>
  <si>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</si>
  <si>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</si>
  <si>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</si>
  <si>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</si>
  <si>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</si>
  <si>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</si>
  <si>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</si>
  <si>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</si>
  <si>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</si>
  <si>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</si>
  <si>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</si>
  <si>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</si>
  <si>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</si>
  <si>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</si>
  <si>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</si>
  <si>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</si>
  <si>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</si>
  <si>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</si>
  <si>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</si>
  <si>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</si>
  <si>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</si>
  <si>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</si>
  <si>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</si>
  <si>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</si>
  <si>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</si>
  <si>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</si>
  <si>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</si>
  <si>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</si>
  <si>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</si>
  <si>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</si>
  <si>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</si>
  <si>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</si>
  <si>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</si>
  <si>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</si>
  <si>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</si>
  <si>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</si>
  <si>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</si>
  <si>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</si>
  <si>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</si>
  <si>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</si>
  <si>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</si>
  <si>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</si>
  <si>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</si>
  <si>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</si>
  <si>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</si>
  <si>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</si>
  <si>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</si>
  <si>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</si>
  <si>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</si>
  <si>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</si>
  <si>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</si>
  <si>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</si>
  <si>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</si>
  <si>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</si>
  <si>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</si>
  <si>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</si>
  <si>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</si>
  <si>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</si>
  <si>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</si>
  <si>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</si>
  <si>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</si>
  <si>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</si>
  <si>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</si>
  <si>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</si>
  <si>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</si>
  <si>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</si>
  <si>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</si>
  <si>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</si>
  <si>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</si>
  <si>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</si>
  <si>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</si>
  <si>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</si>
  <si>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</si>
  <si>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</si>
  <si>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</si>
  <si>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</si>
  <si>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</si>
  <si>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</si>
  <si>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</si>
  <si>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</si>
  <si>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</si>
  <si>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</si>
  <si>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</si>
  <si>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</si>
  <si>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</si>
  <si>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</si>
  <si>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</si>
  <si>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</si>
  <si>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</si>
  <si>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</si>
  <si>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</si>
  <si>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</si>
  <si>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</si>
  <si>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</si>
  <si>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</si>
  <si>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</si>
  <si>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</si>
  <si>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</si>
  <si>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</si>
  <si>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</si>
  <si>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</si>
  <si>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</si>
  <si>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</si>
  <si>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</si>
  <si>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</si>
  <si>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</si>
  <si>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</si>
  <si>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</si>
  <si>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</si>
  <si>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</si>
  <si>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</si>
  <si>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</si>
  <si>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</si>
  <si>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</si>
  <si>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</si>
  <si>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</si>
  <si>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</si>
  <si>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</si>
  <si>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</si>
  <si>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</si>
  <si>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</si>
  <si>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</si>
  <si>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</si>
  <si>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</si>
  <si>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</si>
  <si>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</si>
  <si>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</si>
  <si>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</si>
  <si>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</si>
  <si>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</si>
  <si>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</si>
  <si>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</si>
  <si>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% em relação ao todo de ABR/23 (exetuando-se denúncias)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</si>
  <si>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</si>
  <si>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</si>
  <si>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</si>
  <si>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</si>
  <si>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</si>
  <si>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</si>
  <si>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</si>
  <si>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</si>
  <si>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>10 assuntos mais demandados de ABRIL/2023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</si>
  <si>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</si>
  <si>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</si>
  <si>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</si>
  <si>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</si>
  <si>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</si>
  <si>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</si>
  <si>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</si>
  <si>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</si>
  <si>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</si>
  <si>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</si>
  <si>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</si>
  <si>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</si>
  <si>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</si>
  <si>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</si>
  <si>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</si>
  <si>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</si>
  <si>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</si>
  <si>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</si>
  <si>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</si>
  <si>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</si>
  <si>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</si>
  <si>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</si>
  <si>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</si>
  <si>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</si>
  <si>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</si>
  <si>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</si>
  <si>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</si>
  <si>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</si>
  <si>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</si>
  <si>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</si>
  <si>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</si>
  <si>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</si>
  <si>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</si>
  <si>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</si>
  <si>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</si>
  <si>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</si>
  <si>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</si>
  <si>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</si>
  <si>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</si>
  <si>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</si>
  <si>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</si>
  <si>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</si>
  <si>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</si>
  <si>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</si>
  <si>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</si>
  <si>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</si>
  <si>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</si>
  <si>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</si>
  <si>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</si>
  <si>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</si>
  <si>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</si>
  <si>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</si>
  <si>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</si>
  <si>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</si>
  <si>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</si>
  <si>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</si>
  <si>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</si>
  <si>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</si>
  <si>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</si>
  <si>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</si>
  <si>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</si>
  <si>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</si>
  <si>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</si>
  <si>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</si>
  <si>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</si>
  <si>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</si>
  <si>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</si>
  <si>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** Apartir de março_22 AMLURB desmembrada em SPRegula e SELimp</t>
  </si>
  <si>
    <t>Unidades - 10 mais demandadas de 2023 (Média)</t>
  </si>
  <si>
    <t>Agência Reguladora de Serviços Públicos do Município de São Paulo</t>
  </si>
  <si>
    <t>Unidades - variação dos 10 mais demandados de 2023 (MÉDIA)</t>
  </si>
  <si>
    <t>Unidades - 10 mais demandadas dos 3 últimos meses (Média)</t>
  </si>
  <si>
    <t>10 unidades mais demandadas de ABRIL/23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</si>
  <si>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</si>
  <si>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</si>
  <si>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</si>
  <si>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</si>
  <si>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</si>
  <si>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</si>
  <si>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</si>
  <si>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</si>
  <si>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</si>
  <si>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</si>
  <si>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</si>
  <si>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</si>
  <si>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</si>
  <si>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</si>
  <si>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</si>
  <si>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</si>
  <si>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</si>
  <si>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</si>
  <si>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</si>
  <si>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</si>
  <si>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</si>
  <si>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</si>
  <si>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</si>
  <si>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</si>
  <si>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</si>
  <si>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</si>
  <si>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</si>
  <si>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</si>
  <si>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</si>
  <si>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</si>
  <si>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</si>
  <si>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</si>
  <si>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</si>
  <si>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</si>
  <si>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</si>
  <si>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</si>
  <si>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</si>
  <si>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</si>
  <si>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ABR/23 dentro do STATUS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</si>
  <si>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</si>
  <si>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</si>
  <si>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</si>
  <si>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</si>
  <si>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</si>
  <si>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</si>
  <si>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</si>
  <si>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</si>
  <si>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</si>
  <si>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</si>
  <si>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</si>
  <si>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</si>
  <si>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</si>
  <si>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</si>
  <si>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</si>
  <si>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</si>
  <si>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</si>
  <si>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</si>
  <si>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</si>
  <si>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</si>
  <si>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</si>
  <si>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</si>
  <si>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</si>
  <si>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</si>
  <si>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</si>
  <si>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</si>
  <si>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</si>
  <si>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</si>
  <si>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</si>
  <si>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</si>
  <si>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</si>
  <si>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</si>
  <si>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</si>
  <si>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</si>
  <si>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</si>
  <si>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</si>
  <si>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</si>
  <si>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</si>
  <si>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</si>
  <si>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</si>
  <si>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</si>
  <si>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</si>
  <si>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</si>
  <si>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</si>
  <si>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</si>
  <si>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</si>
  <si>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</si>
  <si>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</si>
  <si>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</si>
  <si>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</si>
  <si>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</si>
  <si>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</si>
  <si>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</si>
  <si>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</si>
  <si>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</si>
  <si>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</si>
  <si>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</si>
  <si>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</si>
  <si>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</si>
  <si>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</si>
  <si>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</si>
  <si>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</si>
  <si>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</si>
  <si>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</si>
  <si>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</si>
  <si>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</si>
  <si>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</si>
  <si>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</si>
  <si>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</si>
  <si>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</si>
  <si>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</si>
  <si>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</si>
  <si>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</si>
  <si>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</si>
  <si>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</si>
  <si>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</si>
  <si>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</si>
  <si>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</si>
  <si>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</si>
  <si>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</si>
  <si>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</si>
  <si>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</si>
  <si>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</si>
  <si>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</si>
  <si>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</si>
  <si>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</si>
  <si>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</si>
  <si>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</si>
  <si>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SF</t>
  </si>
  <si>
    <t>SPTrans</t>
  </si>
  <si>
    <t>SMSUB</t>
  </si>
  <si>
    <t>SMT</t>
  </si>
  <si>
    <t>SMADS</t>
  </si>
  <si>
    <t>SMUL</t>
  </si>
  <si>
    <t>SEGES</t>
  </si>
  <si>
    <t>SEHAB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</si>
  <si>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</si>
  <si>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</si>
  <si>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</si>
  <si>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</si>
  <si>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</si>
  <si>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</si>
  <si>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</si>
  <si>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</si>
  <si>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</si>
  <si>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</si>
  <si>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ASSUNTO</t>
  </si>
  <si>
    <t>SERVIÇO</t>
  </si>
  <si>
    <t>Material e Uniforme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</si>
</sst>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&quot; &quot;#,##0.00&quot; &quot;;&quot;-&quot;#,##0.00&quot; &quot;;&quot; -&quot;00&quot; &quot;;&quot; &quot;@&quot; &quot;"/>
  </numFmts>
  <fonts count="4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FFFF"/>
      <name val="Calibri"/>
      <family val="2"/>
    </font>
    <font>
      <sz val="8"/>
      <color rgb="FFFFFFFF"/>
      <name val="Calibri"/>
      <family val="2"/>
    </font>
    <font>
      <b/>
      <sz val="10"/>
      <color rgb="FFFFFFFF"/>
      <name val="Calibri"/>
      <family val="2"/>
    </font>
    <font>
      <b/>
      <sz val="8"/>
      <color rgb="FFFFFFFF"/>
      <name val="Calibri"/>
      <family val="2"/>
    </font>
    <font>
      <sz val="11"/>
      <color rgb="FF375623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rgb="FF2F75B5"/>
        <bgColor rgb="FF2F75B5"/>
      </patternFill>
    </fill>
  </fills>
  <borders count="14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/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/>
      <top style="medium">
        <color rgb="FF806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thin">
        <color rgb="FF806000"/>
      </bottom>
      <diagonal/>
    </border>
    <border>
      <left style="medium">
        <color rgb="FF806000"/>
      </left>
      <right/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 style="thin">
        <color rgb="FF806000"/>
      </bottom>
      <diagonal/>
    </border>
    <border>
      <left/>
      <right style="thin">
        <color rgb="FF806000"/>
      </right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/>
      <diagonal/>
    </border>
    <border>
      <left style="thin">
        <color rgb="FF806000"/>
      </left>
      <right/>
      <top/>
      <bottom style="thin">
        <color rgb="FF806000"/>
      </bottom>
      <diagonal/>
    </border>
    <border>
      <left style="medium">
        <color rgb="FF000000"/>
      </left>
      <right style="medium">
        <color rgb="FF806000"/>
      </right>
      <top style="thin">
        <color rgb="FF806000"/>
      </top>
      <bottom style="medium">
        <color rgb="FF806000"/>
      </bottom>
      <diagonal/>
    </border>
    <border>
      <left style="medium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rgb="FF806000"/>
      </bottom>
      <diagonal/>
    </border>
    <border>
      <left style="thin">
        <color rgb="FF806000"/>
      </left>
      <right/>
      <top/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3">
    <xf numFmtId="0" fontId="0" fillId="0" borderId="0"/>
    <xf numFmtId="0" fontId="5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ont="0" applyBorder="0" applyProtection="0"/>
    <xf numFmtId="166" fontId="1" fillId="0" borderId="0" applyFont="0" applyFill="0" applyBorder="0" applyAlignment="0" applyProtection="0"/>
  </cellStyleXfs>
  <cellXfs count="877">
    <xf numFmtId="0" fontId="0" fillId="0" borderId="0" xfId="0"/>
    <xf numFmtId="0" fontId="6" fillId="0" borderId="0" xfId="0" applyFont="1"/>
    <xf numFmtId="1" fontId="0" fillId="0" borderId="0" xfId="0" applyNumberFormat="1"/>
    <xf numFmtId="165" fontId="0" fillId="0" borderId="0" xfId="0" applyNumberFormat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7" fontId="6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17" fontId="6" fillId="0" borderId="6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 applyFill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2" fontId="0" fillId="0" borderId="0" xfId="0" applyNumberFormat="1"/>
    <xf numFmtId="17" fontId="6" fillId="0" borderId="8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right"/>
    </xf>
    <xf numFmtId="3" fontId="7" fillId="0" borderId="11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3" fontId="7" fillId="0" borderId="12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/>
    </xf>
    <xf numFmtId="17" fontId="6" fillId="5" borderId="13" xfId="0" applyNumberFormat="1" applyFont="1" applyFill="1" applyBorder="1" applyAlignment="1">
      <alignment horizontal="center" vertical="center"/>
    </xf>
    <xf numFmtId="17" fontId="6" fillId="5" borderId="14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6" xfId="0" applyFont="1" applyBorder="1"/>
    <xf numFmtId="0" fontId="7" fillId="0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1" fontId="6" fillId="5" borderId="3" xfId="0" applyNumberFormat="1" applyFont="1" applyFill="1" applyBorder="1" applyAlignment="1">
      <alignment horizontal="center"/>
    </xf>
    <xf numFmtId="0" fontId="0" fillId="0" borderId="15" xfId="0" applyFill="1" applyBorder="1"/>
    <xf numFmtId="0" fontId="9" fillId="0" borderId="0" xfId="0" applyFont="1" applyAlignment="1">
      <alignment wrapText="1"/>
    </xf>
    <xf numFmtId="0" fontId="6" fillId="5" borderId="2" xfId="0" applyFont="1" applyFill="1" applyBorder="1" applyAlignment="1">
      <alignment horizontal="left" vertical="center"/>
    </xf>
    <xf numFmtId="17" fontId="6" fillId="5" borderId="3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/>
    </xf>
    <xf numFmtId="1" fontId="7" fillId="0" borderId="33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4" xfId="0" applyFont="1" applyBorder="1" applyAlignment="1">
      <alignment horizontal="left"/>
    </xf>
    <xf numFmtId="1" fontId="7" fillId="0" borderId="35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/>
    </xf>
    <xf numFmtId="3" fontId="11" fillId="0" borderId="0" xfId="0" applyNumberFormat="1" applyFont="1" applyFill="1" applyAlignment="1">
      <alignment horizontal="center" vertical="center"/>
    </xf>
    <xf numFmtId="0" fontId="8" fillId="0" borderId="36" xfId="0" applyFont="1" applyBorder="1" applyAlignment="1">
      <alignment horizontal="left"/>
    </xf>
    <xf numFmtId="1" fontId="7" fillId="0" borderId="37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/>
    </xf>
    <xf numFmtId="165" fontId="0" fillId="0" borderId="0" xfId="0" applyNumberFormat="1" applyFill="1"/>
    <xf numFmtId="0" fontId="12" fillId="5" borderId="41" xfId="0" applyFont="1" applyFill="1" applyBorder="1" applyAlignment="1">
      <alignment horizontal="left" vertical="center"/>
    </xf>
    <xf numFmtId="3" fontId="6" fillId="5" borderId="4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horizontal="center" vertical="center"/>
    </xf>
    <xf numFmtId="165" fontId="6" fillId="5" borderId="3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0" fontId="14" fillId="0" borderId="0" xfId="0" applyFont="1" applyFill="1"/>
    <xf numFmtId="3" fontId="14" fillId="0" borderId="0" xfId="0" applyNumberFormat="1" applyFont="1" applyFill="1"/>
    <xf numFmtId="0" fontId="6" fillId="0" borderId="0" xfId="0" applyFont="1" applyFill="1"/>
    <xf numFmtId="0" fontId="13" fillId="0" borderId="0" xfId="0" applyFont="1" applyFill="1"/>
    <xf numFmtId="3" fontId="13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17" fontId="6" fillId="6" borderId="30" xfId="0" applyNumberFormat="1" applyFont="1" applyFill="1" applyBorder="1" applyAlignment="1">
      <alignment horizontal="center" vertical="center"/>
    </xf>
    <xf numFmtId="17" fontId="6" fillId="6" borderId="3" xfId="0" applyNumberFormat="1" applyFont="1" applyFill="1" applyBorder="1" applyAlignment="1">
      <alignment horizontal="center" vertical="center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9" xfId="0" applyNumberFormat="1" applyFont="1" applyFill="1" applyBorder="1" applyAlignment="1">
      <alignment horizontal="center" vertical="center"/>
    </xf>
    <xf numFmtId="17" fontId="6" fillId="5" borderId="11" xfId="0" applyNumberFormat="1" applyFont="1" applyFill="1" applyBorder="1" applyAlignment="1">
      <alignment horizontal="center" vertical="center"/>
    </xf>
    <xf numFmtId="1" fontId="6" fillId="5" borderId="29" xfId="0" applyNumberFormat="1" applyFont="1" applyFill="1" applyBorder="1" applyAlignment="1">
      <alignment horizontal="center" vertical="center"/>
    </xf>
    <xf numFmtId="0" fontId="0" fillId="0" borderId="42" xfId="4" applyFont="1" applyFill="1" applyBorder="1" applyAlignment="1"/>
    <xf numFmtId="0" fontId="0" fillId="0" borderId="43" xfId="4" applyFont="1" applyFill="1" applyBorder="1" applyAlignment="1">
      <alignment horizontal="center" vertical="center"/>
    </xf>
    <xf numFmtId="0" fontId="0" fillId="0" borderId="19" xfId="0" applyBorder="1"/>
    <xf numFmtId="1" fontId="0" fillId="0" borderId="19" xfId="4" applyNumberFormat="1" applyFont="1" applyFill="1" applyBorder="1" applyAlignment="1">
      <alignment horizontal="center" vertical="center"/>
    </xf>
    <xf numFmtId="0" fontId="0" fillId="0" borderId="19" xfId="4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42" xfId="4" applyFont="1" applyFill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2" fontId="8" fillId="0" borderId="42" xfId="4" applyNumberFormat="1" applyFont="1" applyFill="1" applyBorder="1" applyAlignment="1">
      <alignment horizontal="center" vertical="center"/>
    </xf>
    <xf numFmtId="0" fontId="0" fillId="0" borderId="0" xfId="4" applyFont="1" applyFill="1" applyAlignment="1"/>
    <xf numFmtId="0" fontId="0" fillId="0" borderId="6" xfId="4" applyFont="1" applyFill="1" applyBorder="1" applyAlignment="1"/>
    <xf numFmtId="0" fontId="0" fillId="0" borderId="45" xfId="4" applyFont="1" applyFill="1" applyBorder="1" applyAlignment="1">
      <alignment horizontal="center" vertical="center"/>
    </xf>
    <xf numFmtId="0" fontId="0" fillId="0" borderId="20" xfId="0" applyBorder="1"/>
    <xf numFmtId="1" fontId="0" fillId="0" borderId="20" xfId="4" applyNumberFormat="1" applyFont="1" applyFill="1" applyBorder="1" applyAlignment="1">
      <alignment horizontal="center" vertical="center"/>
    </xf>
    <xf numFmtId="0" fontId="0" fillId="0" borderId="20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45" xfId="0" applyFill="1" applyBorder="1" applyAlignment="1">
      <alignment horizontal="center" vertical="center"/>
    </xf>
    <xf numFmtId="1" fontId="0" fillId="0" borderId="20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" xfId="0" applyFill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0" fillId="0" borderId="26" xfId="4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1" fontId="8" fillId="0" borderId="46" xfId="0" applyNumberFormat="1" applyFont="1" applyBorder="1" applyAlignment="1">
      <alignment horizontal="center" vertical="center"/>
    </xf>
    <xf numFmtId="2" fontId="8" fillId="0" borderId="47" xfId="4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8" xfId="0" applyFill="1" applyBorder="1" applyAlignment="1">
      <alignment horizontal="center" vertical="center"/>
    </xf>
    <xf numFmtId="0" fontId="0" fillId="0" borderId="26" xfId="0" applyBorder="1"/>
    <xf numFmtId="1" fontId="0" fillId="0" borderId="26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8" fillId="0" borderId="28" xfId="4" applyNumberFormat="1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" fontId="8" fillId="5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29" xfId="4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2" fontId="8" fillId="5" borderId="3" xfId="4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justify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8" applyFont="1" applyFill="1" applyAlignment="1"/>
    <xf numFmtId="0" fontId="6" fillId="0" borderId="0" xfId="8" applyFont="1" applyFill="1" applyAlignment="1">
      <alignment horizontal="center" vertical="center"/>
    </xf>
    <xf numFmtId="1" fontId="7" fillId="0" borderId="0" xfId="0" applyNumberFormat="1" applyFont="1"/>
    <xf numFmtId="0" fontId="1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0" fillId="5" borderId="31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/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5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6" fillId="0" borderId="42" xfId="0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/>
    </xf>
    <xf numFmtId="0" fontId="4" fillId="0" borderId="6" xfId="0" applyFont="1" applyFill="1" applyBorder="1"/>
    <xf numFmtId="0" fontId="7" fillId="0" borderId="20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right"/>
    </xf>
    <xf numFmtId="1" fontId="6" fillId="5" borderId="2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9" fillId="0" borderId="0" xfId="0" applyFont="1"/>
    <xf numFmtId="17" fontId="7" fillId="0" borderId="0" xfId="0" applyNumberFormat="1" applyFont="1"/>
    <xf numFmtId="2" fontId="7" fillId="0" borderId="0" xfId="0" applyNumberFormat="1" applyFont="1" applyAlignment="1">
      <alignment horizontal="center"/>
    </xf>
    <xf numFmtId="0" fontId="0" fillId="0" borderId="0" xfId="0"/>
    <xf numFmtId="0" fontId="7" fillId="0" borderId="35" xfId="0" applyFont="1" applyBorder="1"/>
    <xf numFmtId="1" fontId="7" fillId="0" borderId="20" xfId="0" applyNumberFormat="1" applyFont="1" applyBorder="1"/>
    <xf numFmtId="0" fontId="7" fillId="0" borderId="20" xfId="0" applyFont="1" applyBorder="1"/>
    <xf numFmtId="0" fontId="7" fillId="0" borderId="23" xfId="0" applyFont="1" applyBorder="1"/>
    <xf numFmtId="0" fontId="7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/>
    </xf>
    <xf numFmtId="17" fontId="6" fillId="4" borderId="4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17" fontId="6" fillId="4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7" fillId="0" borderId="28" xfId="0" applyNumberFormat="1" applyFont="1" applyFill="1" applyBorder="1" applyAlignment="1">
      <alignment horizontal="center"/>
    </xf>
    <xf numFmtId="17" fontId="6" fillId="4" borderId="8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3" fontId="7" fillId="0" borderId="42" xfId="0" applyNumberFormat="1" applyFont="1" applyFill="1" applyBorder="1" applyAlignment="1">
      <alignment horizontal="center"/>
    </xf>
    <xf numFmtId="0" fontId="7" fillId="0" borderId="4" xfId="0" applyFont="1" applyFill="1" applyBorder="1" applyAlignment="1"/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" fontId="6" fillId="6" borderId="29" xfId="0" applyNumberFormat="1" applyFont="1" applyFill="1" applyBorder="1" applyAlignment="1">
      <alignment horizontal="center"/>
    </xf>
    <xf numFmtId="17" fontId="6" fillId="5" borderId="3" xfId="0" applyNumberFormat="1" applyFont="1" applyFill="1" applyBorder="1"/>
    <xf numFmtId="1" fontId="6" fillId="5" borderId="3" xfId="0" applyNumberFormat="1" applyFont="1" applyFill="1" applyBorder="1" applyAlignment="1">
      <alignment horizontal="center" vertical="center"/>
    </xf>
    <xf numFmtId="0" fontId="0" fillId="0" borderId="42" xfId="0" applyFill="1" applyBorder="1"/>
    <xf numFmtId="0" fontId="0" fillId="0" borderId="19" xfId="0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0" fillId="0" borderId="3" xfId="4" applyFont="1" applyFill="1" applyBorder="1" applyAlignment="1">
      <alignment horizontal="center"/>
    </xf>
    <xf numFmtId="0" fontId="8" fillId="5" borderId="3" xfId="0" applyFont="1" applyFill="1" applyBorder="1" applyAlignment="1">
      <alignment horizontal="right"/>
    </xf>
    <xf numFmtId="1" fontId="8" fillId="5" borderId="29" xfId="0" applyNumberFormat="1" applyFont="1" applyFill="1" applyBorder="1" applyAlignment="1">
      <alignment horizontal="center"/>
    </xf>
    <xf numFmtId="0" fontId="8" fillId="5" borderId="3" xfId="4" applyFont="1" applyFill="1" applyBorder="1" applyAlignment="1">
      <alignment horizontal="center" vertical="center"/>
    </xf>
    <xf numFmtId="17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4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0" fontId="16" fillId="0" borderId="0" xfId="0" applyFont="1"/>
    <xf numFmtId="17" fontId="6" fillId="5" borderId="3" xfId="0" applyNumberFormat="1" applyFont="1" applyFill="1" applyBorder="1" applyAlignment="1">
      <alignment horizontal="center"/>
    </xf>
    <xf numFmtId="0" fontId="0" fillId="0" borderId="19" xfId="0" applyFill="1" applyBorder="1"/>
    <xf numFmtId="0" fontId="0" fillId="0" borderId="20" xfId="0" applyBorder="1" applyAlignment="1">
      <alignment horizontal="left"/>
    </xf>
    <xf numFmtId="0" fontId="0" fillId="0" borderId="20" xfId="0" applyFill="1" applyBorder="1"/>
    <xf numFmtId="0" fontId="0" fillId="0" borderId="26" xfId="0" applyFill="1" applyBorder="1"/>
    <xf numFmtId="0" fontId="8" fillId="6" borderId="3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center"/>
    </xf>
    <xf numFmtId="0" fontId="16" fillId="0" borderId="0" xfId="4" applyFont="1" applyFill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Fill="1"/>
    <xf numFmtId="0" fontId="16" fillId="0" borderId="0" xfId="0" applyFont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0" applyFont="1" applyFill="1"/>
    <xf numFmtId="0" fontId="0" fillId="0" borderId="0" xfId="0" applyFont="1" applyAlignment="1">
      <alignment horizontal="center" vertical="center"/>
    </xf>
    <xf numFmtId="0" fontId="6" fillId="0" borderId="0" xfId="8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5" borderId="3" xfId="0" applyFont="1" applyFill="1" applyBorder="1" applyAlignment="1">
      <alignment horizontal="left"/>
    </xf>
    <xf numFmtId="17" fontId="6" fillId="5" borderId="14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/>
    </xf>
    <xf numFmtId="17" fontId="6" fillId="5" borderId="30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19" xfId="0" applyFont="1" applyBorder="1"/>
    <xf numFmtId="1" fontId="6" fillId="0" borderId="5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3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7" fillId="0" borderId="26" xfId="0" applyFont="1" applyBorder="1"/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6" fillId="5" borderId="5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/>
    </xf>
    <xf numFmtId="1" fontId="6" fillId="5" borderId="5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" fontId="6" fillId="5" borderId="29" xfId="0" applyNumberFormat="1" applyFont="1" applyFill="1" applyBorder="1" applyAlignment="1">
      <alignment horizontal="center" vertical="center"/>
    </xf>
    <xf numFmtId="17" fontId="6" fillId="5" borderId="30" xfId="0" applyNumberFormat="1" applyFont="1" applyFill="1" applyBorder="1" applyAlignment="1">
      <alignment horizontal="center" vertical="center"/>
    </xf>
    <xf numFmtId="1" fontId="20" fillId="5" borderId="2" xfId="0" applyNumberFormat="1" applyFont="1" applyFill="1" applyBorder="1" applyAlignment="1">
      <alignment horizontal="center" vertical="center" wrapText="1"/>
    </xf>
    <xf numFmtId="1" fontId="7" fillId="0" borderId="43" xfId="0" applyNumberFormat="1" applyFont="1" applyBorder="1"/>
    <xf numFmtId="1" fontId="7" fillId="0" borderId="19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/>
    </xf>
    <xf numFmtId="1" fontId="7" fillId="0" borderId="45" xfId="0" applyNumberFormat="1" applyFont="1" applyBorder="1"/>
    <xf numFmtId="1" fontId="7" fillId="0" borderId="20" xfId="0" applyNumberFormat="1" applyFont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1" fontId="7" fillId="0" borderId="20" xfId="0" applyNumberFormat="1" applyFont="1" applyFill="1" applyBorder="1" applyAlignment="1">
      <alignment horizontal="center"/>
    </xf>
    <xf numFmtId="0" fontId="7" fillId="0" borderId="45" xfId="0" applyFont="1" applyBorder="1"/>
    <xf numFmtId="1" fontId="7" fillId="0" borderId="20" xfId="0" applyNumberFormat="1" applyFont="1" applyBorder="1" applyAlignment="1">
      <alignment horizontal="center" vertical="center"/>
    </xf>
    <xf numFmtId="1" fontId="7" fillId="0" borderId="48" xfId="0" applyNumberFormat="1" applyFont="1" applyBorder="1"/>
    <xf numFmtId="1" fontId="7" fillId="0" borderId="26" xfId="0" applyNumberFormat="1" applyFont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1" fontId="6" fillId="5" borderId="11" xfId="0" applyNumberFormat="1" applyFont="1" applyFill="1" applyBorder="1" applyAlignment="1">
      <alignment horizontal="center"/>
    </xf>
    <xf numFmtId="3" fontId="7" fillId="0" borderId="33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3" fontId="7" fillId="0" borderId="35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2" fontId="7" fillId="0" borderId="4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7" fillId="0" borderId="53" xfId="0" applyFont="1" applyBorder="1" applyAlignment="1">
      <alignment horizontal="center"/>
    </xf>
    <xf numFmtId="1" fontId="6" fillId="0" borderId="42" xfId="0" applyNumberFormat="1" applyFont="1" applyBorder="1" applyAlignment="1">
      <alignment horizontal="center"/>
    </xf>
    <xf numFmtId="1" fontId="6" fillId="0" borderId="5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6" fillId="5" borderId="10" xfId="0" applyFont="1" applyFill="1" applyBorder="1" applyAlignment="1">
      <alignment horizontal="left"/>
    </xf>
    <xf numFmtId="1" fontId="6" fillId="5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16" fillId="0" borderId="0" xfId="0" applyFont="1" applyFill="1" applyAlignment="1">
      <alignment wrapText="1"/>
    </xf>
    <xf numFmtId="0" fontId="15" fillId="0" borderId="0" xfId="0" applyFont="1" applyFill="1"/>
    <xf numFmtId="3" fontId="15" fillId="0" borderId="0" xfId="0" applyNumberFormat="1" applyFont="1" applyFill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22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Fill="1"/>
    <xf numFmtId="0" fontId="6" fillId="0" borderId="0" xfId="8" applyFont="1" applyFill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7" fontId="10" fillId="5" borderId="3" xfId="0" applyNumberFormat="1" applyFont="1" applyFill="1" applyBorder="1" applyAlignment="1">
      <alignment horizontal="center" vertical="center"/>
    </xf>
    <xf numFmtId="17" fontId="10" fillId="5" borderId="11" xfId="0" applyNumberFormat="1" applyFont="1" applyFill="1" applyBorder="1" applyAlignment="1">
      <alignment horizontal="center" vertical="center"/>
    </xf>
    <xf numFmtId="17" fontId="10" fillId="5" borderId="30" xfId="0" applyNumberFormat="1" applyFont="1" applyFill="1" applyBorder="1" applyAlignment="1">
      <alignment horizontal="center" vertical="center"/>
    </xf>
    <xf numFmtId="165" fontId="10" fillId="5" borderId="31" xfId="0" applyNumberFormat="1" applyFont="1" applyFill="1" applyBorder="1" applyAlignment="1">
      <alignment horizontal="center" wrapText="1"/>
    </xf>
    <xf numFmtId="0" fontId="7" fillId="0" borderId="5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25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5" borderId="29" xfId="0" applyFont="1" applyFill="1" applyBorder="1" applyAlignment="1">
      <alignment horizontal="left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17" fontId="6" fillId="5" borderId="56" xfId="0" applyNumberFormat="1" applyFont="1" applyFill="1" applyBorder="1" applyAlignment="1">
      <alignment horizontal="center" vertical="center"/>
    </xf>
    <xf numFmtId="17" fontId="6" fillId="5" borderId="57" xfId="0" applyNumberFormat="1" applyFont="1" applyFill="1" applyBorder="1" applyAlignment="1">
      <alignment horizontal="center" vertical="center"/>
    </xf>
    <xf numFmtId="17" fontId="6" fillId="5" borderId="58" xfId="0" applyNumberFormat="1" applyFont="1" applyFill="1" applyBorder="1" applyAlignment="1">
      <alignment horizontal="center" vertical="center"/>
    </xf>
    <xf numFmtId="17" fontId="6" fillId="5" borderId="59" xfId="0" applyNumberFormat="1" applyFont="1" applyFill="1" applyBorder="1" applyAlignment="1">
      <alignment horizontal="center" vertical="center"/>
    </xf>
    <xf numFmtId="17" fontId="6" fillId="5" borderId="60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1" fontId="6" fillId="0" borderId="16" xfId="0" applyNumberFormat="1" applyFont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40" xfId="0" applyFont="1" applyBorder="1" applyAlignment="1">
      <alignment horizontal="center"/>
    </xf>
    <xf numFmtId="1" fontId="6" fillId="0" borderId="61" xfId="0" applyNumberFormat="1" applyFont="1" applyBorder="1" applyAlignment="1">
      <alignment horizontal="center" vertical="center"/>
    </xf>
    <xf numFmtId="1" fontId="6" fillId="5" borderId="51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1" fontId="16" fillId="0" borderId="0" xfId="0" applyNumberFormat="1" applyFont="1"/>
    <xf numFmtId="2" fontId="16" fillId="0" borderId="0" xfId="0" applyNumberFormat="1" applyFont="1"/>
    <xf numFmtId="0" fontId="24" fillId="0" borderId="0" xfId="0" applyFont="1"/>
    <xf numFmtId="1" fontId="17" fillId="0" borderId="0" xfId="0" applyNumberFormat="1" applyFont="1"/>
    <xf numFmtId="3" fontId="7" fillId="0" borderId="32" xfId="0" applyNumberFormat="1" applyFont="1" applyFill="1" applyBorder="1" applyAlignment="1">
      <alignment horizontal="center"/>
    </xf>
    <xf numFmtId="3" fontId="7" fillId="0" borderId="34" xfId="0" applyNumberFormat="1" applyFont="1" applyFill="1" applyBorder="1" applyAlignment="1">
      <alignment horizontal="center"/>
    </xf>
    <xf numFmtId="3" fontId="7" fillId="0" borderId="46" xfId="0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6" fillId="0" borderId="3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52" xfId="0" applyFont="1" applyBorder="1" applyAlignment="1">
      <alignment horizontal="left"/>
    </xf>
    <xf numFmtId="0" fontId="8" fillId="4" borderId="29" xfId="0" applyFont="1" applyFill="1" applyBorder="1" applyAlignment="1">
      <alignment horizontal="right"/>
    </xf>
    <xf numFmtId="1" fontId="6" fillId="4" borderId="3" xfId="0" applyNumberFormat="1" applyFont="1" applyFill="1" applyBorder="1" applyAlignment="1">
      <alignment horizontal="center"/>
    </xf>
    <xf numFmtId="0" fontId="8" fillId="0" borderId="0" xfId="0" applyFont="1" applyFill="1"/>
    <xf numFmtId="0" fontId="25" fillId="0" borderId="62" xfId="0" applyFont="1" applyBorder="1" applyAlignment="1">
      <alignment horizontal="center" vertical="center" wrapText="1"/>
    </xf>
    <xf numFmtId="17" fontId="10" fillId="6" borderId="2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17" fontId="10" fillId="6" borderId="31" xfId="0" applyNumberFormat="1" applyFont="1" applyFill="1" applyBorder="1" applyAlignment="1">
      <alignment horizontal="center" vertical="center" wrapText="1"/>
    </xf>
    <xf numFmtId="17" fontId="10" fillId="5" borderId="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/>
    </xf>
    <xf numFmtId="0" fontId="27" fillId="7" borderId="63" xfId="0" applyFont="1" applyFill="1" applyBorder="1"/>
    <xf numFmtId="0" fontId="27" fillId="7" borderId="60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33" xfId="0" applyFont="1" applyBorder="1"/>
    <xf numFmtId="0" fontId="27" fillId="0" borderId="18" xfId="0" applyFont="1" applyBorder="1"/>
    <xf numFmtId="0" fontId="27" fillId="0" borderId="21" xfId="0" applyFont="1" applyBorder="1"/>
    <xf numFmtId="0" fontId="25" fillId="0" borderId="32" xfId="0" applyFont="1" applyBorder="1"/>
    <xf numFmtId="1" fontId="25" fillId="0" borderId="4" xfId="0" applyNumberFormat="1" applyFont="1" applyBorder="1"/>
    <xf numFmtId="2" fontId="25" fillId="0" borderId="5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35" xfId="0" applyFont="1" applyBorder="1"/>
    <xf numFmtId="0" fontId="27" fillId="0" borderId="20" xfId="0" applyFont="1" applyBorder="1"/>
    <xf numFmtId="0" fontId="27" fillId="0" borderId="24" xfId="0" applyFont="1" applyBorder="1"/>
    <xf numFmtId="0" fontId="25" fillId="0" borderId="34" xfId="0" applyFont="1" applyBorder="1"/>
    <xf numFmtId="1" fontId="25" fillId="0" borderId="6" xfId="0" applyNumberFormat="1" applyFont="1" applyBorder="1"/>
    <xf numFmtId="2" fontId="25" fillId="0" borderId="64" xfId="0" applyNumberFormat="1" applyFont="1" applyBorder="1"/>
    <xf numFmtId="0" fontId="27" fillId="0" borderId="65" xfId="0" applyFont="1" applyBorder="1" applyAlignment="1">
      <alignment horizontal="left"/>
    </xf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5" fillId="0" borderId="36" xfId="0" applyFont="1" applyBorder="1"/>
    <xf numFmtId="1" fontId="25" fillId="0" borderId="8" xfId="0" applyNumberFormat="1" applyFont="1" applyBorder="1"/>
    <xf numFmtId="2" fontId="25" fillId="7" borderId="15" xfId="0" applyNumberFormat="1" applyFont="1" applyFill="1" applyBorder="1"/>
    <xf numFmtId="0" fontId="28" fillId="5" borderId="3" xfId="0" applyFont="1" applyFill="1" applyBorder="1" applyAlignment="1">
      <alignment horizontal="left" wrapText="1"/>
    </xf>
    <xf numFmtId="0" fontId="27" fillId="5" borderId="66" xfId="0" applyFont="1" applyFill="1" applyBorder="1"/>
    <xf numFmtId="0" fontId="27" fillId="5" borderId="67" xfId="0" applyFont="1" applyFill="1" applyBorder="1"/>
    <xf numFmtId="0" fontId="27" fillId="5" borderId="41" xfId="0" applyFont="1" applyFill="1" applyBorder="1"/>
    <xf numFmtId="1" fontId="25" fillId="8" borderId="3" xfId="0" applyNumberFormat="1" applyFont="1" applyFill="1" applyBorder="1"/>
    <xf numFmtId="2" fontId="25" fillId="5" borderId="64" xfId="0" applyNumberFormat="1" applyFont="1" applyFill="1" applyBorder="1"/>
    <xf numFmtId="2" fontId="25" fillId="7" borderId="64" xfId="0" applyNumberFormat="1" applyFont="1" applyFill="1" applyBorder="1"/>
    <xf numFmtId="0" fontId="25" fillId="9" borderId="3" xfId="0" applyFont="1" applyFill="1" applyBorder="1" applyAlignment="1">
      <alignment horizontal="left"/>
    </xf>
    <xf numFmtId="0" fontId="25" fillId="9" borderId="68" xfId="0" applyFont="1" applyFill="1" applyBorder="1"/>
    <xf numFmtId="0" fontId="25" fillId="9" borderId="67" xfId="0" applyFont="1" applyFill="1" applyBorder="1"/>
    <xf numFmtId="0" fontId="25" fillId="0" borderId="10" xfId="0" applyFont="1" applyBorder="1"/>
    <xf numFmtId="1" fontId="25" fillId="0" borderId="0" xfId="0" applyNumberFormat="1" applyFont="1"/>
    <xf numFmtId="2" fontId="25" fillId="7" borderId="3" xfId="0" applyNumberFormat="1" applyFont="1" applyFill="1" applyBorder="1"/>
    <xf numFmtId="0" fontId="27" fillId="7" borderId="65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2" xfId="0" applyFont="1" applyFill="1" applyBorder="1"/>
    <xf numFmtId="1" fontId="27" fillId="7" borderId="55" xfId="0" applyNumberFormat="1" applyFont="1" applyFill="1" applyBorder="1"/>
    <xf numFmtId="2" fontId="27" fillId="7" borderId="42" xfId="0" applyNumberFormat="1" applyFont="1" applyFill="1" applyBorder="1"/>
    <xf numFmtId="2" fontId="27" fillId="7" borderId="54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2" fontId="27" fillId="7" borderId="7" xfId="0" applyNumberFormat="1" applyFont="1" applyFill="1" applyBorder="1"/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27" fillId="0" borderId="58" xfId="0" applyFont="1" applyBorder="1"/>
    <xf numFmtId="0" fontId="25" fillId="0" borderId="64" xfId="0" applyFont="1" applyBorder="1"/>
    <xf numFmtId="1" fontId="25" fillId="0" borderId="25" xfId="0" applyNumberFormat="1" applyFont="1" applyBorder="1"/>
    <xf numFmtId="2" fontId="25" fillId="7" borderId="28" xfId="0" applyNumberFormat="1" applyFont="1" applyFill="1" applyBorder="1"/>
    <xf numFmtId="0" fontId="25" fillId="7" borderId="42" xfId="0" applyFont="1" applyFill="1" applyBorder="1"/>
    <xf numFmtId="1" fontId="25" fillId="7" borderId="0" xfId="0" applyNumberFormat="1" applyFont="1" applyFill="1"/>
    <xf numFmtId="2" fontId="25" fillId="7" borderId="47" xfId="0" applyNumberFormat="1" applyFont="1" applyFill="1" applyBorder="1"/>
    <xf numFmtId="2" fontId="25" fillId="7" borderId="54" xfId="0" applyNumberFormat="1" applyFont="1" applyFill="1" applyBorder="1"/>
    <xf numFmtId="0" fontId="25" fillId="0" borderId="8" xfId="0" applyFont="1" applyBorder="1"/>
    <xf numFmtId="1" fontId="25" fillId="0" borderId="3" xfId="0" applyNumberFormat="1" applyFont="1" applyBorder="1"/>
    <xf numFmtId="2" fontId="25" fillId="0" borderId="9" xfId="0" applyNumberFormat="1" applyFont="1" applyBorder="1"/>
    <xf numFmtId="0" fontId="27" fillId="0" borderId="0" xfId="0" applyFont="1"/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17" fontId="10" fillId="4" borderId="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17" fontId="10" fillId="4" borderId="6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17" fontId="10" fillId="4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3" fontId="8" fillId="0" borderId="3" xfId="0" applyNumberFormat="1" applyFont="1" applyBorder="1"/>
    <xf numFmtId="2" fontId="4" fillId="0" borderId="0" xfId="0" applyNumberFormat="1" applyFont="1" applyFill="1" applyAlignment="1">
      <alignment horizontal="center"/>
    </xf>
    <xf numFmtId="0" fontId="8" fillId="5" borderId="29" xfId="0" applyFont="1" applyFill="1" applyBorder="1" applyAlignment="1">
      <alignment horizontal="right"/>
    </xf>
    <xf numFmtId="0" fontId="27" fillId="0" borderId="0" xfId="0" applyFont="1" applyAlignment="1">
      <alignment wrapText="1"/>
    </xf>
    <xf numFmtId="0" fontId="25" fillId="0" borderId="56" xfId="0" applyFont="1" applyBorder="1" applyAlignment="1">
      <alignment horizontal="left" wrapText="1"/>
    </xf>
    <xf numFmtId="0" fontId="25" fillId="0" borderId="57" xfId="0" applyFont="1" applyBorder="1" applyAlignment="1">
      <alignment horizontal="left" wrapText="1"/>
    </xf>
    <xf numFmtId="0" fontId="25" fillId="0" borderId="69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9" fillId="9" borderId="2" xfId="0" applyFont="1" applyFill="1" applyBorder="1" applyAlignment="1">
      <alignment horizontal="center" wrapText="1"/>
    </xf>
    <xf numFmtId="0" fontId="27" fillId="7" borderId="70" xfId="0" applyFont="1" applyFill="1" applyBorder="1" applyAlignment="1">
      <alignment horizontal="left" wrapText="1"/>
    </xf>
    <xf numFmtId="0" fontId="27" fillId="7" borderId="71" xfId="0" applyFont="1" applyFill="1" applyBorder="1" applyAlignment="1">
      <alignment horizontal="left" wrapText="1"/>
    </xf>
    <xf numFmtId="0" fontId="27" fillId="7" borderId="71" xfId="0" applyFont="1" applyFill="1" applyBorder="1" applyAlignment="1">
      <alignment wrapText="1"/>
    </xf>
    <xf numFmtId="17" fontId="25" fillId="9" borderId="4" xfId="0" applyNumberFormat="1" applyFont="1" applyFill="1" applyBorder="1" applyAlignment="1">
      <alignment horizontal="center" wrapText="1"/>
    </xf>
    <xf numFmtId="0" fontId="27" fillId="0" borderId="49" xfId="0" applyFont="1" applyFill="1" applyBorder="1" applyAlignment="1">
      <alignment horizontal="center" wrapText="1"/>
    </xf>
    <xf numFmtId="0" fontId="27" fillId="0" borderId="18" xfId="0" applyFont="1" applyFill="1" applyBorder="1" applyAlignment="1">
      <alignment horizontal="center" wrapText="1"/>
    </xf>
    <xf numFmtId="0" fontId="27" fillId="0" borderId="21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wrapText="1"/>
    </xf>
    <xf numFmtId="17" fontId="25" fillId="9" borderId="6" xfId="0" applyNumberFormat="1" applyFont="1" applyFill="1" applyBorder="1" applyAlignment="1">
      <alignment horizontal="center" wrapText="1"/>
    </xf>
    <xf numFmtId="0" fontId="27" fillId="0" borderId="45" xfId="0" applyFont="1" applyFill="1" applyBorder="1" applyAlignment="1">
      <alignment horizontal="center" wrapText="1"/>
    </xf>
    <xf numFmtId="0" fontId="27" fillId="0" borderId="20" xfId="0" applyFont="1" applyFill="1" applyBorder="1" applyAlignment="1">
      <alignment horizontal="center" wrapText="1"/>
    </xf>
    <xf numFmtId="0" fontId="27" fillId="0" borderId="24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wrapText="1"/>
    </xf>
    <xf numFmtId="17" fontId="25" fillId="9" borderId="8" xfId="0" applyNumberFormat="1" applyFont="1" applyFill="1" applyBorder="1" applyAlignment="1">
      <alignment horizontal="center" wrapText="1"/>
    </xf>
    <xf numFmtId="0" fontId="27" fillId="0" borderId="50" xfId="0" applyFont="1" applyFill="1" applyBorder="1" applyAlignment="1">
      <alignment horizontal="center" wrapText="1"/>
    </xf>
    <xf numFmtId="0" fontId="27" fillId="0" borderId="38" xfId="0" applyFont="1" applyFill="1" applyBorder="1" applyAlignment="1">
      <alignment horizontal="center" wrapText="1"/>
    </xf>
    <xf numFmtId="0" fontId="27" fillId="0" borderId="39" xfId="0" applyFont="1" applyFill="1" applyBorder="1" applyAlignment="1">
      <alignment horizontal="center" wrapText="1"/>
    </xf>
    <xf numFmtId="0" fontId="27" fillId="0" borderId="8" xfId="0" applyFont="1" applyFill="1" applyBorder="1" applyAlignment="1">
      <alignment wrapText="1"/>
    </xf>
    <xf numFmtId="0" fontId="25" fillId="5" borderId="41" xfId="0" applyFont="1" applyFill="1" applyBorder="1" applyAlignment="1">
      <alignment horizontal="right" wrapText="1"/>
    </xf>
    <xf numFmtId="0" fontId="25" fillId="5" borderId="56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8" xfId="0" applyFont="1" applyFill="1" applyBorder="1"/>
    <xf numFmtId="0" fontId="27" fillId="7" borderId="26" xfId="0" applyFont="1" applyFill="1" applyBorder="1"/>
    <xf numFmtId="0" fontId="27" fillId="0" borderId="49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4" xfId="0" applyFont="1" applyFill="1" applyBorder="1"/>
    <xf numFmtId="0" fontId="27" fillId="0" borderId="45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6" xfId="0" applyFont="1" applyFill="1" applyBorder="1"/>
    <xf numFmtId="0" fontId="27" fillId="0" borderId="50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0" fontId="27" fillId="0" borderId="8" xfId="0" applyFont="1" applyFill="1" applyBorder="1"/>
    <xf numFmtId="0" fontId="25" fillId="5" borderId="10" xfId="0" applyFont="1" applyFill="1" applyBorder="1" applyAlignment="1">
      <alignment horizontal="right" vertical="center" wrapText="1"/>
    </xf>
    <xf numFmtId="0" fontId="25" fillId="5" borderId="72" xfId="0" applyFont="1" applyFill="1" applyBorder="1" applyAlignment="1">
      <alignment horizontal="center"/>
    </xf>
    <xf numFmtId="0" fontId="25" fillId="5" borderId="51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71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6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17" fontId="6" fillId="9" borderId="4" xfId="0" applyNumberFormat="1" applyFont="1" applyFill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7" fontId="6" fillId="9" borderId="6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17" fontId="6" fillId="9" borderId="8" xfId="0" applyNumberFormat="1" applyFont="1" applyFill="1" applyBorder="1" applyAlignment="1">
      <alignment horizontal="center"/>
    </xf>
    <xf numFmtId="3" fontId="7" fillId="0" borderId="6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" xfId="0" applyFont="1" applyFill="1" applyBorder="1" applyAlignment="1">
      <alignment horizontal="center" wrapText="1"/>
    </xf>
    <xf numFmtId="0" fontId="28" fillId="0" borderId="43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1" fontId="28" fillId="0" borderId="55" xfId="0" applyNumberFormat="1" applyFont="1" applyBorder="1" applyAlignment="1">
      <alignment horizontal="center" vertical="center"/>
    </xf>
    <xf numFmtId="165" fontId="28" fillId="0" borderId="42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73" xfId="0" applyFont="1" applyFill="1" applyBorder="1" applyAlignment="1">
      <alignment horizontal="center" vertical="center" wrapText="1"/>
    </xf>
    <xf numFmtId="17" fontId="32" fillId="0" borderId="71" xfId="0" applyNumberFormat="1" applyFont="1" applyBorder="1" applyAlignment="1">
      <alignment horizontal="center" vertical="center" wrapText="1"/>
    </xf>
    <xf numFmtId="17" fontId="8" fillId="0" borderId="5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28" fillId="0" borderId="6" xfId="10" applyFont="1" applyFill="1" applyBorder="1" applyAlignment="1" applyProtection="1">
      <alignment horizont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8" fillId="0" borderId="4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1" fontId="28" fillId="0" borderId="20" xfId="0" applyNumberFormat="1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74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ont="1" applyFill="1" applyBorder="1"/>
    <xf numFmtId="0" fontId="0" fillId="7" borderId="20" xfId="0" applyFont="1" applyFill="1" applyBorder="1"/>
    <xf numFmtId="0" fontId="0" fillId="7" borderId="24" xfId="0" applyFont="1" applyFill="1" applyBorder="1"/>
    <xf numFmtId="0" fontId="0" fillId="7" borderId="45" xfId="0" applyFont="1" applyFill="1" applyBorder="1"/>
    <xf numFmtId="0" fontId="0" fillId="7" borderId="35" xfId="0" applyFill="1" applyBorder="1"/>
    <xf numFmtId="1" fontId="0" fillId="7" borderId="76" xfId="0" applyNumberFormat="1" applyFill="1" applyBorder="1"/>
    <xf numFmtId="0" fontId="33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2" fillId="13" borderId="79" xfId="0" applyFont="1" applyFill="1" applyBorder="1" applyAlignment="1">
      <alignment horizontal="justify" vertical="center" wrapText="1"/>
    </xf>
    <xf numFmtId="0" fontId="32" fillId="13" borderId="80" xfId="0" applyFont="1" applyFill="1" applyBorder="1" applyAlignment="1">
      <alignment horizontal="center" vertical="center" wrapText="1"/>
    </xf>
    <xf numFmtId="0" fontId="32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4" fillId="13" borderId="82" xfId="0" applyFont="1" applyFill="1" applyBorder="1" applyAlignment="1">
      <alignment horizontal="right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center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4" fillId="13" borderId="87" xfId="0" applyFont="1" applyFill="1" applyBorder="1" applyAlignment="1">
      <alignment horizontal="right" vertical="center" wrapText="1"/>
    </xf>
    <xf numFmtId="0" fontId="34" fillId="13" borderId="88" xfId="0" applyFont="1" applyFill="1" applyBorder="1" applyAlignment="1">
      <alignment horizontal="center" vertical="center" wrapText="1"/>
    </xf>
    <xf numFmtId="0" fontId="34" fillId="13" borderId="89" xfId="0" applyFont="1" applyFill="1" applyBorder="1" applyAlignment="1">
      <alignment horizontal="center" vertical="center" wrapText="1"/>
    </xf>
    <xf numFmtId="0" fontId="34" fillId="13" borderId="90" xfId="0" applyFont="1" applyFill="1" applyBorder="1" applyAlignment="1">
      <alignment horizontal="center" vertical="center" wrapText="1"/>
    </xf>
    <xf numFmtId="0" fontId="34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8" fillId="0" borderId="6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/>
    </xf>
    <xf numFmtId="1" fontId="28" fillId="0" borderId="20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0" fillId="7" borderId="73" xfId="0" applyFont="1" applyFill="1" applyBorder="1"/>
    <xf numFmtId="0" fontId="0" fillId="7" borderId="71" xfId="0" applyFont="1" applyFill="1" applyBorder="1"/>
    <xf numFmtId="0" fontId="0" fillId="7" borderId="52" xfId="0" applyFont="1" applyFill="1" applyBorder="1"/>
    <xf numFmtId="0" fontId="32" fillId="15" borderId="93" xfId="0" applyFont="1" applyFill="1" applyBorder="1" applyAlignment="1">
      <alignment horizontal="left" vertical="center"/>
    </xf>
    <xf numFmtId="0" fontId="32" fillId="15" borderId="94" xfId="0" applyFont="1" applyFill="1" applyBorder="1" applyAlignment="1">
      <alignment horizontal="center" vertical="center"/>
    </xf>
    <xf numFmtId="0" fontId="32" fillId="15" borderId="95" xfId="0" applyFont="1" applyFill="1" applyBorder="1" applyAlignment="1">
      <alignment horizontal="center" vertical="center"/>
    </xf>
    <xf numFmtId="0" fontId="32" fillId="15" borderId="95" xfId="0" applyFont="1" applyFill="1" applyBorder="1" applyAlignment="1">
      <alignment horizontal="center" vertical="center" wrapText="1"/>
    </xf>
    <xf numFmtId="0" fontId="32" fillId="15" borderId="96" xfId="0" applyFont="1" applyFill="1" applyBorder="1" applyAlignment="1">
      <alignment horizontal="center" vertical="center" wrapText="1"/>
    </xf>
    <xf numFmtId="0" fontId="28" fillId="0" borderId="6" xfId="10" applyFont="1" applyFill="1" applyBorder="1" applyAlignment="1" applyProtection="1">
      <alignment horizontal="center" vertical="center" wrapText="1"/>
    </xf>
    <xf numFmtId="0" fontId="32" fillId="16" borderId="93" xfId="0" applyFont="1" applyFill="1" applyBorder="1" applyAlignment="1">
      <alignment horizontal="justify" vertical="center" wrapText="1"/>
    </xf>
    <xf numFmtId="0" fontId="32" fillId="16" borderId="96" xfId="0" applyFont="1" applyFill="1" applyBorder="1" applyAlignment="1">
      <alignment horizontal="center" vertical="center" wrapText="1"/>
    </xf>
    <xf numFmtId="0" fontId="34" fillId="16" borderId="97" xfId="0" applyFont="1" applyFill="1" applyBorder="1" applyAlignment="1">
      <alignment horizontal="right" vertical="center" wrapText="1"/>
    </xf>
    <xf numFmtId="0" fontId="34" fillId="16" borderId="98" xfId="0" applyFont="1" applyFill="1" applyBorder="1" applyAlignment="1">
      <alignment horizontal="center" vertical="center" wrapText="1"/>
    </xf>
    <xf numFmtId="0" fontId="34" fillId="16" borderId="99" xfId="0" applyFont="1" applyFill="1" applyBorder="1" applyAlignment="1">
      <alignment horizontal="center" vertical="center" wrapText="1"/>
    </xf>
    <xf numFmtId="0" fontId="34" fillId="16" borderId="100" xfId="0" applyFont="1" applyFill="1" applyBorder="1" applyAlignment="1">
      <alignment horizontal="center" vertical="center" wrapText="1"/>
    </xf>
    <xf numFmtId="0" fontId="34" fillId="16" borderId="101" xfId="0" applyFont="1" applyFill="1" applyBorder="1" applyAlignment="1">
      <alignment horizontal="center" vertical="center" wrapText="1"/>
    </xf>
    <xf numFmtId="0" fontId="34" fillId="16" borderId="102" xfId="0" applyFont="1" applyFill="1" applyBorder="1" applyAlignment="1">
      <alignment horizontal="center" vertical="center" wrapText="1"/>
    </xf>
    <xf numFmtId="0" fontId="0" fillId="0" borderId="42" xfId="0" applyBorder="1"/>
    <xf numFmtId="1" fontId="0" fillId="0" borderId="42" xfId="0" applyNumberFormat="1" applyBorder="1"/>
    <xf numFmtId="0" fontId="34" fillId="16" borderId="103" xfId="0" applyFont="1" applyFill="1" applyBorder="1" applyAlignment="1">
      <alignment horizontal="right" vertical="center" wrapText="1"/>
    </xf>
    <xf numFmtId="0" fontId="34" fillId="16" borderId="104" xfId="0" applyFont="1" applyFill="1" applyBorder="1" applyAlignment="1">
      <alignment horizontal="center" vertical="center" wrapText="1"/>
    </xf>
    <xf numFmtId="0" fontId="34" fillId="16" borderId="105" xfId="0" applyFont="1" applyFill="1" applyBorder="1" applyAlignment="1">
      <alignment horizontal="center" vertical="center" wrapText="1"/>
    </xf>
    <xf numFmtId="0" fontId="34" fillId="16" borderId="106" xfId="0" applyFont="1" applyFill="1" applyBorder="1" applyAlignment="1">
      <alignment horizontal="center" vertical="center" wrapText="1"/>
    </xf>
    <xf numFmtId="0" fontId="34" fillId="16" borderId="107" xfId="0" applyFont="1" applyFill="1" applyBorder="1" applyAlignment="1">
      <alignment horizontal="center" vertical="center" wrapText="1"/>
    </xf>
    <xf numFmtId="0" fontId="0" fillId="0" borderId="41" xfId="0" applyBorder="1"/>
    <xf numFmtId="1" fontId="0" fillId="0" borderId="10" xfId="0" applyNumberFormat="1" applyBorder="1"/>
    <xf numFmtId="0" fontId="32" fillId="18" borderId="109" xfId="0" applyFont="1" applyFill="1" applyBorder="1" applyAlignment="1">
      <alignment horizontal="justify" vertical="center" wrapText="1"/>
    </xf>
    <xf numFmtId="0" fontId="32" fillId="18" borderId="110" xfId="0" applyFont="1" applyFill="1" applyBorder="1" applyAlignment="1">
      <alignment horizontal="center" vertical="center" wrapText="1"/>
    </xf>
    <xf numFmtId="0" fontId="32" fillId="18" borderId="111" xfId="0" applyFont="1" applyFill="1" applyBorder="1" applyAlignment="1">
      <alignment horizontal="center" vertical="center" wrapText="1"/>
    </xf>
    <xf numFmtId="0" fontId="32" fillId="18" borderId="112" xfId="0" applyFont="1" applyFill="1" applyBorder="1" applyAlignment="1">
      <alignment horizontal="center" vertical="center" wrapText="1"/>
    </xf>
    <xf numFmtId="0" fontId="0" fillId="0" borderId="3" xfId="0" applyBorder="1"/>
    <xf numFmtId="0" fontId="32" fillId="19" borderId="113" xfId="0" applyFont="1" applyFill="1" applyBorder="1" applyAlignment="1">
      <alignment horizontal="justify" vertical="center" wrapText="1"/>
    </xf>
    <xf numFmtId="0" fontId="32" fillId="19" borderId="111" xfId="0" applyFont="1" applyFill="1" applyBorder="1" applyAlignment="1">
      <alignment horizontal="center" vertical="center" wrapText="1"/>
    </xf>
    <xf numFmtId="0" fontId="32" fillId="19" borderId="11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4" fillId="19" borderId="114" xfId="0" applyFont="1" applyFill="1" applyBorder="1" applyAlignment="1">
      <alignment horizontal="right" vertical="center" wrapText="1"/>
    </xf>
    <xf numFmtId="0" fontId="34" fillId="19" borderId="115" xfId="0" applyFont="1" applyFill="1" applyBorder="1" applyAlignment="1">
      <alignment horizontal="center" vertical="center" wrapText="1"/>
    </xf>
    <xf numFmtId="0" fontId="34" fillId="19" borderId="116" xfId="0" applyFont="1" applyFill="1" applyBorder="1" applyAlignment="1">
      <alignment horizontal="center" vertical="center" wrapText="1"/>
    </xf>
    <xf numFmtId="0" fontId="34" fillId="19" borderId="117" xfId="0" applyFont="1" applyFill="1" applyBorder="1" applyAlignment="1">
      <alignment horizontal="center" vertical="center" wrapText="1"/>
    </xf>
    <xf numFmtId="0" fontId="34" fillId="19" borderId="11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4" fillId="19" borderId="119" xfId="0" applyFont="1" applyFill="1" applyBorder="1" applyAlignment="1">
      <alignment horizontal="right" vertical="center" wrapText="1"/>
    </xf>
    <xf numFmtId="0" fontId="34" fillId="19" borderId="120" xfId="0" applyFont="1" applyFill="1" applyBorder="1" applyAlignment="1">
      <alignment horizontal="center" vertical="center" wrapText="1"/>
    </xf>
    <xf numFmtId="0" fontId="34" fillId="19" borderId="121" xfId="0" applyFont="1" applyFill="1" applyBorder="1" applyAlignment="1">
      <alignment horizontal="center" vertical="center" wrapText="1"/>
    </xf>
    <xf numFmtId="0" fontId="34" fillId="19" borderId="1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2" fillId="18" borderId="12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5" fillId="18" borderId="124" xfId="0" applyFont="1" applyFill="1" applyBorder="1" applyAlignment="1">
      <alignment vertical="center" wrapText="1"/>
    </xf>
    <xf numFmtId="0" fontId="0" fillId="18" borderId="125" xfId="0" applyFont="1" applyFill="1" applyBorder="1" applyAlignment="1">
      <alignment horizontal="center"/>
    </xf>
    <xf numFmtId="0" fontId="0" fillId="18" borderId="126" xfId="0" applyFont="1" applyFill="1" applyBorder="1" applyAlignment="1">
      <alignment horizontal="center"/>
    </xf>
    <xf numFmtId="0" fontId="0" fillId="18" borderId="126" xfId="0" applyFont="1" applyFill="1" applyBorder="1"/>
    <xf numFmtId="0" fontId="0" fillId="18" borderId="127" xfId="0" applyFont="1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74" xfId="0" applyFont="1" applyFill="1" applyBorder="1"/>
    <xf numFmtId="0" fontId="0" fillId="7" borderId="19" xfId="0" applyFont="1" applyFill="1" applyBorder="1"/>
    <xf numFmtId="0" fontId="0" fillId="7" borderId="53" xfId="0" applyFont="1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2" fillId="21" borderId="129" xfId="0" applyFont="1" applyFill="1" applyBorder="1" applyAlignment="1">
      <alignment horizontal="justify" vertical="center" wrapText="1"/>
    </xf>
    <xf numFmtId="0" fontId="32" fillId="21" borderId="130" xfId="0" applyFont="1" applyFill="1" applyBorder="1" applyAlignment="1">
      <alignment horizontal="center" vertical="center" wrapText="1"/>
    </xf>
    <xf numFmtId="0" fontId="32" fillId="21" borderId="131" xfId="0" applyFont="1" applyFill="1" applyBorder="1" applyAlignment="1">
      <alignment horizontal="center" vertical="center" wrapText="1"/>
    </xf>
    <xf numFmtId="0" fontId="32" fillId="21" borderId="1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2" fillId="22" borderId="133" xfId="0" applyFont="1" applyFill="1" applyBorder="1" applyAlignment="1">
      <alignment horizontal="justify" vertical="center" wrapText="1"/>
    </xf>
    <xf numFmtId="0" fontId="32" fillId="22" borderId="132" xfId="0" applyFont="1" applyFill="1" applyBorder="1" applyAlignment="1">
      <alignment horizontal="center" vertical="center" wrapText="1"/>
    </xf>
    <xf numFmtId="0" fontId="32" fillId="22" borderId="134" xfId="0" applyFont="1" applyFill="1" applyBorder="1" applyAlignment="1">
      <alignment horizontal="center" vertical="center" wrapText="1"/>
    </xf>
    <xf numFmtId="0" fontId="32" fillId="22" borderId="135" xfId="0" applyFont="1" applyFill="1" applyBorder="1" applyAlignment="1">
      <alignment horizontal="center" vertical="center" wrapText="1"/>
    </xf>
    <xf numFmtId="0" fontId="34" fillId="22" borderId="136" xfId="0" applyFont="1" applyFill="1" applyBorder="1" applyAlignment="1">
      <alignment horizontal="right" vertical="center" wrapText="1"/>
    </xf>
    <xf numFmtId="0" fontId="34" fillId="22" borderId="137" xfId="0" applyFont="1" applyFill="1" applyBorder="1" applyAlignment="1">
      <alignment horizontal="center" vertical="center" wrapText="1"/>
    </xf>
    <xf numFmtId="0" fontId="34" fillId="22" borderId="138" xfId="0" applyFont="1" applyFill="1" applyBorder="1" applyAlignment="1">
      <alignment horizontal="center" vertical="center" wrapText="1"/>
    </xf>
    <xf numFmtId="0" fontId="34" fillId="22" borderId="139" xfId="0" applyFont="1" applyFill="1" applyBorder="1" applyAlignment="1">
      <alignment horizontal="center" vertical="center" wrapText="1"/>
    </xf>
    <xf numFmtId="0" fontId="34" fillId="22" borderId="140" xfId="0" applyFont="1" applyFill="1" applyBorder="1" applyAlignment="1">
      <alignment horizontal="center" vertical="center" wrapText="1"/>
    </xf>
    <xf numFmtId="0" fontId="34" fillId="22" borderId="141" xfId="0" applyFont="1" applyFill="1" applyBorder="1" applyAlignment="1">
      <alignment horizontal="right" vertical="center" wrapText="1"/>
    </xf>
    <xf numFmtId="0" fontId="34" fillId="22" borderId="142" xfId="0" applyFont="1" applyFill="1" applyBorder="1" applyAlignment="1">
      <alignment horizontal="center" vertical="center" wrapText="1"/>
    </xf>
    <xf numFmtId="0" fontId="34" fillId="22" borderId="143" xfId="0" applyFont="1" applyFill="1" applyBorder="1" applyAlignment="1">
      <alignment horizontal="center" vertical="center" wrapText="1"/>
    </xf>
    <xf numFmtId="0" fontId="34" fillId="22" borderId="144" xfId="0" applyFont="1" applyFill="1" applyBorder="1" applyAlignment="1">
      <alignment horizontal="center" vertical="center" wrapText="1"/>
    </xf>
    <xf numFmtId="0" fontId="34" fillId="22" borderId="145" xfId="0" applyFont="1" applyFill="1" applyBorder="1" applyAlignment="1">
      <alignment horizontal="center" vertical="center" wrapText="1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8" fillId="0" borderId="6" xfId="0" applyFont="1" applyBorder="1" applyAlignment="1">
      <alignment horizontal="center" wrapText="1"/>
    </xf>
    <xf numFmtId="0" fontId="28" fillId="0" borderId="6" xfId="0" applyFont="1" applyFill="1" applyBorder="1" applyAlignment="1">
      <alignment horizontal="left" vertical="center" wrapText="1"/>
    </xf>
    <xf numFmtId="17" fontId="8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48" xfId="0" applyFont="1" applyBorder="1"/>
    <xf numFmtId="1" fontId="28" fillId="0" borderId="26" xfId="0" applyNumberFormat="1" applyFont="1" applyBorder="1" applyAlignment="1">
      <alignment horizontal="center"/>
    </xf>
    <xf numFmtId="0" fontId="28" fillId="0" borderId="26" xfId="0" applyFont="1" applyBorder="1"/>
    <xf numFmtId="0" fontId="28" fillId="0" borderId="26" xfId="0" applyFont="1" applyBorder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1" fontId="0" fillId="0" borderId="0" xfId="0" applyNumberFormat="1" applyFont="1"/>
    <xf numFmtId="0" fontId="28" fillId="0" borderId="8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1" fontId="30" fillId="0" borderId="38" xfId="0" applyNumberFormat="1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61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61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Font="1" applyAlignment="1">
      <alignment horizontal="left" vertic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center" vertical="center"/>
    </xf>
    <xf numFmtId="1" fontId="3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17" fontId="16" fillId="0" borderId="0" xfId="0" applyNumberFormat="1" applyFont="1" applyAlignment="1">
      <alignment horizontal="center"/>
    </xf>
    <xf numFmtId="17" fontId="16" fillId="0" borderId="0" xfId="0" applyNumberFormat="1" applyFont="1" applyAlignment="1">
      <alignment horizontal="center" vertical="center"/>
    </xf>
    <xf numFmtId="17" fontId="16" fillId="0" borderId="0" xfId="0" applyNumberFormat="1" applyFont="1" applyFill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36" fillId="0" borderId="0" xfId="0" applyFont="1" applyFill="1" applyAlignment="1">
      <alignment horizontal="center" wrapText="1"/>
    </xf>
    <xf numFmtId="17" fontId="36" fillId="0" borderId="0" xfId="0" applyNumberFormat="1" applyFont="1"/>
    <xf numFmtId="17" fontId="36" fillId="0" borderId="0" xfId="0" applyNumberFormat="1" applyFont="1" applyAlignment="1">
      <alignment horizontal="center" vertical="center"/>
    </xf>
    <xf numFmtId="17" fontId="36" fillId="0" borderId="0" xfId="0" applyNumberFormat="1" applyFont="1" applyFill="1" applyAlignment="1">
      <alignment horizontal="center" vertical="center"/>
    </xf>
    <xf numFmtId="17" fontId="36" fillId="0" borderId="0" xfId="0" applyNumberFormat="1" applyFont="1" applyFill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7" fillId="0" borderId="0" xfId="10" applyFont="1" applyFill="1" applyAlignment="1" applyProtection="1">
      <alignment horizontal="center" wrapText="1"/>
    </xf>
    <xf numFmtId="0" fontId="37" fillId="0" borderId="0" xfId="0" applyFont="1" applyFill="1" applyAlignment="1">
      <alignment horizontal="center" vertical="center"/>
    </xf>
    <xf numFmtId="1" fontId="37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0" fontId="37" fillId="0" borderId="0" xfId="10" applyFont="1" applyFill="1" applyAlignment="1" applyProtection="1">
      <alignment horizontal="center" vertical="center" wrapText="1"/>
    </xf>
    <xf numFmtId="0" fontId="36" fillId="0" borderId="0" xfId="0" applyFont="1" applyAlignment="1">
      <alignment horizont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39" fillId="0" borderId="0" xfId="0" applyFont="1" applyFill="1" applyAlignment="1">
      <alignment horizontal="center" vertical="center"/>
    </xf>
    <xf numFmtId="1" fontId="39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/>
    </xf>
    <xf numFmtId="0" fontId="37" fillId="0" borderId="0" xfId="0" applyFont="1" applyFill="1"/>
    <xf numFmtId="1" fontId="37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165" fontId="16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4" borderId="92" xfId="0" applyFont="1" applyFill="1" applyBorder="1" applyAlignment="1">
      <alignment horizontal="center" vertical="center"/>
    </xf>
    <xf numFmtId="0" fontId="8" fillId="17" borderId="108" xfId="0" applyFont="1" applyFill="1" applyBorder="1" applyAlignment="1">
      <alignment horizontal="center"/>
    </xf>
    <xf numFmtId="0" fontId="8" fillId="20" borderId="128" xfId="0" applyFont="1" applyFill="1" applyBorder="1" applyAlignment="1">
      <alignment horizontal="center"/>
    </xf>
    <xf numFmtId="0" fontId="8" fillId="23" borderId="146" xfId="0" applyFont="1" applyFill="1" applyBorder="1" applyAlignment="1">
      <alignment wrapText="1"/>
    </xf>
    <xf numFmtId="0" fontId="8" fillId="23" borderId="146" xfId="0" applyFont="1" applyFill="1" applyBorder="1"/>
    <xf numFmtId="0" fontId="5" fillId="9" borderId="1" xfId="1" applyFont="1" applyFill="1" applyBorder="1" applyAlignment="1">
      <alignment horizontal="left" wrapText="1"/>
    </xf>
    <xf numFmtId="0" fontId="5" fillId="9" borderId="1" xfId="1" applyFont="1" applyFill="1" applyBorder="1"/>
    <xf numFmtId="0" fontId="5" fillId="0" borderId="1" xfId="1" applyFont="1" applyBorder="1" applyAlignment="1">
      <alignment horizontal="left" wrapText="1"/>
    </xf>
    <xf numFmtId="0" fontId="5" fillId="8" borderId="1" xfId="1" applyFont="1" applyFill="1" applyBorder="1" applyAlignment="1">
      <alignment horizontal="left" wrapText="1"/>
    </xf>
    <xf numFmtId="0" fontId="8" fillId="23" borderId="147" xfId="0" applyFont="1" applyFill="1" applyBorder="1" applyAlignment="1">
      <alignment horizontal="left" wrapText="1"/>
    </xf>
    <xf numFmtId="0" fontId="8" fillId="23" borderId="147" xfId="0" applyFont="1" applyFill="1" applyBorder="1"/>
    <xf numFmtId="0" fontId="40" fillId="0" borderId="0" xfId="0" applyFont="1"/>
    <xf numFmtId="0" fontId="33" fillId="24" borderId="13" xfId="0" applyFont="1" applyFill="1" applyBorder="1" applyAlignment="1">
      <alignment horizontal="center" wrapText="1"/>
    </xf>
    <xf numFmtId="0" fontId="33" fillId="24" borderId="3" xfId="0" applyFont="1" applyFill="1" applyBorder="1" applyAlignment="1">
      <alignment horizontal="center" wrapText="1"/>
    </xf>
    <xf numFmtId="0" fontId="33" fillId="24" borderId="3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8" fillId="22" borderId="34" xfId="0" applyFont="1" applyFill="1" applyBorder="1" applyAlignment="1">
      <alignment horizontal="center" wrapText="1"/>
    </xf>
    <xf numFmtId="0" fontId="0" fillId="22" borderId="6" xfId="0" applyFill="1" applyBorder="1" applyAlignment="1">
      <alignment wrapText="1"/>
    </xf>
    <xf numFmtId="0" fontId="0" fillId="22" borderId="6" xfId="0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0" fillId="0" borderId="2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24" borderId="3" xfId="0" applyFont="1" applyFill="1" applyBorder="1" applyAlignment="1">
      <alignment wrapText="1"/>
    </xf>
    <xf numFmtId="0" fontId="16" fillId="24" borderId="12" xfId="0" applyFont="1" applyFill="1" applyBorder="1" applyAlignment="1">
      <alignment horizontal="center" wrapText="1"/>
    </xf>
    <xf numFmtId="0" fontId="40" fillId="0" borderId="0" xfId="0" applyFont="1" applyAlignment="1">
      <alignment horizontal="center"/>
    </xf>
  </cellXfs>
  <cellStyles count="13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 2" xfId="12"/>
  </cellStyles>
  <dxfs count="1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oleObject" Target="NULL" TargetMode="Externa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oleObject" Target="NULL" TargetMode="Externa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oleObject" Target="NULL" TargetMode="Externa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oleObject" Target="NULL" TargetMode="Externa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oleObject" Target="NULL" TargetMode="Externa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oleObject" Target="NULL" TargetMode="Externa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ABRIL/2023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Protocolos!$M$19:$M$23</c:f>
              <c:numCache>
                <c:formatCode>General</c:formatCode>
                <c:ptCount val="5"/>
                <c:pt idx="0">
                  <c:v>129</c:v>
                </c:pt>
                <c:pt idx="1">
                  <c:v>70</c:v>
                </c:pt>
                <c:pt idx="2">
                  <c:v>4272</c:v>
                </c:pt>
                <c:pt idx="3">
                  <c:v>257</c:v>
                </c:pt>
                <c:pt idx="4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981</c:v>
                </c:pt>
                <c:pt idx="1">
                  <c:v>844</c:v>
                </c:pt>
                <c:pt idx="2">
                  <c:v>484</c:v>
                </c:pt>
              </c:numCache>
            </c:numRef>
          </c:val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379</c:v>
                </c:pt>
                <c:pt idx="1">
                  <c:v>313</c:v>
                </c:pt>
                <c:pt idx="2">
                  <c:v>290</c:v>
                </c:pt>
              </c:numCache>
            </c:numRef>
          </c:val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253</c:v>
                </c:pt>
                <c:pt idx="1">
                  <c:v>347</c:v>
                </c:pt>
                <c:pt idx="2">
                  <c:v>325</c:v>
                </c:pt>
              </c:numCache>
            </c:numRef>
          </c:val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231</c:v>
                </c:pt>
                <c:pt idx="1">
                  <c:v>270</c:v>
                </c:pt>
                <c:pt idx="2">
                  <c:v>265</c:v>
                </c:pt>
              </c:numCache>
            </c:numRef>
          </c:val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160</c:v>
                </c:pt>
                <c:pt idx="1">
                  <c:v>215</c:v>
                </c:pt>
                <c:pt idx="2">
                  <c:v>193</c:v>
                </c:pt>
              </c:numCache>
            </c:numRef>
          </c:val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128</c:v>
                </c:pt>
                <c:pt idx="1">
                  <c:v>164</c:v>
                </c:pt>
                <c:pt idx="2">
                  <c:v>149</c:v>
                </c:pt>
              </c:numCache>
            </c:numRef>
          </c:val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Drenagem de água de chuva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130</c:v>
                </c:pt>
                <c:pt idx="1">
                  <c:v>176</c:v>
                </c:pt>
                <c:pt idx="2">
                  <c:v>135</c:v>
                </c:pt>
              </c:numCache>
            </c:numRef>
          </c:val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139</c:v>
                </c:pt>
                <c:pt idx="1">
                  <c:v>155</c:v>
                </c:pt>
                <c:pt idx="2">
                  <c:v>123</c:v>
                </c:pt>
              </c:numCache>
            </c:numRef>
          </c:val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116</c:v>
                </c:pt>
                <c:pt idx="1">
                  <c:v>157</c:v>
                </c:pt>
                <c:pt idx="2">
                  <c:v>139</c:v>
                </c:pt>
              </c:numCache>
            </c:numRef>
          </c:val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123</c:v>
                </c:pt>
                <c:pt idx="1">
                  <c:v>175</c:v>
                </c:pt>
                <c:pt idx="2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10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45986497677091"/>
          <c:y val="0.1040751330664672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2772778402699664E-2"/>
          <c:y val="0.12575580226384744"/>
          <c:w val="0.61624296962879632"/>
          <c:h val="0.815869320682740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'10_ASSUNTOS_+_demandados_ABR_23'!$B$24:$B$24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'10_ASSUNTOS_+_demandados_ABR_23'!$B$26:$B$26</c:f>
              <c:numCache>
                <c:formatCode>General</c:formatCode>
                <c:ptCount val="1"/>
                <c:pt idx="0">
                  <c:v>981</c:v>
                </c:pt>
              </c:numCache>
            </c:numRef>
          </c:val>
        </c:ser>
        <c:ser>
          <c:idx val="1"/>
          <c:order val="1"/>
          <c:tx>
            <c:strRef>
              <c:f>'10_ASSUNTOS_+_demandados_ABR_23'!$C$24:$C$24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'10_ASSUNTOS_+_demandados_ABR_23'!$C$25:$C$25</c:f>
              <c:numCache>
                <c:formatCode>General</c:formatCode>
                <c:ptCount val="1"/>
                <c:pt idx="0">
                  <c:v>379</c:v>
                </c:pt>
              </c:numCache>
            </c:numRef>
          </c:val>
        </c:ser>
        <c:ser>
          <c:idx val="2"/>
          <c:order val="2"/>
          <c:tx>
            <c:strRef>
              <c:f>'10_ASSUNTOS_+_demandados_ABR_23'!$D$24:$D$24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'10_ASSUNTOS_+_demandados_ABR_23'!$D$25:$D$26</c:f>
              <c:numCache>
                <c:formatCode>General</c:formatCode>
                <c:ptCount val="2"/>
                <c:pt idx="0">
                  <c:v>253</c:v>
                </c:pt>
              </c:numCache>
            </c:numRef>
          </c:val>
        </c:ser>
        <c:ser>
          <c:idx val="3"/>
          <c:order val="3"/>
          <c:tx>
            <c:strRef>
              <c:f>'10_ASSUNTOS_+_demandados_ABR_23'!$E$24:$E$24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'10_ASSUNTOS_+_demandados_ABR_23'!$E$25:$E$26</c:f>
              <c:numCache>
                <c:formatCode>General</c:formatCode>
                <c:ptCount val="2"/>
                <c:pt idx="0">
                  <c:v>231</c:v>
                </c:pt>
              </c:numCache>
            </c:numRef>
          </c:val>
        </c:ser>
        <c:ser>
          <c:idx val="4"/>
          <c:order val="4"/>
          <c:tx>
            <c:strRef>
              <c:f>'10_ASSUNTOS_+_demandados_ABR_23'!$F$24:$F$24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'10_ASSUNTOS_+_demandados_ABR_23'!$F$25:$F$26</c:f>
              <c:numCache>
                <c:formatCode>General</c:formatCode>
                <c:ptCount val="2"/>
                <c:pt idx="0">
                  <c:v>160</c:v>
                </c:pt>
              </c:numCache>
            </c:numRef>
          </c:val>
        </c:ser>
        <c:ser>
          <c:idx val="5"/>
          <c:order val="5"/>
          <c:tx>
            <c:strRef>
              <c:f>'10_ASSUNTOS_+_demandados_ABR_23'!$G$24:$G$24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'10_ASSUNTOS_+_demandados_ABR_23'!$G$25:$G$26</c:f>
              <c:numCache>
                <c:formatCode>General</c:formatCode>
                <c:ptCount val="2"/>
                <c:pt idx="0">
                  <c:v>139</c:v>
                </c:pt>
              </c:numCache>
            </c:numRef>
          </c:val>
        </c:ser>
        <c:ser>
          <c:idx val="6"/>
          <c:order val="6"/>
          <c:tx>
            <c:strRef>
              <c:f>'10_ASSUNTOS_+_demandados_ABR_23'!$H$24:$H$24</c:f>
              <c:strCache>
                <c:ptCount val="1"/>
                <c:pt idx="0">
                  <c:v>Drenagem de água de chuva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'10_ASSUNTOS_+_demandados_ABR_23'!$H$25:$H$26</c:f>
              <c:numCache>
                <c:formatCode>General</c:formatCode>
                <c:ptCount val="2"/>
                <c:pt idx="0">
                  <c:v>130</c:v>
                </c:pt>
              </c:numCache>
            </c:numRef>
          </c:val>
        </c:ser>
        <c:ser>
          <c:idx val="7"/>
          <c:order val="7"/>
          <c:tx>
            <c:strRef>
              <c:f>'10_ASSUNTOS_+_demandados_ABR_23'!$I$24:$I$24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'10_ASSUNTOS_+_demandados_ABR_23'!$I$25:$I$26</c:f>
              <c:numCache>
                <c:formatCode>General</c:formatCode>
                <c:ptCount val="2"/>
                <c:pt idx="0">
                  <c:v>128</c:v>
                </c:pt>
              </c:numCache>
            </c:numRef>
          </c:val>
        </c:ser>
        <c:ser>
          <c:idx val="8"/>
          <c:order val="8"/>
          <c:tx>
            <c:strRef>
              <c:f>'10_ASSUNTOS_+_demandados_ABR_23'!$J$24:$J$24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'10_ASSUNTOS_+_demandados_ABR_23'!$J$25:$J$26</c:f>
              <c:numCache>
                <c:formatCode>General</c:formatCode>
                <c:ptCount val="2"/>
                <c:pt idx="0">
                  <c:v>123</c:v>
                </c:pt>
              </c:numCache>
            </c:numRef>
          </c:val>
        </c:ser>
        <c:ser>
          <c:idx val="9"/>
          <c:order val="9"/>
          <c:tx>
            <c:strRef>
              <c:f>'10_ASSUNTOS_+_demandados_ABR_23'!$K$24:$K$24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'10_ASSUNTOS_+_demandados_ABR_23'!$K$25:$K$26</c:f>
              <c:numCache>
                <c:formatCode>General</c:formatCode>
                <c:ptCount val="2"/>
                <c:pt idx="0">
                  <c:v>116</c:v>
                </c:pt>
              </c:numCache>
            </c:numRef>
          </c:val>
        </c:ser>
        <c:ser>
          <c:idx val="10"/>
          <c:order val="10"/>
          <c:tx>
            <c:strRef>
              <c:f>'10_ASSUNTOS_+_demandados_ABR_23'!$L$24:$L$24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r>
                      <a:rPr lang="pt-BR" sz="1000" b="0" i="0" u="none" strike="noStrike" kern="1200" cap="none" spc="0" baseline="0">
                        <a:solidFill>
                          <a:srgbClr val="000000"/>
                        </a:solidFill>
                        <a:uFillTx/>
                        <a:latin typeface="Calibri"/>
                        <a:ea typeface="Calibri"/>
                        <a:cs typeface="Calibri"/>
                      </a:rPr>
                      <a:t>4687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'10_ASSUNTOS_+_demandados_ABR_23'!$L$25:$L$26</c:f>
              <c:numCache>
                <c:formatCode>General</c:formatCode>
                <c:ptCount val="2"/>
                <c:pt idx="1">
                  <c:v>4687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4804990285305253"/>
          <c:y val="0.124427924770273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ABRIL/23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'10_ASSUNTOS_+_demandados_ABR_23'!$B$6:$B$6</c:f>
              <c:strCache>
                <c:ptCount val="1"/>
                <c:pt idx="0">
                  <c:v>abr/23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'10_ASSUNTOS_+_demandados_ABR_23'!$A$7:$A$16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Capinação e roçada de áreas verdes</c:v>
                </c:pt>
                <c:pt idx="6">
                  <c:v>Drenagem de água de chuva</c:v>
                </c:pt>
                <c:pt idx="7">
                  <c:v>Sinalização e Circulação de veículos e Pedestres</c:v>
                </c:pt>
                <c:pt idx="8">
                  <c:v>Ônibus</c:v>
                </c:pt>
                <c:pt idx="9">
                  <c:v>Calçadas, guias e postes</c:v>
                </c:pt>
              </c:strCache>
            </c:strRef>
          </c:cat>
          <c:val>
            <c:numRef>
              <c:f>'10_ASSUNTOS_+_demandados_ABR_23'!$B$7:$B$16</c:f>
              <c:numCache>
                <c:formatCode>General</c:formatCode>
                <c:ptCount val="10"/>
                <c:pt idx="0">
                  <c:v>981</c:v>
                </c:pt>
                <c:pt idx="1">
                  <c:v>379</c:v>
                </c:pt>
                <c:pt idx="2">
                  <c:v>253</c:v>
                </c:pt>
                <c:pt idx="3">
                  <c:v>231</c:v>
                </c:pt>
                <c:pt idx="4">
                  <c:v>160</c:v>
                </c:pt>
                <c:pt idx="5">
                  <c:v>139</c:v>
                </c:pt>
                <c:pt idx="6">
                  <c:v>130</c:v>
                </c:pt>
                <c:pt idx="7">
                  <c:v>128</c:v>
                </c:pt>
                <c:pt idx="8">
                  <c:v>123</c:v>
                </c:pt>
                <c:pt idx="9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1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Lit>
              <c:ptCount val="10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</c:strLit>
          </c:cat>
          <c:val>
            <c:numLit>
              <c:formatCode>General</c:formatCode>
              <c:ptCount val="10"/>
              <c:pt idx="0">
                <c:v>752.75</c:v>
              </c:pt>
              <c:pt idx="1">
                <c:v>556.5</c:v>
              </c:pt>
              <c:pt idx="2">
                <c:v>341.5</c:v>
              </c:pt>
              <c:pt idx="3">
                <c:v>296.75</c:v>
              </c:pt>
              <c:pt idx="4">
                <c:v>287</c:v>
              </c:pt>
              <c:pt idx="5">
                <c:v>274.5</c:v>
              </c:pt>
              <c:pt idx="6">
                <c:v>254.25</c:v>
              </c:pt>
              <c:pt idx="7">
                <c:v>228.75</c:v>
              </c:pt>
              <c:pt idx="8">
                <c:v>93</c:v>
              </c:pt>
              <c:pt idx="9">
                <c:v>91</c:v>
              </c:pt>
            </c:numLit>
          </c:val>
        </c:ser>
        <c:ser>
          <c:idx val="1"/>
          <c:order val="1"/>
          <c:tx>
            <c:v>Série1</c:v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strLit>
              <c:ptCount val="10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externalData r:id="rId1">
    <c:autoUpdate val="0"/>
  </c:externalData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8.3103536108619332E-4"/>
          <c:y val="1.0266651451177299E-2"/>
          <c:w val="0.62994503324215279"/>
          <c:h val="0.92648585593467481"/>
        </c:manualLayout>
      </c:layout>
      <c:pieChart>
        <c:varyColors val="1"/>
        <c:ser>
          <c:idx val="0"/>
          <c:order val="0"/>
          <c:tx>
            <c:v>Série15</c:v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7CF-4BA6-BAB7-F766C0651852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7CF-4BA6-BAB7-F766C0651852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7CF-4BA6-BAB7-F766C0651852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7CF-4BA6-BAB7-F766C065185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7CF-4BA6-BAB7-F766C0651852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7CF-4BA6-BAB7-F766C0651852}"/>
              </c:ext>
            </c:extLst>
          </c:dPt>
          <c:dPt>
            <c:idx val="6"/>
            <c:bubble3D val="0"/>
            <c:spPr>
              <a:solidFill>
                <a:srgbClr val="8FA2D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7CF-4BA6-BAB7-F766C0651852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7CF-4BA6-BAB7-F766C0651852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7CF-4BA6-BAB7-F766C0651852}"/>
              </c:ext>
            </c:extLst>
          </c:dPt>
          <c:dPt>
            <c:idx val="9"/>
            <c:bubble3D val="0"/>
            <c:spPr>
              <a:solidFill>
                <a:srgbClr val="FFD1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7CF-4BA6-BAB7-F766C0651852}"/>
              </c:ext>
            </c:extLst>
          </c:dPt>
          <c:dPt>
            <c:idx val="10"/>
            <c:bubble3D val="0"/>
            <c:spPr>
              <a:solidFill>
                <a:srgbClr val="97B9E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7CF-4BA6-BAB7-F766C0651852}"/>
              </c:ext>
            </c:extLst>
          </c:dPt>
          <c:dPt>
            <c:idx val="11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7CF-4BA6-BAB7-F766C06518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  <c:pt idx="10">
                <c:v>Outros</c:v>
              </c:pt>
            </c:strLit>
          </c:cat>
          <c:val>
            <c:numLit>
              <c:formatCode>General</c:formatCode>
              <c:ptCount val="11"/>
              <c:pt idx="0">
                <c:v>22.061019842116494</c:v>
              </c:pt>
              <c:pt idx="1">
                <c:v>12.203968423298486</c:v>
              </c:pt>
              <c:pt idx="2">
                <c:v>7.0834222317047155</c:v>
              </c:pt>
              <c:pt idx="3">
                <c:v>4.928525709409004</c:v>
              </c:pt>
              <c:pt idx="4">
                <c:v>4.7365052272242369</c:v>
              </c:pt>
              <c:pt idx="5">
                <c:v>5.2698954555152548</c:v>
              </c:pt>
              <c:pt idx="6">
                <c:v>3.9044164710902498</c:v>
              </c:pt>
              <c:pt idx="7">
                <c:v>5.0778749733304887</c:v>
              </c:pt>
              <c:pt idx="8">
                <c:v>1.9415404309793045</c:v>
              </c:pt>
              <c:pt idx="9">
                <c:v>1.2161297205035204</c:v>
              </c:pt>
              <c:pt idx="10">
                <c:v>31.576701514828244</c:v>
              </c:pt>
            </c:numLit>
          </c:val>
        </c:ser>
        <c:ser>
          <c:idx val="1"/>
          <c:order val="1"/>
          <c:tx>
            <c:v>Série1</c:v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7CF-4BA6-BAB7-F766C0651852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7CF-4BA6-BAB7-F766C06518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104078762306606"/>
          <c:y val="7.406621273790051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externalData r:id="rId1">
    <c:autoUpdate val="0"/>
  </c:externalData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de Educação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Secretaria Municipal da Fazenda</c:v>
                </c:pt>
                <c:pt idx="7">
                  <c:v>São Paulo Transportes - SPTRANS</c:v>
                </c:pt>
                <c:pt idx="8">
                  <c:v>Subprefeitura Lapa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815.66666666666663</c:v>
                </c:pt>
                <c:pt idx="1">
                  <c:v>560.33333333333337</c:v>
                </c:pt>
                <c:pt idx="2">
                  <c:v>341</c:v>
                </c:pt>
                <c:pt idx="3">
                  <c:v>295.33333333333331</c:v>
                </c:pt>
                <c:pt idx="4">
                  <c:v>286.66666666666669</c:v>
                </c:pt>
                <c:pt idx="5">
                  <c:v>283.66666666666669</c:v>
                </c:pt>
                <c:pt idx="6">
                  <c:v>273.33333333333331</c:v>
                </c:pt>
                <c:pt idx="7">
                  <c:v>258.33333333333331</c:v>
                </c:pt>
                <c:pt idx="8">
                  <c:v>100.66666666666667</c:v>
                </c:pt>
                <c:pt idx="9">
                  <c:v>98.666666666666671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1034</c:v>
                </c:pt>
                <c:pt idx="1">
                  <c:v>886</c:v>
                </c:pt>
                <c:pt idx="2">
                  <c:v>527</c:v>
                </c:pt>
              </c:numCache>
            </c:numRef>
          </c:val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572</c:v>
                </c:pt>
                <c:pt idx="1">
                  <c:v>573</c:v>
                </c:pt>
                <c:pt idx="2">
                  <c:v>536</c:v>
                </c:pt>
              </c:numCache>
            </c:numRef>
          </c:val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332</c:v>
                </c:pt>
                <c:pt idx="1">
                  <c:v>373</c:v>
                </c:pt>
                <c:pt idx="2">
                  <c:v>318</c:v>
                </c:pt>
              </c:numCache>
            </c:numRef>
          </c:val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183</c:v>
                </c:pt>
                <c:pt idx="1">
                  <c:v>326</c:v>
                </c:pt>
                <c:pt idx="2">
                  <c:v>377</c:v>
                </c:pt>
              </c:numCache>
            </c:numRef>
          </c:val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231</c:v>
                </c:pt>
                <c:pt idx="1">
                  <c:v>299</c:v>
                </c:pt>
                <c:pt idx="2">
                  <c:v>330</c:v>
                </c:pt>
              </c:numCache>
            </c:numRef>
          </c:val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247</c:v>
                </c:pt>
                <c:pt idx="1">
                  <c:v>318</c:v>
                </c:pt>
                <c:pt idx="2">
                  <c:v>286</c:v>
                </c:pt>
              </c:numCache>
            </c:numRef>
          </c:val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222</c:v>
                </c:pt>
                <c:pt idx="1">
                  <c:v>306</c:v>
                </c:pt>
                <c:pt idx="2">
                  <c:v>292</c:v>
                </c:pt>
              </c:numCache>
            </c:numRef>
          </c:val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238</c:v>
                </c:pt>
                <c:pt idx="1">
                  <c:v>333</c:v>
                </c:pt>
                <c:pt idx="2">
                  <c:v>204</c:v>
                </c:pt>
              </c:numCache>
            </c:numRef>
          </c:val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91</c:v>
                </c:pt>
                <c:pt idx="1">
                  <c:v>140</c:v>
                </c:pt>
                <c:pt idx="2">
                  <c:v>71</c:v>
                </c:pt>
              </c:numCache>
            </c:numRef>
          </c:val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57</c:v>
                </c:pt>
                <c:pt idx="1">
                  <c:v>140</c:v>
                </c:pt>
                <c:pt idx="2">
                  <c:v>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11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57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'10_Unidades+_demandados__MAR_23'!$B$22:$B$22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'10_Unidades+_demandados__MAR_23'!$B$23:$B$25</c:f>
              <c:numCache>
                <c:formatCode>General</c:formatCode>
                <c:ptCount val="3"/>
                <c:pt idx="0">
                  <c:v>1034</c:v>
                </c:pt>
              </c:numCache>
            </c:numRef>
          </c:val>
        </c:ser>
        <c:ser>
          <c:idx val="1"/>
          <c:order val="1"/>
          <c:tx>
            <c:strRef>
              <c:f>'10_Unidades+_demandados__MAR_23'!$C$22:$C$22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'10_Unidades+_demandados__MAR_23'!$C$23:$C$25</c:f>
              <c:numCache>
                <c:formatCode>General</c:formatCode>
                <c:ptCount val="3"/>
                <c:pt idx="0">
                  <c:v>572</c:v>
                </c:pt>
              </c:numCache>
            </c:numRef>
          </c:val>
        </c:ser>
        <c:ser>
          <c:idx val="2"/>
          <c:order val="2"/>
          <c:tx>
            <c:strRef>
              <c:f>'10_Unidades+_demandados__MAR_23'!$D$22:$D$22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'10_Unidades+_demandados__MAR_23'!$D$23:$D$25</c:f>
              <c:numCache>
                <c:formatCode>General</c:formatCode>
                <c:ptCount val="3"/>
                <c:pt idx="0">
                  <c:v>332</c:v>
                </c:pt>
              </c:numCache>
            </c:numRef>
          </c:val>
        </c:ser>
        <c:ser>
          <c:idx val="3"/>
          <c:order val="3"/>
          <c:tx>
            <c:strRef>
              <c:f>'10_Unidades+_demandados__MAR_23'!$E$22:$E$22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'10_Unidades+_demandados__MAR_23'!$E$23:$E$25</c:f>
              <c:numCache>
                <c:formatCode>General</c:formatCode>
                <c:ptCount val="3"/>
                <c:pt idx="0">
                  <c:v>247</c:v>
                </c:pt>
              </c:numCache>
            </c:numRef>
          </c:val>
        </c:ser>
        <c:ser>
          <c:idx val="4"/>
          <c:order val="4"/>
          <c:tx>
            <c:strRef>
              <c:f>'10_Unidades+_demandados__MAR_23'!$F$22:$F$22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'10_Unidades+_demandados__MAR_23'!$F$23:$F$25</c:f>
              <c:numCache>
                <c:formatCode>General</c:formatCode>
                <c:ptCount val="3"/>
                <c:pt idx="0">
                  <c:v>238</c:v>
                </c:pt>
              </c:numCache>
            </c:numRef>
          </c:val>
        </c:ser>
        <c:ser>
          <c:idx val="5"/>
          <c:order val="5"/>
          <c:tx>
            <c:strRef>
              <c:f>'10_Unidades+_demandados__MAR_23'!$G$22:$G$22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'10_Unidades+_demandados__MAR_23'!$G$23:$G$25</c:f>
              <c:numCache>
                <c:formatCode>General</c:formatCode>
                <c:ptCount val="3"/>
                <c:pt idx="0">
                  <c:v>231</c:v>
                </c:pt>
              </c:numCache>
            </c:numRef>
          </c:val>
        </c:ser>
        <c:ser>
          <c:idx val="6"/>
          <c:order val="6"/>
          <c:tx>
            <c:strRef>
              <c:f>'10_Unidades+_demandados__MAR_23'!$H$22:$H$22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'10_Unidades+_demandados__MAR_23'!$H$23:$H$25</c:f>
              <c:numCache>
                <c:formatCode>General</c:formatCode>
                <c:ptCount val="3"/>
                <c:pt idx="0">
                  <c:v>222</c:v>
                </c:pt>
              </c:numCache>
            </c:numRef>
          </c:val>
        </c:ser>
        <c:ser>
          <c:idx val="7"/>
          <c:order val="7"/>
          <c:tx>
            <c:strRef>
              <c:f>'10_Unidades+_demandados__MAR_23'!$I$22:$I$22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'10_Unidades+_demandados__MAR_23'!$I$23:$I$25</c:f>
              <c:numCache>
                <c:formatCode>General</c:formatCode>
                <c:ptCount val="3"/>
                <c:pt idx="0">
                  <c:v>183</c:v>
                </c:pt>
              </c:numCache>
            </c:numRef>
          </c:val>
        </c:ser>
        <c:ser>
          <c:idx val="8"/>
          <c:order val="8"/>
          <c:tx>
            <c:strRef>
              <c:f>'10_Unidades+_demandados__MAR_23'!$J$22:$J$22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'10_Unidades+_demandados__MAR_23'!$J$23:$J$25</c:f>
              <c:numCache>
                <c:formatCode>General</c:formatCode>
                <c:ptCount val="3"/>
                <c:pt idx="0">
                  <c:v>91</c:v>
                </c:pt>
              </c:numCache>
            </c:numRef>
          </c:val>
        </c:ser>
        <c:ser>
          <c:idx val="9"/>
          <c:order val="9"/>
          <c:tx>
            <c:strRef>
              <c:f>'10_Unidades+_demandados__MAR_23'!$K$22:$K$22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'10_Unidades+_demandados__MAR_23'!$K$23:$K$25</c:f>
              <c:numCache>
                <c:formatCode>General</c:formatCode>
                <c:ptCount val="3"/>
                <c:pt idx="0">
                  <c:v>76</c:v>
                </c:pt>
              </c:numCache>
            </c:numRef>
          </c:val>
        </c:ser>
        <c:ser>
          <c:idx val="10"/>
          <c:order val="10"/>
          <c:tx>
            <c:strRef>
              <c:f>'10_Unidades+_demandados__MAR_23'!$L$22:$L$22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pt-BR" sz="1000" b="0" i="0" u="none" strike="noStrike" kern="1200" cap="none" spc="0" baseline="0">
                        <a:solidFill>
                          <a:srgbClr val="000000"/>
                        </a:solidFill>
                        <a:uFillTx/>
                        <a:latin typeface="Calibri"/>
                        <a:ea typeface="Calibri"/>
                        <a:cs typeface="Calibri"/>
                      </a:rPr>
                      <a:t>4687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37-4F9F-993D-6E54A6BC5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'10_Unidades+_demandados__MAR_23'!$L$23:$L$25</c:f>
              <c:numCache>
                <c:formatCode>#,##0</c:formatCode>
                <c:ptCount val="3"/>
                <c:pt idx="2">
                  <c:v>4687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25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ABRIL/23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'10_Unidades+_demandados__MAR_23'!$B$6:$B$6</c:f>
              <c:strCache>
                <c:ptCount val="1"/>
                <c:pt idx="0">
                  <c:v>abr/23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'10_Unidades+_demandados__MAR_23'!$A$7:$A$16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São Paulo Transportes - SPTRANS</c:v>
                </c:pt>
                <c:pt idx="5">
                  <c:v>Companhia de Engenharia de Tráfego - CET</c:v>
                </c:pt>
                <c:pt idx="6">
                  <c:v>Secretaria Municipal da Fazenda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'10_Unidades+_demandados__MAR_23'!$B$7:$B$16</c:f>
              <c:numCache>
                <c:formatCode>General</c:formatCode>
                <c:ptCount val="10"/>
                <c:pt idx="0">
                  <c:v>1034</c:v>
                </c:pt>
                <c:pt idx="1">
                  <c:v>572</c:v>
                </c:pt>
                <c:pt idx="2">
                  <c:v>332</c:v>
                </c:pt>
                <c:pt idx="3">
                  <c:v>247</c:v>
                </c:pt>
                <c:pt idx="4">
                  <c:v>238</c:v>
                </c:pt>
                <c:pt idx="5">
                  <c:v>231</c:v>
                </c:pt>
                <c:pt idx="6">
                  <c:v>222</c:v>
                </c:pt>
                <c:pt idx="7">
                  <c:v>183</c:v>
                </c:pt>
                <c:pt idx="8">
                  <c:v>91</c:v>
                </c:pt>
                <c:pt idx="9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1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2.3639123834309261</c:v>
                </c:pt>
                <c:pt idx="1">
                  <c:v>4.9230101930166992</c:v>
                </c:pt>
                <c:pt idx="2">
                  <c:v>4.0338321405335069</c:v>
                </c:pt>
                <c:pt idx="3">
                  <c:v>2.9711559314682283</c:v>
                </c:pt>
                <c:pt idx="4">
                  <c:v>3.2097158967685968</c:v>
                </c:pt>
                <c:pt idx="5">
                  <c:v>3.2314031663413574</c:v>
                </c:pt>
                <c:pt idx="6">
                  <c:v>0.78074170461938841</c:v>
                </c:pt>
                <c:pt idx="7">
                  <c:v>1.1060507482108002</c:v>
                </c:pt>
                <c:pt idx="8">
                  <c:v>1.8000433745391458</c:v>
                </c:pt>
                <c:pt idx="9">
                  <c:v>0.95423986120147464</c:v>
                </c:pt>
                <c:pt idx="10">
                  <c:v>4.315766644979397</c:v>
                </c:pt>
                <c:pt idx="11">
                  <c:v>2.4072869225764477</c:v>
                </c:pt>
                <c:pt idx="12">
                  <c:v>4.2507048362611144</c:v>
                </c:pt>
                <c:pt idx="13">
                  <c:v>1.9518542615484711</c:v>
                </c:pt>
                <c:pt idx="14">
                  <c:v>1.756668835393624</c:v>
                </c:pt>
                <c:pt idx="15">
                  <c:v>8.0676642810670138</c:v>
                </c:pt>
                <c:pt idx="16">
                  <c:v>1.9952288006939927</c:v>
                </c:pt>
                <c:pt idx="17">
                  <c:v>5.0748210800260249</c:v>
                </c:pt>
                <c:pt idx="18">
                  <c:v>0.88917805248319226</c:v>
                </c:pt>
                <c:pt idx="19">
                  <c:v>5.4651919323357188</c:v>
                </c:pt>
                <c:pt idx="20">
                  <c:v>0.71567989590110603</c:v>
                </c:pt>
                <c:pt idx="21">
                  <c:v>3.6217740186510521</c:v>
                </c:pt>
                <c:pt idx="22">
                  <c:v>3.6651485577965737</c:v>
                </c:pt>
                <c:pt idx="23">
                  <c:v>3.8820212535241816</c:v>
                </c:pt>
                <c:pt idx="24">
                  <c:v>5.0314465408805038</c:v>
                </c:pt>
                <c:pt idx="25">
                  <c:v>2.3855996530036871</c:v>
                </c:pt>
                <c:pt idx="26">
                  <c:v>1.3879852526566905</c:v>
                </c:pt>
                <c:pt idx="27">
                  <c:v>1.626545217957059</c:v>
                </c:pt>
                <c:pt idx="28">
                  <c:v>5.6170028193450445</c:v>
                </c:pt>
                <c:pt idx="29">
                  <c:v>2.6892214270223378</c:v>
                </c:pt>
                <c:pt idx="30">
                  <c:v>4.5760138798525265</c:v>
                </c:pt>
                <c:pt idx="31">
                  <c:v>3.253090435914118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27.25</c:v>
                </c:pt>
                <c:pt idx="1">
                  <c:v>56.75</c:v>
                </c:pt>
                <c:pt idx="2">
                  <c:v>46.5</c:v>
                </c:pt>
                <c:pt idx="3">
                  <c:v>34.25</c:v>
                </c:pt>
                <c:pt idx="4">
                  <c:v>37</c:v>
                </c:pt>
                <c:pt idx="5">
                  <c:v>37.25</c:v>
                </c:pt>
                <c:pt idx="6">
                  <c:v>9</c:v>
                </c:pt>
                <c:pt idx="7">
                  <c:v>12.75</c:v>
                </c:pt>
                <c:pt idx="8">
                  <c:v>20.75</c:v>
                </c:pt>
                <c:pt idx="9">
                  <c:v>11</c:v>
                </c:pt>
                <c:pt idx="10">
                  <c:v>49.75</c:v>
                </c:pt>
                <c:pt idx="11">
                  <c:v>27.75</c:v>
                </c:pt>
                <c:pt idx="12">
                  <c:v>49</c:v>
                </c:pt>
                <c:pt idx="13">
                  <c:v>22.5</c:v>
                </c:pt>
                <c:pt idx="14">
                  <c:v>20.25</c:v>
                </c:pt>
                <c:pt idx="15">
                  <c:v>93</c:v>
                </c:pt>
                <c:pt idx="16">
                  <c:v>23</c:v>
                </c:pt>
                <c:pt idx="17">
                  <c:v>58.5</c:v>
                </c:pt>
                <c:pt idx="18">
                  <c:v>10.25</c:v>
                </c:pt>
                <c:pt idx="19">
                  <c:v>63</c:v>
                </c:pt>
                <c:pt idx="20">
                  <c:v>8.25</c:v>
                </c:pt>
                <c:pt idx="21">
                  <c:v>41.75</c:v>
                </c:pt>
                <c:pt idx="22">
                  <c:v>42.25</c:v>
                </c:pt>
                <c:pt idx="23">
                  <c:v>44.75</c:v>
                </c:pt>
                <c:pt idx="24">
                  <c:v>58</c:v>
                </c:pt>
                <c:pt idx="25">
                  <c:v>27.5</c:v>
                </c:pt>
                <c:pt idx="26">
                  <c:v>16</c:v>
                </c:pt>
                <c:pt idx="27">
                  <c:v>18.75</c:v>
                </c:pt>
                <c:pt idx="28">
                  <c:v>64.75</c:v>
                </c:pt>
                <c:pt idx="29">
                  <c:v>31</c:v>
                </c:pt>
                <c:pt idx="30">
                  <c:v>52.75</c:v>
                </c:pt>
                <c:pt idx="31">
                  <c:v>37.5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33710174463486181"/>
                  <c:y val="0.212354086369834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39749439555349697"/>
                  <c:y val="0.137085431888581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0537495754207195"/>
                  <c:y val="0.715736523925500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2486649992280377"/>
                  <c:y val="0.25688144837751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24168744789254284"/>
                  <c:y val="0.11654552189985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2.718940936863544</c:v>
                </c:pt>
                <c:pt idx="1">
                  <c:v>1.3645621181262728</c:v>
                </c:pt>
                <c:pt idx="2">
                  <c:v>89.0224032586558</c:v>
                </c:pt>
                <c:pt idx="3">
                  <c:v>5.4175152749490838</c:v>
                </c:pt>
                <c:pt idx="4">
                  <c:v>1.4765784114052953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3312137334184578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5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Santo Amaro</c:v>
                </c:pt>
                <c:pt idx="5">
                  <c:v>Butantã</c:v>
                </c:pt>
                <c:pt idx="6">
                  <c:v>Vila Mariana</c:v>
                </c:pt>
                <c:pt idx="7">
                  <c:v>Ipiranga</c:v>
                </c:pt>
                <c:pt idx="8">
                  <c:v>Itaquera</c:v>
                </c:pt>
                <c:pt idx="9">
                  <c:v>Campo Limpo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93</c:v>
                </c:pt>
                <c:pt idx="1">
                  <c:v>64.75</c:v>
                </c:pt>
                <c:pt idx="2">
                  <c:v>63</c:v>
                </c:pt>
                <c:pt idx="3">
                  <c:v>58.5</c:v>
                </c:pt>
                <c:pt idx="4">
                  <c:v>58</c:v>
                </c:pt>
                <c:pt idx="5">
                  <c:v>56.75</c:v>
                </c:pt>
                <c:pt idx="6">
                  <c:v>52.75</c:v>
                </c:pt>
                <c:pt idx="7">
                  <c:v>49.75</c:v>
                </c:pt>
                <c:pt idx="8">
                  <c:v>49</c:v>
                </c:pt>
                <c:pt idx="9">
                  <c:v>46.5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Subprefeituras - % em relação ao todo de ABRIL/23 (exetuando-se denúncias)</a:t>
            </a:r>
          </a:p>
        </c:rich>
      </c:tx>
      <c:layout>
        <c:manualLayout>
          <c:xMode val="edge"/>
          <c:yMode val="edge"/>
          <c:x val="9.995329111152558E-2"/>
          <c:y val="2.7777777777777776E-2"/>
        </c:manualLayout>
      </c:layout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Série14</c:v>
          </c:tx>
          <c:dPt>
            <c:idx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43-4815-A4C1-691CCC41253A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43-4815-A4C1-691CCC41253A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43-4815-A4C1-691CCC41253A}"/>
              </c:ext>
            </c:extLst>
          </c:dPt>
          <c:dPt>
            <c:idx val="3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43-4815-A4C1-691CCC41253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43-4815-A4C1-691CCC41253A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43-4815-A4C1-691CCC41253A}"/>
              </c:ext>
            </c:extLst>
          </c:dPt>
          <c:dPt>
            <c:idx val="6"/>
            <c:bubble3D val="0"/>
            <c:spPr>
              <a:solidFill>
                <a:srgbClr val="8FA2D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43-4815-A4C1-691CCC41253A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43-4815-A4C1-691CCC41253A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43-4815-A4C1-691CCC41253A}"/>
              </c:ext>
            </c:extLst>
          </c:dPt>
          <c:dPt>
            <c:idx val="9"/>
            <c:bubble3D val="0"/>
            <c:spPr>
              <a:solidFill>
                <a:srgbClr val="FFD1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AA43-4815-A4C1-691CCC41253A}"/>
              </c:ext>
            </c:extLst>
          </c:dPt>
          <c:dPt>
            <c:idx val="10"/>
            <c:bubble3D val="0"/>
            <c:spPr>
              <a:solidFill>
                <a:srgbClr val="9900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A43-4815-A4C1-691CCC41253A}"/>
              </c:ext>
            </c:extLst>
          </c:dPt>
          <c:dPt>
            <c:idx val="11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AA43-4815-A4C1-691CCC41253A}"/>
              </c:ext>
            </c:extLst>
          </c:dPt>
          <c:dLbls>
            <c:dLbl>
              <c:idx val="2"/>
              <c:layout>
                <c:manualLayout>
                  <c:xMode val="edge"/>
                  <c:yMode val="edge"/>
                  <c:x val="0.58489454008774133"/>
                  <c:y val="0.670290588676415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43-4815-A4C1-691CCC41253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8824557846849979"/>
                  <c:y val="0.41912260967379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43-4815-A4C1-691CCC41253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4477890315203912"/>
                  <c:y val="0.366431071116110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43-4815-A4C1-691CCC41253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1455225151438972"/>
                  <c:y val="0.36071553555805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43-4815-A4C1-691CCC41253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035550654005535"/>
                  <c:y val="0.579163854518185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43-4815-A4C1-691CCC41253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2336352652107982"/>
                  <c:y val="0.564543494563179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1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43-4815-A4C1-691CCC41253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1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A43-4815-A4C1-691CCC412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Lapa</c:v>
              </c:pt>
              <c:pt idx="1">
                <c:v>Sé</c:v>
              </c:pt>
              <c:pt idx="2">
                <c:v>Penha</c:v>
              </c:pt>
              <c:pt idx="3">
                <c:v>Mooca</c:v>
              </c:pt>
              <c:pt idx="4">
                <c:v>Santo Amaro</c:v>
              </c:pt>
              <c:pt idx="5">
                <c:v>Butantã</c:v>
              </c:pt>
              <c:pt idx="6">
                <c:v>Vila Mariana</c:v>
              </c:pt>
              <c:pt idx="7">
                <c:v>Ipiranga</c:v>
              </c:pt>
              <c:pt idx="8">
                <c:v>Itaquera</c:v>
              </c:pt>
              <c:pt idx="9">
                <c:v>Campo Limpo</c:v>
              </c:pt>
              <c:pt idx="10">
                <c:v>Outros</c:v>
              </c:pt>
            </c:strLit>
          </c:cat>
          <c:val>
            <c:numLit>
              <c:formatCode>General</c:formatCode>
              <c:ptCount val="11"/>
              <c:pt idx="0">
                <c:v>1.9415404309793045</c:v>
              </c:pt>
              <c:pt idx="1">
                <c:v>1.3441433752933647</c:v>
              </c:pt>
              <c:pt idx="2">
                <c:v>1.2588009387668018</c:v>
              </c:pt>
              <c:pt idx="3">
                <c:v>1.0881160657136761</c:v>
              </c:pt>
              <c:pt idx="4">
                <c:v>1.472157030083209</c:v>
              </c:pt>
              <c:pt idx="5">
                <c:v>1.1094516748453169</c:v>
              </c:pt>
              <c:pt idx="6">
                <c:v>0.83208875613398758</c:v>
              </c:pt>
              <c:pt idx="7">
                <c:v>1.0667804565820354</c:v>
              </c:pt>
              <c:pt idx="8">
                <c:v>0.96010241092383186</c:v>
              </c:pt>
              <c:pt idx="9">
                <c:v>0.85342436526562837</c:v>
              </c:pt>
              <c:pt idx="10">
                <c:v>88.073394495412842</c:v>
              </c:pt>
            </c:numLit>
          </c:val>
        </c:ser>
        <c:ser>
          <c:idx val="1"/>
          <c:order val="1"/>
          <c:tx>
            <c:v>Série1</c:v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A43-4815-A4C1-691CCC41253A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AA43-4815-A4C1-691CCC41253A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354236642149907"/>
          <c:y val="0.1266269841269841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9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externalData r:id="rId1">
    <c:autoUpdate val="0"/>
  </c:externalData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Ranking_subprefeituras_ABR_23!$A$5:$A$36</c:f>
              <c:strCache>
                <c:ptCount val="32"/>
                <c:pt idx="0">
                  <c:v>Lapa</c:v>
                </c:pt>
                <c:pt idx="1">
                  <c:v>Santo Amaro</c:v>
                </c:pt>
                <c:pt idx="2">
                  <c:v>Sé</c:v>
                </c:pt>
                <c:pt idx="3">
                  <c:v>Penha</c:v>
                </c:pt>
                <c:pt idx="4">
                  <c:v>Vila Prudente</c:v>
                </c:pt>
                <c:pt idx="5">
                  <c:v>Butantã</c:v>
                </c:pt>
                <c:pt idx="6">
                  <c:v>Mooca</c:v>
                </c:pt>
                <c:pt idx="7">
                  <c:v>Ipiranga</c:v>
                </c:pt>
                <c:pt idx="8">
                  <c:v>Santana/Tucuruvi</c:v>
                </c:pt>
                <c:pt idx="9">
                  <c:v>Itaquera</c:v>
                </c:pt>
                <c:pt idx="10">
                  <c:v>Campo Limpo</c:v>
                </c:pt>
                <c:pt idx="11">
                  <c:v>Casa Verde</c:v>
                </c:pt>
                <c:pt idx="12">
                  <c:v>Vila Mariana</c:v>
                </c:pt>
                <c:pt idx="13">
                  <c:v>Cidade Ademar</c:v>
                </c:pt>
                <c:pt idx="14">
                  <c:v>Vila Maria/Vila Guilherme</c:v>
                </c:pt>
                <c:pt idx="15">
                  <c:v>Pinheiros</c:v>
                </c:pt>
                <c:pt idx="16">
                  <c:v>Capela do Socorro</c:v>
                </c:pt>
                <c:pt idx="17">
                  <c:v>Pirituba/Jaraguá</c:v>
                </c:pt>
                <c:pt idx="18">
                  <c:v>Jabaquara</c:v>
                </c:pt>
                <c:pt idx="19">
                  <c:v>Itaim Paulista</c:v>
                </c:pt>
                <c:pt idx="20">
                  <c:v>Aricanduva</c:v>
                </c:pt>
                <c:pt idx="21">
                  <c:v>Sapopemba</c:v>
                </c:pt>
                <c:pt idx="22">
                  <c:v>São Mateus</c:v>
                </c:pt>
                <c:pt idx="23">
                  <c:v>São Miguel Paulista</c:v>
                </c:pt>
                <c:pt idx="24">
                  <c:v>Cidade Tiradentes</c:v>
                </c:pt>
                <c:pt idx="25">
                  <c:v>Jaçanã/Tremembé</c:v>
                </c:pt>
                <c:pt idx="26">
                  <c:v>M'Boi Mirim</c:v>
                </c:pt>
                <c:pt idx="27">
                  <c:v>Freguesia/Brasilândia</c:v>
                </c:pt>
                <c:pt idx="28">
                  <c:v>Parelheiros</c:v>
                </c:pt>
                <c:pt idx="29">
                  <c:v>Ermelino Matarazzo</c:v>
                </c:pt>
                <c:pt idx="30">
                  <c:v>Guaianases</c:v>
                </c:pt>
                <c:pt idx="31">
                  <c:v>Perus</c:v>
                </c:pt>
              </c:strCache>
            </c:strRef>
          </c:cat>
          <c:val>
            <c:numRef>
              <c:f>Ranking_subprefeituras_ABR_23!$B$5:$B$36</c:f>
              <c:numCache>
                <c:formatCode>General</c:formatCode>
                <c:ptCount val="32"/>
                <c:pt idx="0">
                  <c:v>91</c:v>
                </c:pt>
                <c:pt idx="1">
                  <c:v>69</c:v>
                </c:pt>
                <c:pt idx="2">
                  <c:v>63</c:v>
                </c:pt>
                <c:pt idx="3">
                  <c:v>59</c:v>
                </c:pt>
                <c:pt idx="4">
                  <c:v>57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46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27</c:v>
                </c:pt>
                <c:pt idx="15">
                  <c:v>26</c:v>
                </c:pt>
                <c:pt idx="16">
                  <c:v>26</c:v>
                </c:pt>
                <c:pt idx="17">
                  <c:v>25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19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14</c:v>
                </c:pt>
                <c:pt idx="27">
                  <c:v>14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69069621755967E-2"/>
          <c:y val="0.19476964605527702"/>
          <c:w val="0.92022857429525506"/>
          <c:h val="0.77051550254583367"/>
        </c:manualLayout>
      </c:layout>
      <c:pieChart>
        <c:varyColors val="1"/>
        <c:ser>
          <c:idx val="0"/>
          <c:order val="0"/>
          <c:tx>
            <c:v>% Total 2023</c:v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8186-476F-98B1-A212542329A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186-476F-98B1-A212542329A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8186-476F-98B1-A212542329A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186-476F-98B1-A212542329A5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8186-476F-98B1-A212542329A5}"/>
              </c:ext>
            </c:extLst>
          </c:dPt>
          <c:dLbls>
            <c:dLbl>
              <c:idx val="1"/>
              <c:layout>
                <c:manualLayout>
                  <c:xMode val="edge"/>
                  <c:yMode val="edge"/>
                  <c:x val="0.81085906462844237"/>
                  <c:y val="0.442153070175904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6-476F-98B1-A212542329A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4728689190358333"/>
                  <c:y val="0.876716627125408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86-476F-98B1-A212542329A5}"/>
                </c:ext>
              </c:extLst>
            </c:dLbl>
            <c:numFmt formatCode="#,0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Deferidas</c:v>
              </c:pt>
              <c:pt idx="1">
                <c:v>Indeferidas</c:v>
              </c:pt>
              <c:pt idx="2">
                <c:v>Canceladas</c:v>
              </c:pt>
              <c:pt idx="3">
                <c:v>Reclassificadas</c:v>
              </c:pt>
            </c:strLit>
          </c:cat>
          <c:val>
            <c:numLit>
              <c:formatCode>General</c:formatCode>
              <c:ptCount val="4"/>
              <c:pt idx="0">
                <c:v>18.714555765595463</c:v>
              </c:pt>
              <c:pt idx="1">
                <c:v>31.379962192816635</c:v>
              </c:pt>
              <c:pt idx="2">
                <c:v>0.3780718336483932</c:v>
              </c:pt>
              <c:pt idx="3">
                <c:v>49.527410207939511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externalData r:id="rId1">
    <c:autoUpdate val="0"/>
  </c:externalData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198</c:v>
                </c:pt>
                <c:pt idx="1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29</c:v>
                </c:pt>
                <c:pt idx="1">
                  <c:v>5</c:v>
                </c:pt>
                <c:pt idx="2">
                  <c:v>202</c:v>
                </c:pt>
                <c:pt idx="3">
                  <c:v>21</c:v>
                </c:pt>
                <c:pt idx="4">
                  <c:v>44</c:v>
                </c:pt>
                <c:pt idx="5">
                  <c:v>31</c:v>
                </c:pt>
                <c:pt idx="6">
                  <c:v>332</c:v>
                </c:pt>
              </c:numCache>
            </c:numRef>
          </c:val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69</c:v>
                </c:pt>
                <c:pt idx="3">
                  <c:v>9</c:v>
                </c:pt>
                <c:pt idx="4">
                  <c:v>51</c:v>
                </c:pt>
                <c:pt idx="5">
                  <c:v>39</c:v>
                </c:pt>
                <c:pt idx="6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8737914170985031E-3"/>
          <c:y val="0.18398966902300151"/>
          <c:w val="0.77816183233506064"/>
          <c:h val="0.80242878585863664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2.0125625322475717E-2"/>
              <c:y val="9.4117212984159718E-2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7047311393768081"/>
          <c:y val="0.3143072291682389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67434484151019591"/>
                  <c:y val="0.297945315890631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30946698970321013"/>
                  <c:y val="0.346300177044798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32289998715195567"/>
                  <c:y val="0.25180950806346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0478920030101134"/>
                  <c:y val="0.18747983273744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4639981278563956"/>
                  <c:y val="0.150731394796122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SF</c:v>
                </c:pt>
                <c:pt idx="4">
                  <c:v>SPTrans</c:v>
                </c:pt>
                <c:pt idx="5">
                  <c:v>SMSUB</c:v>
                </c:pt>
                <c:pt idx="6">
                  <c:v>SMT</c:v>
                </c:pt>
                <c:pt idx="7">
                  <c:v>SMADS</c:v>
                </c:pt>
                <c:pt idx="8">
                  <c:v>SMUL</c:v>
                </c:pt>
                <c:pt idx="9">
                  <c:v>SEGES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429</c:v>
                </c:pt>
                <c:pt idx="1">
                  <c:v>227</c:v>
                </c:pt>
                <c:pt idx="2">
                  <c:v>216</c:v>
                </c:pt>
                <c:pt idx="3">
                  <c:v>189</c:v>
                </c:pt>
                <c:pt idx="4">
                  <c:v>188</c:v>
                </c:pt>
                <c:pt idx="5">
                  <c:v>123</c:v>
                </c:pt>
                <c:pt idx="6">
                  <c:v>85</c:v>
                </c:pt>
                <c:pt idx="7">
                  <c:v>78</c:v>
                </c:pt>
                <c:pt idx="8">
                  <c:v>77</c:v>
                </c:pt>
                <c:pt idx="9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ABRIL_23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abr/23</c:v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Lit>
              <c:formatCode>General</c:formatCode>
              <c:ptCount val="5"/>
              <c:pt idx="0">
                <c:v>609</c:v>
              </c:pt>
              <c:pt idx="1">
                <c:v>63</c:v>
              </c:pt>
              <c:pt idx="2">
                <c:v>56</c:v>
              </c:pt>
              <c:pt idx="3">
                <c:v>25</c:v>
              </c:pt>
              <c:pt idx="4">
                <c:v>18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65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externalData r:id="rId1">
    <c:autoUpdate val="0"/>
  </c:externalData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Serviços mais demandados de  ABRIL/23  </a:t>
            </a:r>
            <a:b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</a:br>
            <a: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Potocolos Pandemia</a:t>
            </a:r>
          </a:p>
        </c:rich>
      </c:tx>
      <c:overlay val="0"/>
      <c:spPr>
        <a:noFill/>
        <a:ln>
          <a:noFill/>
        </a:ln>
      </c:spPr>
    </c:title>
    <c:autoTitleDeleted val="0"/>
    <c:view3D>
      <c:rotX val="29"/>
      <c:rotY val="360"/>
      <c:rAngAx val="0"/>
      <c:perspective val="0"/>
    </c:view3D>
    <c:floor>
      <c:thickness val="0"/>
      <c:spPr>
        <a:noFill/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7.0121318168562263E-2"/>
          <c:y val="0.29989089599094232"/>
          <c:w val="0.51256576261300679"/>
          <c:h val="0.614510147015936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087-49BD-A7B0-EC6DBE619D8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087-49BD-A7B0-EC6DBE619D8F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087-49BD-A7B0-EC6DBE619D8F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087-49BD-A7B0-EC6DBE619D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1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Pandemia!$A$5:$A$8</c:f>
              <c:strCache>
                <c:ptCount val="4"/>
                <c:pt idx="0">
                  <c:v>Pandemia - COVID 19</c:v>
                </c:pt>
                <c:pt idx="1">
                  <c:v>Material e Uniforme escolar</c:v>
                </c:pt>
                <c:pt idx="2">
                  <c:v>Renda Básica Emergencial</c:v>
                </c:pt>
                <c:pt idx="3">
                  <c:v>Vacinas</c:v>
                </c:pt>
              </c:strCache>
            </c:strRef>
          </c:cat>
          <c:val>
            <c:numRef>
              <c:f>Pandemia!$C$5:$C$8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100" b="1" i="0" u="none" strike="noStrike" kern="1200" baseline="0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ABRIL/2023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Canais_atendimento!$J$5:$J$5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Canais_atendimento!$J$6:$J$6</c:f>
              <c:numCache>
                <c:formatCode>General</c:formatCode>
                <c:ptCount val="1"/>
                <c:pt idx="0">
                  <c:v>1875</c:v>
                </c:pt>
              </c:numCache>
            </c:numRef>
          </c:val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Canais_atendimento!$J$7:$J$7</c:f>
              <c:numCache>
                <c:formatCode>General</c:formatCode>
                <c:ptCount val="1"/>
                <c:pt idx="0">
                  <c:v>778</c:v>
                </c:pt>
              </c:numCache>
            </c:numRef>
          </c:val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Canais_atendimento!$J$8:$J$8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Canais_atendimento!$J$9:$J$9</c:f>
              <c:numCache>
                <c:formatCode>General</c:formatCode>
                <c:ptCount val="1"/>
                <c:pt idx="0">
                  <c:v>2001</c:v>
                </c:pt>
              </c:numCache>
            </c:numRef>
          </c:val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Canais_atendimento!$J$10:$J$10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2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0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 formatCode="0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 formatCode="0">
                  <c:v>1490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 formatCode="0">
                  <c:v>787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 formatCode="0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 formatCode="0">
                  <c:v>1997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 formatCode="0">
                  <c:v>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2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ax val="18"/>
          <c:min val="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282641140445669"/>
          <c:y val="6.564023247094113E-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0806621613243226E-3"/>
          <c:y val="0.20221057000391654"/>
          <c:w val="0.69346539359745396"/>
          <c:h val="0.79092997562387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0.39451827242524917</c:v>
                </c:pt>
              </c:numCache>
            </c:numRef>
          </c:val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38.932724252491695</c:v>
                </c:pt>
              </c:numCache>
            </c:numRef>
          </c:val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16.154485049833887</c:v>
                </c:pt>
              </c:numCache>
            </c:numRef>
          </c:val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1.1835548172757475</c:v>
                </c:pt>
              </c:numCache>
            </c:numRef>
          </c:val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41.549003322259139</c:v>
                </c:pt>
              </c:numCache>
            </c:numRef>
          </c:val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1.7857142857142858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96592059850786"/>
          <c:y val="7.6349543166792336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Qualidade de atendimento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Drenagem de água de chuva</c:v>
                </c:pt>
                <c:pt idx="7">
                  <c:v>Calçadas, guias e postes</c:v>
                </c:pt>
                <c:pt idx="8">
                  <c:v>Capinação e roçada de áreas verdes</c:v>
                </c:pt>
                <c:pt idx="9">
                  <c:v>Multas de trânsito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702.5</c:v>
                </c:pt>
                <c:pt idx="1">
                  <c:v>315.5</c:v>
                </c:pt>
                <c:pt idx="2">
                  <c:v>311.25</c:v>
                </c:pt>
                <c:pt idx="3">
                  <c:v>266.75</c:v>
                </c:pt>
                <c:pt idx="4">
                  <c:v>201.75</c:v>
                </c:pt>
                <c:pt idx="5">
                  <c:v>142.5</c:v>
                </c:pt>
                <c:pt idx="6">
                  <c:v>139.75</c:v>
                </c:pt>
                <c:pt idx="7">
                  <c:v>125.75</c:v>
                </c:pt>
                <c:pt idx="8">
                  <c:v>124.5</c:v>
                </c:pt>
                <c:pt idx="9">
                  <c:v>120.25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8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em relação ao todo de ABR/23 (exetuando-se denúncias)</a:t>
            </a:r>
          </a:p>
        </c:rich>
      </c:tx>
      <c:layout>
        <c:manualLayout>
          <c:xMode val="edge"/>
          <c:yMode val="edge"/>
          <c:x val="9.1135284390029287E-3"/>
          <c:y val="1.718439340160200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0078740157480314E-2"/>
          <c:y val="0.11583098744781256"/>
          <c:w val="0.62612762277547673"/>
          <c:h val="0.84799287394775136"/>
        </c:manualLayout>
      </c:layout>
      <c:pieChart>
        <c:varyColors val="1"/>
        <c:ser>
          <c:idx val="0"/>
          <c:order val="0"/>
          <c:tx>
            <c:v>Série1</c:v>
          </c:tx>
          <c:dPt>
            <c:idx val="0"/>
            <c:bubble3D val="0"/>
            <c:spPr>
              <a:solidFill>
                <a:srgbClr val="4472C4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401-410B-924E-784F35968C9B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01-410B-924E-784F35968C9B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01-410B-924E-784F35968C9B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01-410B-924E-784F35968C9B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01-410B-924E-784F35968C9B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01-410B-924E-784F35968C9B}"/>
              </c:ext>
            </c:extLst>
          </c:dPt>
          <c:dPt>
            <c:idx val="6"/>
            <c:bubble3D val="0"/>
            <c:spPr>
              <a:solidFill>
                <a:srgbClr val="FFF2CC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01-410B-924E-784F35968C9B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01-410B-924E-784F35968C9B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401-410B-924E-784F35968C9B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01-410B-924E-784F35968C9B}"/>
              </c:ext>
            </c:extLst>
          </c:dPt>
          <c:dPt>
            <c:idx val="10"/>
            <c:bubble3D val="0"/>
            <c:spPr>
              <a:solidFill>
                <a:srgbClr val="E2F0D9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401-410B-924E-784F35968C9B}"/>
              </c:ext>
            </c:extLst>
          </c:dPt>
          <c:dPt>
            <c:idx val="11"/>
            <c:bubble3D val="0"/>
            <c:spPr>
              <a:solidFill>
                <a:srgbClr val="00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01-410B-924E-784F35968C9B}"/>
              </c:ext>
            </c:extLst>
          </c:dPt>
          <c:dLbls>
            <c:dLbl>
              <c:idx val="10"/>
              <c:layout>
                <c:manualLayout>
                  <c:xMode val="edge"/>
                  <c:yMode val="edge"/>
                  <c:x val="4.1004809369927023E-2"/>
                  <c:y val="0.511395427903118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01-410B-924E-784F35968C9B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1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401-410B-924E-784F35968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Cadastro Único (CadÚnico)</c:v>
              </c:pt>
              <c:pt idx="1">
                <c:v>Qualidade de atendimento</c:v>
              </c:pt>
              <c:pt idx="2">
                <c:v>Buraco e pavimentação</c:v>
              </c:pt>
              <c:pt idx="3">
                <c:v>Árvore</c:v>
              </c:pt>
              <c:pt idx="4">
                <c:v>Poluição sonora - PSIU</c:v>
              </c:pt>
              <c:pt idx="5">
                <c:v>Sinalização e Circulação de veículos e Pedestres</c:v>
              </c:pt>
              <c:pt idx="6">
                <c:v>Drenagem de água de chuva</c:v>
              </c:pt>
              <c:pt idx="7">
                <c:v>Calçadas, guias e postes</c:v>
              </c:pt>
              <c:pt idx="8">
                <c:v>Capinação e roçada de áreas verdes</c:v>
              </c:pt>
              <c:pt idx="9">
                <c:v>Multas de trânsito</c:v>
              </c:pt>
              <c:pt idx="10">
                <c:v>Outros</c:v>
              </c:pt>
            </c:strLit>
          </c:cat>
          <c:val>
            <c:numLit>
              <c:formatCode>General</c:formatCode>
              <c:ptCount val="11"/>
              <c:pt idx="0">
                <c:v>20.907928388746804</c:v>
              </c:pt>
              <c:pt idx="1">
                <c:v>5.3921568627450984</c:v>
              </c:pt>
              <c:pt idx="2">
                <c:v>8.0775788576300087</c:v>
              </c:pt>
              <c:pt idx="3">
                <c:v>4.9232736572890028</c:v>
              </c:pt>
              <c:pt idx="4">
                <c:v>3.4100596760443307</c:v>
              </c:pt>
              <c:pt idx="5">
                <c:v>2.7280477408354646</c:v>
              </c:pt>
              <c:pt idx="6">
                <c:v>2.7706734867860185</c:v>
              </c:pt>
              <c:pt idx="7">
                <c:v>2.4722932651321399</c:v>
              </c:pt>
              <c:pt idx="8">
                <c:v>2.9624893435635125</c:v>
              </c:pt>
              <c:pt idx="9">
                <c:v>1.577152600170503</c:v>
              </c:pt>
              <c:pt idx="10">
                <c:v>44.778346121057119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25058789616611"/>
          <c:y val="1.147756789468674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9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externalData r:id="rId1">
    <c:autoUpdate val="0"/>
  </c:externalData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Drenagem de água de chuva</c:v>
                </c:pt>
                <c:pt idx="7">
                  <c:v>Capinação e roçada de áreas verdes</c:v>
                </c:pt>
                <c:pt idx="8">
                  <c:v>Calçadas, guias e postes</c:v>
                </c:pt>
                <c:pt idx="9">
                  <c:v>Ônibus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769.66666666666663</c:v>
                </c:pt>
                <c:pt idx="1">
                  <c:v>327.33333333333331</c:v>
                </c:pt>
                <c:pt idx="2">
                  <c:v>308.33333333333331</c:v>
                </c:pt>
                <c:pt idx="3">
                  <c:v>255.33333333333334</c:v>
                </c:pt>
                <c:pt idx="4">
                  <c:v>189.33333333333334</c:v>
                </c:pt>
                <c:pt idx="5">
                  <c:v>147</c:v>
                </c:pt>
                <c:pt idx="6">
                  <c:v>147</c:v>
                </c:pt>
                <c:pt idx="7">
                  <c:v>139</c:v>
                </c:pt>
                <c:pt idx="8">
                  <c:v>137.33333333333334</c:v>
                </c:pt>
                <c:pt idx="9">
                  <c:v>128.66666666666666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8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16</xdr:col>
          <xdr:colOff>76200</xdr:colOff>
          <xdr:row>52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/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/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/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/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/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/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/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</xdr:col>
      <xdr:colOff>85725</xdr:colOff>
      <xdr:row>18</xdr:row>
      <xdr:rowOff>57150</xdr:rowOff>
    </xdr:from>
    <xdr:ext cx="6165854" cy="3200400"/>
    <xdr:graphicFrame macro="">
      <xdr:nvGraphicFramePr>
        <xdr:cNvPr id="5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/>
        <xdr:cNvGrpSpPr/>
      </xdr:nvGrpSpPr>
      <xdr:grpSpPr>
        <a:xfrm>
          <a:off x="3171821" y="581028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/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ABRIL/2023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7</xdr:col>
      <xdr:colOff>57150</xdr:colOff>
      <xdr:row>15</xdr:row>
      <xdr:rowOff>152403</xdr:rowOff>
    </xdr:from>
    <xdr:ext cx="4704295" cy="2823630"/>
    <xdr:grpSp>
      <xdr:nvGrpSpPr>
        <xdr:cNvPr id="4" name="Gráfico 1"/>
        <xdr:cNvGrpSpPr/>
      </xdr:nvGrpSpPr>
      <xdr:grpSpPr>
        <a:xfrm>
          <a:off x="5048250" y="3629028"/>
          <a:ext cx="4704295" cy="2823630"/>
          <a:chOff x="5048250" y="3629028"/>
          <a:chExt cx="4704295" cy="2823630"/>
        </a:xfrm>
      </xdr:grpSpPr>
      <xdr:graphicFrame macro="">
        <xdr:nvGraphicFramePr>
          <xdr:cNvPr id="5" name="Gráfico 4"/>
          <xdr:cNvGraphicFramePr/>
        </xdr:nvGraphicFramePr>
        <xdr:xfrm>
          <a:off x="5048250" y="3629028"/>
          <a:ext cx="4704295" cy="28236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2"/>
          <xdr:cNvSpPr txBox="1"/>
        </xdr:nvSpPr>
        <xdr:spPr>
          <a:xfrm>
            <a:off x="5719602" y="3629028"/>
            <a:ext cx="3459586" cy="588242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Protocolos inicialmente registrados como denúncias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 deferidas, indeferidas e reclassificadas - 2023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17</xdr:col>
      <xdr:colOff>104771</xdr:colOff>
      <xdr:row>19</xdr:row>
      <xdr:rowOff>19046</xdr:rowOff>
    </xdr:from>
    <xdr:ext cx="3902073" cy="2106082"/>
    <xdr:graphicFrame macro="">
      <xdr:nvGraphicFramePr>
        <xdr:cNvPr id="7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104771</xdr:colOff>
      <xdr:row>2</xdr:row>
      <xdr:rowOff>66678</xdr:rowOff>
    </xdr:from>
    <xdr:ext cx="4457700" cy="2981328"/>
    <xdr:grpSp>
      <xdr:nvGrpSpPr>
        <xdr:cNvPr id="4" name="Gráfico 1"/>
        <xdr:cNvGrpSpPr/>
      </xdr:nvGrpSpPr>
      <xdr:grpSpPr>
        <a:xfrm>
          <a:off x="2876546" y="447678"/>
          <a:ext cx="4457700" cy="2981328"/>
          <a:chOff x="2876546" y="447678"/>
          <a:chExt cx="4457700" cy="2981328"/>
        </a:xfrm>
      </xdr:grpSpPr>
      <xdr:graphicFrame macro="">
        <xdr:nvGraphicFramePr>
          <xdr:cNvPr id="5" name="Gráfico 4"/>
          <xdr:cNvGraphicFramePr/>
        </xdr:nvGraphicFramePr>
        <xdr:xfrm>
          <a:off x="2876546" y="44767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/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581028</xdr:colOff>
      <xdr:row>0</xdr:row>
      <xdr:rowOff>0</xdr:rowOff>
    </xdr:from>
    <xdr:ext cx="5143499" cy="2914650"/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257175</xdr:colOff>
      <xdr:row>0</xdr:row>
      <xdr:rowOff>76196</xdr:rowOff>
    </xdr:from>
    <xdr:ext cx="3686174" cy="3095628"/>
    <xdr:grpSp>
      <xdr:nvGrpSpPr>
        <xdr:cNvPr id="2" name="Gráfico 1"/>
        <xdr:cNvGrpSpPr/>
      </xdr:nvGrpSpPr>
      <xdr:grpSpPr>
        <a:xfrm>
          <a:off x="7162800" y="76196"/>
          <a:ext cx="3686174" cy="3095628"/>
          <a:chOff x="7162800" y="76196"/>
          <a:chExt cx="3686174" cy="3095628"/>
        </a:xfrm>
      </xdr:grpSpPr>
      <xdr:grpSp>
        <xdr:nvGrpSpPr>
          <xdr:cNvPr id="3" name="Gráfico 3"/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/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/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/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/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/>
          <xdr:cNvSpPr txBox="1"/>
        </xdr:nvSpPr>
        <xdr:spPr>
          <a:xfrm>
            <a:off x="7162800" y="2847971"/>
            <a:ext cx="981078" cy="209553"/>
          </a:xfrm>
          <a:prstGeom prst="rect">
            <a:avLst/>
          </a:prstGeom>
          <a:solidFill>
            <a:srgbClr val="4472C4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76196</xdr:rowOff>
    </xdr:from>
    <xdr:ext cx="5343525" cy="4267203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209553</xdr:colOff>
      <xdr:row>11</xdr:row>
      <xdr:rowOff>66678</xdr:rowOff>
    </xdr:from>
    <xdr:ext cx="4838703" cy="4276721"/>
    <xdr:grpSp>
      <xdr:nvGrpSpPr>
        <xdr:cNvPr id="4" name="Gráfico 4"/>
        <xdr:cNvGrpSpPr/>
      </xdr:nvGrpSpPr>
      <xdr:grpSpPr>
        <a:xfrm>
          <a:off x="10925178" y="2619378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/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/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/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ABRIL/2023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17</xdr:row>
      <xdr:rowOff>28575</xdr:rowOff>
    </xdr:from>
    <xdr:ext cx="6591296" cy="3676646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47621</xdr:rowOff>
    </xdr:from>
    <xdr:ext cx="5867403" cy="4600575"/>
    <xdr:grpSp>
      <xdr:nvGrpSpPr>
        <xdr:cNvPr id="2" name="Gráfico 7"/>
        <xdr:cNvGrpSpPr/>
      </xdr:nvGrpSpPr>
      <xdr:grpSpPr>
        <a:xfrm>
          <a:off x="3686175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/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rgbClr val="4472C4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abril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ABRIL/23</a:t>
            </a: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/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/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/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oneCellAnchor>
    <xdr:from>
      <xdr:col>0</xdr:col>
      <xdr:colOff>323853</xdr:colOff>
      <xdr:row>17</xdr:row>
      <xdr:rowOff>142875</xdr:rowOff>
    </xdr:from>
    <xdr:ext cx="6772275" cy="3943349"/>
    <xdr:graphicFrame macro="">
      <xdr:nvGraphicFramePr>
        <xdr:cNvPr id="5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352428</xdr:colOff>
      <xdr:row>17</xdr:row>
      <xdr:rowOff>114300</xdr:rowOff>
    </xdr:from>
    <xdr:ext cx="5504075" cy="381003"/>
    <xdr:sp macro="" textlink="">
      <xdr:nvSpPr>
        <xdr:cNvPr id="6" name="CaixaDeTexto 2"/>
        <xdr:cNvSpPr txBox="1"/>
      </xdr:nvSpPr>
      <xdr:spPr>
        <a:xfrm>
          <a:off x="352428" y="376237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ABR/23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/>
        <xdr:cNvGrpSpPr/>
      </xdr:nvGrpSpPr>
      <xdr:grpSpPr>
        <a:xfrm>
          <a:off x="45434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/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abril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ABRIL/23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o_Microsoft_Word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/>
  <cols>
    <col min="1" max="1" width="9.140625" customWidth="1"/>
  </cols>
  <sheetData/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76200</xdr:colOff>
                <xdr:row>52</xdr:row>
                <xdr:rowOff>19050</xdr:rowOff>
              </to>
            </anchor>
          </objectPr>
        </oleObject>
      </mc:Choice>
      <mc:Fallback>
        <oleObject progId="Word.Document.12" shapeId="102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85" bestFit="1" customWidth="1"/>
    <col min="4" max="4" width="7.140625" style="13" bestFit="1" customWidth="1"/>
    <col min="5" max="5" width="7" style="182" bestFit="1" customWidth="1"/>
    <col min="6" max="6" width="7.5703125" style="13" bestFit="1" customWidth="1"/>
    <col min="7" max="7" width="6.28515625" style="182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80" t="s">
        <v>0</v>
      </c>
      <c r="B1" s="180"/>
      <c r="C1" s="181"/>
      <c r="D1" s="180"/>
      <c r="N1" s="314"/>
      <c r="O1" s="314"/>
      <c r="P1" s="314"/>
    </row>
    <row r="2" spans="1:20" ht="15">
      <c r="A2" s="1" t="s">
        <v>1</v>
      </c>
      <c r="B2" s="1"/>
      <c r="C2" s="184"/>
      <c r="D2" s="1"/>
      <c r="N2" s="314"/>
      <c r="O2" s="314"/>
      <c r="P2" s="314"/>
    </row>
    <row r="3" spans="1:20" ht="15">
      <c r="A3" s="1"/>
      <c r="B3" s="1"/>
      <c r="C3" s="184"/>
      <c r="D3" s="1"/>
      <c r="N3" s="314"/>
      <c r="O3" s="314"/>
      <c r="P3" s="314"/>
    </row>
    <row r="4" spans="1:20" ht="15">
      <c r="A4" s="1" t="s">
        <v>293</v>
      </c>
      <c r="B4" s="1"/>
      <c r="C4" s="184"/>
      <c r="D4" s="1"/>
      <c r="N4" s="314"/>
      <c r="O4" s="314"/>
      <c r="P4" s="183">
        <v>4687</v>
      </c>
    </row>
    <row r="5" spans="1:20">
      <c r="E5" s="13"/>
      <c r="F5" s="182"/>
      <c r="G5" s="13"/>
      <c r="H5" s="182"/>
    </row>
    <row r="6" spans="1:20" ht="48">
      <c r="A6" s="71" t="s">
        <v>214</v>
      </c>
      <c r="B6" s="315">
        <v>45261</v>
      </c>
      <c r="C6" s="25">
        <v>45231</v>
      </c>
      <c r="D6" s="122">
        <v>45200</v>
      </c>
      <c r="E6" s="122">
        <v>45170</v>
      </c>
      <c r="F6" s="122">
        <v>45139</v>
      </c>
      <c r="G6" s="316">
        <v>45108</v>
      </c>
      <c r="H6" s="25">
        <v>45078</v>
      </c>
      <c r="I6" s="316">
        <v>45047</v>
      </c>
      <c r="J6" s="315">
        <v>45017</v>
      </c>
      <c r="K6" s="25">
        <v>44986</v>
      </c>
      <c r="L6" s="122">
        <v>44958</v>
      </c>
      <c r="M6" s="25">
        <v>44927</v>
      </c>
      <c r="N6" s="122" t="s">
        <v>5</v>
      </c>
      <c r="O6" s="70" t="s">
        <v>6</v>
      </c>
      <c r="P6" s="317" t="s">
        <v>215</v>
      </c>
    </row>
    <row r="7" spans="1:20" ht="14.25" customHeight="1" thickBot="1">
      <c r="A7" s="295" t="s">
        <v>242</v>
      </c>
      <c r="B7" s="318"/>
      <c r="C7" s="318"/>
      <c r="D7" s="319"/>
      <c r="E7" s="319"/>
      <c r="F7" s="319"/>
      <c r="G7" s="319"/>
      <c r="H7" s="320"/>
      <c r="I7" s="319"/>
      <c r="J7" s="35">
        <v>1034</v>
      </c>
      <c r="K7" s="35">
        <v>886</v>
      </c>
      <c r="L7" s="35">
        <v>527</v>
      </c>
      <c r="M7" s="35">
        <v>564</v>
      </c>
      <c r="N7" s="319">
        <f t="shared" ref="N7:N16" si="0">SUM(B7:M7)</f>
        <v>3011</v>
      </c>
      <c r="O7" s="321">
        <f t="shared" ref="O7:O17" si="1">AVERAGE(B7:M7)</f>
        <v>752.75</v>
      </c>
      <c r="P7" s="194">
        <f t="shared" ref="P7:P17" si="2">(J7*100)/$P$4</f>
        <v>22.061019842116494</v>
      </c>
      <c r="S7" s="182"/>
      <c r="T7" s="182"/>
    </row>
    <row r="8" spans="1:20" ht="15" customHeight="1" thickBot="1">
      <c r="A8" s="295" t="s">
        <v>241</v>
      </c>
      <c r="B8" s="322"/>
      <c r="C8" s="322"/>
      <c r="D8" s="323"/>
      <c r="E8" s="323"/>
      <c r="F8" s="323"/>
      <c r="G8" s="323"/>
      <c r="H8" s="323"/>
      <c r="I8" s="323"/>
      <c r="J8" s="46">
        <v>572</v>
      </c>
      <c r="K8" s="46">
        <v>573</v>
      </c>
      <c r="L8" s="46">
        <v>536</v>
      </c>
      <c r="M8" s="46">
        <v>545</v>
      </c>
      <c r="N8" s="323">
        <f t="shared" si="0"/>
        <v>2226</v>
      </c>
      <c r="O8" s="293">
        <f t="shared" si="1"/>
        <v>556.5</v>
      </c>
      <c r="P8" s="194">
        <f t="shared" si="2"/>
        <v>12.203968423298486</v>
      </c>
      <c r="S8" s="182"/>
      <c r="T8" s="182"/>
    </row>
    <row r="9" spans="1:20" ht="15" thickBot="1">
      <c r="A9" s="295" t="s">
        <v>240</v>
      </c>
      <c r="B9" s="324"/>
      <c r="C9" s="324"/>
      <c r="D9" s="325"/>
      <c r="E9" s="325"/>
      <c r="F9" s="325"/>
      <c r="G9" s="325"/>
      <c r="H9" s="325"/>
      <c r="I9" s="325"/>
      <c r="J9" s="46">
        <v>332</v>
      </c>
      <c r="K9" s="46">
        <v>373</v>
      </c>
      <c r="L9" s="46">
        <v>318</v>
      </c>
      <c r="M9" s="46">
        <v>343</v>
      </c>
      <c r="N9" s="323">
        <f t="shared" si="0"/>
        <v>1366</v>
      </c>
      <c r="O9" s="293">
        <f t="shared" si="1"/>
        <v>341.5</v>
      </c>
      <c r="P9" s="194">
        <f t="shared" si="2"/>
        <v>7.0834222317047155</v>
      </c>
      <c r="S9" s="182"/>
      <c r="T9" s="182"/>
    </row>
    <row r="10" spans="1:20" ht="15" thickBot="1">
      <c r="A10" s="295" t="s">
        <v>227</v>
      </c>
      <c r="B10" s="326"/>
      <c r="C10" s="47"/>
      <c r="D10" s="220"/>
      <c r="E10" s="219"/>
      <c r="F10" s="220"/>
      <c r="G10" s="219"/>
      <c r="H10" s="220"/>
      <c r="I10" s="220"/>
      <c r="J10" s="46">
        <v>231</v>
      </c>
      <c r="K10" s="46">
        <v>299</v>
      </c>
      <c r="L10" s="46">
        <v>330</v>
      </c>
      <c r="M10" s="46">
        <v>327</v>
      </c>
      <c r="N10" s="323">
        <f t="shared" si="0"/>
        <v>1187</v>
      </c>
      <c r="O10" s="293">
        <f t="shared" si="1"/>
        <v>296.75</v>
      </c>
      <c r="P10" s="194">
        <f t="shared" si="2"/>
        <v>4.928525709409004</v>
      </c>
      <c r="S10" s="182"/>
      <c r="T10" s="182"/>
    </row>
    <row r="11" spans="1:20" ht="15" thickBot="1">
      <c r="A11" s="295" t="s">
        <v>238</v>
      </c>
      <c r="B11" s="322"/>
      <c r="C11" s="322"/>
      <c r="D11" s="323"/>
      <c r="E11" s="323"/>
      <c r="F11" s="323"/>
      <c r="G11" s="323"/>
      <c r="H11" s="327"/>
      <c r="I11" s="323"/>
      <c r="J11" s="46">
        <v>222</v>
      </c>
      <c r="K11" s="46">
        <v>306</v>
      </c>
      <c r="L11" s="46">
        <v>292</v>
      </c>
      <c r="M11" s="46">
        <v>328</v>
      </c>
      <c r="N11" s="323">
        <f t="shared" si="0"/>
        <v>1148</v>
      </c>
      <c r="O11" s="293">
        <f t="shared" si="1"/>
        <v>287</v>
      </c>
      <c r="P11" s="194">
        <f t="shared" si="2"/>
        <v>4.7365052272242369</v>
      </c>
      <c r="S11" s="182"/>
      <c r="T11" s="182"/>
    </row>
    <row r="12" spans="1:20" ht="15" customHeight="1" thickBot="1">
      <c r="A12" s="295" t="s">
        <v>237</v>
      </c>
      <c r="B12" s="322"/>
      <c r="C12" s="322"/>
      <c r="D12" s="323"/>
      <c r="E12" s="323"/>
      <c r="F12" s="323"/>
      <c r="G12" s="323"/>
      <c r="H12" s="323"/>
      <c r="I12" s="323"/>
      <c r="J12" s="46">
        <v>247</v>
      </c>
      <c r="K12" s="46">
        <v>318</v>
      </c>
      <c r="L12" s="46">
        <v>286</v>
      </c>
      <c r="M12" s="46">
        <v>247</v>
      </c>
      <c r="N12" s="323">
        <f t="shared" si="0"/>
        <v>1098</v>
      </c>
      <c r="O12" s="293">
        <f t="shared" si="1"/>
        <v>274.5</v>
      </c>
      <c r="P12" s="194">
        <f t="shared" si="2"/>
        <v>5.2698954555152548</v>
      </c>
      <c r="S12" s="182"/>
      <c r="T12" s="182"/>
    </row>
    <row r="13" spans="1:20" ht="15" thickBot="1">
      <c r="A13" s="295" t="s">
        <v>246</v>
      </c>
      <c r="B13" s="322"/>
      <c r="C13" s="322"/>
      <c r="D13" s="323"/>
      <c r="E13" s="323"/>
      <c r="F13" s="323"/>
      <c r="G13" s="323"/>
      <c r="H13" s="323"/>
      <c r="I13" s="323"/>
      <c r="J13" s="46">
        <v>183</v>
      </c>
      <c r="K13" s="46">
        <v>326</v>
      </c>
      <c r="L13" s="46">
        <v>377</v>
      </c>
      <c r="M13" s="46">
        <v>131</v>
      </c>
      <c r="N13" s="323">
        <f t="shared" si="0"/>
        <v>1017</v>
      </c>
      <c r="O13" s="293">
        <f t="shared" si="1"/>
        <v>254.25</v>
      </c>
      <c r="P13" s="194">
        <f t="shared" si="2"/>
        <v>3.9044164710902498</v>
      </c>
      <c r="S13" s="182"/>
      <c r="T13" s="182"/>
    </row>
    <row r="14" spans="1:20" ht="15" thickBot="1">
      <c r="A14" s="295" t="s">
        <v>233</v>
      </c>
      <c r="B14" s="322"/>
      <c r="C14" s="322"/>
      <c r="D14" s="323"/>
      <c r="E14" s="323"/>
      <c r="F14" s="323"/>
      <c r="G14" s="323"/>
      <c r="H14" s="327"/>
      <c r="I14" s="323"/>
      <c r="J14" s="46">
        <v>238</v>
      </c>
      <c r="K14" s="46">
        <v>333</v>
      </c>
      <c r="L14" s="46">
        <v>204</v>
      </c>
      <c r="M14" s="46">
        <v>140</v>
      </c>
      <c r="N14" s="323">
        <f t="shared" si="0"/>
        <v>915</v>
      </c>
      <c r="O14" s="293">
        <f t="shared" si="1"/>
        <v>228.75</v>
      </c>
      <c r="P14" s="194">
        <f t="shared" si="2"/>
        <v>5.0778749733304887</v>
      </c>
      <c r="S14" s="182"/>
      <c r="T14" s="182"/>
    </row>
    <row r="15" spans="1:20" ht="15" thickBot="1">
      <c r="A15" s="295" t="s">
        <v>274</v>
      </c>
      <c r="B15" s="322"/>
      <c r="C15" s="322"/>
      <c r="D15" s="323"/>
      <c r="E15" s="323"/>
      <c r="F15" s="323"/>
      <c r="G15" s="323"/>
      <c r="H15" s="323"/>
      <c r="I15" s="323"/>
      <c r="J15" s="46">
        <v>91</v>
      </c>
      <c r="K15" s="46">
        <v>140</v>
      </c>
      <c r="L15" s="46">
        <v>71</v>
      </c>
      <c r="M15" s="46">
        <v>70</v>
      </c>
      <c r="N15" s="323">
        <f t="shared" si="0"/>
        <v>372</v>
      </c>
      <c r="O15" s="293">
        <f t="shared" si="1"/>
        <v>93</v>
      </c>
      <c r="P15" s="194">
        <f t="shared" si="2"/>
        <v>1.9415404309793045</v>
      </c>
      <c r="S15" s="182"/>
      <c r="T15" s="182"/>
    </row>
    <row r="16" spans="1:20" ht="15" thickBot="1">
      <c r="A16" s="295" t="s">
        <v>294</v>
      </c>
      <c r="B16" s="328"/>
      <c r="C16" s="328"/>
      <c r="D16" s="329"/>
      <c r="E16" s="329"/>
      <c r="F16" s="329"/>
      <c r="G16" s="329"/>
      <c r="H16" s="329"/>
      <c r="I16" s="329"/>
      <c r="J16" s="55">
        <v>57</v>
      </c>
      <c r="K16" s="55">
        <v>140</v>
      </c>
      <c r="L16" s="55">
        <v>99</v>
      </c>
      <c r="M16" s="55">
        <v>68</v>
      </c>
      <c r="N16" s="329">
        <f t="shared" si="0"/>
        <v>364</v>
      </c>
      <c r="O16" s="306">
        <f t="shared" si="1"/>
        <v>91</v>
      </c>
      <c r="P16" s="194">
        <f t="shared" si="2"/>
        <v>1.2161297205035204</v>
      </c>
      <c r="S16" s="182"/>
      <c r="T16" s="182"/>
    </row>
    <row r="17" spans="1:41" ht="15.75" customHeight="1" thickBot="1">
      <c r="A17" s="330" t="s">
        <v>5</v>
      </c>
      <c r="B17" s="62"/>
      <c r="C17" s="62"/>
      <c r="D17" s="62"/>
      <c r="E17" s="62"/>
      <c r="F17" s="62"/>
      <c r="G17" s="62"/>
      <c r="H17" s="62"/>
      <c r="I17" s="63"/>
      <c r="J17" s="62">
        <f>SUM(J7:J16)</f>
        <v>3207</v>
      </c>
      <c r="K17" s="62">
        <f>SUM(K7:K16)</f>
        <v>3694</v>
      </c>
      <c r="L17" s="62">
        <f>SUM(L7:L16)</f>
        <v>3040</v>
      </c>
      <c r="M17" s="242">
        <f>SUM(M7:M16)</f>
        <v>2763</v>
      </c>
      <c r="N17" s="331">
        <f>SUM(N7:N16)</f>
        <v>12704</v>
      </c>
      <c r="O17" s="66">
        <f t="shared" si="1"/>
        <v>3176</v>
      </c>
      <c r="P17" s="100">
        <f t="shared" si="2"/>
        <v>68.423298485171756</v>
      </c>
      <c r="S17" s="182"/>
      <c r="T17" s="182"/>
    </row>
    <row r="18" spans="1:41" ht="23.25" customHeight="1">
      <c r="A18" s="183" t="s">
        <v>216</v>
      </c>
      <c r="E18" s="13"/>
      <c r="G18" s="13"/>
      <c r="O18" s="183" t="s">
        <v>217</v>
      </c>
      <c r="P18" s="206">
        <f>100-P17</f>
        <v>31.576701514828244</v>
      </c>
    </row>
    <row r="19" spans="1:41" ht="54.75" customHeight="1">
      <c r="A19" s="207"/>
      <c r="B19" s="207"/>
      <c r="C19" s="208"/>
      <c r="G19" s="13"/>
      <c r="N19" s="217"/>
      <c r="O19" s="217"/>
      <c r="P19" s="217"/>
      <c r="W19" s="182"/>
    </row>
    <row r="20" spans="1:41">
      <c r="A20" s="209"/>
      <c r="B20" s="209"/>
      <c r="C20" s="210"/>
      <c r="G20" s="13"/>
      <c r="O20" s="182"/>
      <c r="W20" s="182"/>
      <c r="AC20" s="211"/>
      <c r="AD20" s="212"/>
      <c r="AE20" s="212"/>
      <c r="AF20" s="212"/>
      <c r="AG20" s="212"/>
      <c r="AH20" s="212"/>
      <c r="AI20" s="212"/>
      <c r="AJ20" s="185"/>
      <c r="AK20" s="212"/>
      <c r="AL20" s="212"/>
      <c r="AM20" s="212"/>
      <c r="AN20" s="212"/>
      <c r="AO20" s="213"/>
    </row>
    <row r="21" spans="1:41" ht="92.25" customHeight="1">
      <c r="A21" s="207"/>
      <c r="B21" s="207"/>
      <c r="C21" s="208"/>
      <c r="G21" s="13"/>
      <c r="L21" s="214"/>
      <c r="N21" s="217"/>
      <c r="O21" s="217"/>
      <c r="P21" s="217"/>
      <c r="W21" s="182"/>
      <c r="AC21" s="211"/>
      <c r="AD21" s="212"/>
      <c r="AE21" s="212"/>
      <c r="AF21" s="212"/>
      <c r="AG21" s="212"/>
      <c r="AH21" s="212"/>
      <c r="AI21" s="212"/>
      <c r="AJ21" s="185"/>
      <c r="AK21" s="212"/>
      <c r="AL21" s="212"/>
      <c r="AM21" s="212"/>
      <c r="AN21" s="212"/>
      <c r="AO21" s="213"/>
    </row>
    <row r="22" spans="1:41">
      <c r="A22" s="207"/>
      <c r="B22" s="207"/>
      <c r="C22" s="208"/>
      <c r="G22" s="13"/>
      <c r="O22" s="182"/>
      <c r="W22" s="215"/>
      <c r="AC22" s="211"/>
      <c r="AD22" s="212"/>
      <c r="AE22" s="212"/>
      <c r="AF22" s="212"/>
      <c r="AG22" s="212"/>
      <c r="AH22" s="212"/>
      <c r="AI22" s="212"/>
      <c r="AJ22" s="185"/>
      <c r="AK22" s="212"/>
      <c r="AL22" s="212"/>
      <c r="AM22" s="212"/>
      <c r="AN22" s="212"/>
      <c r="AO22" s="213"/>
    </row>
    <row r="23" spans="1:41" ht="66.75" customHeight="1">
      <c r="A23" s="207"/>
      <c r="B23" s="207"/>
      <c r="C23" s="208"/>
      <c r="G23" s="13"/>
      <c r="N23" s="217"/>
      <c r="O23" s="217"/>
      <c r="P23" s="217"/>
      <c r="W23" s="182"/>
      <c r="AC23" s="211"/>
      <c r="AD23" s="212"/>
      <c r="AE23" s="212"/>
      <c r="AF23" s="212"/>
      <c r="AG23" s="212"/>
      <c r="AH23" s="212"/>
      <c r="AI23" s="212"/>
      <c r="AJ23" s="185"/>
      <c r="AK23" s="212"/>
      <c r="AL23" s="212"/>
      <c r="AM23" s="212"/>
      <c r="AN23" s="212"/>
      <c r="AO23" s="213"/>
    </row>
    <row r="24" spans="1:41">
      <c r="A24" s="209"/>
      <c r="B24" s="209"/>
      <c r="C24" s="210"/>
      <c r="G24" s="13"/>
      <c r="W24" s="182"/>
      <c r="AC24" s="211"/>
      <c r="AD24" s="212"/>
      <c r="AE24" s="212"/>
      <c r="AF24" s="212"/>
      <c r="AG24" s="212"/>
      <c r="AH24" s="212"/>
      <c r="AI24" s="212"/>
      <c r="AJ24" s="185"/>
      <c r="AK24" s="212"/>
      <c r="AL24" s="212"/>
      <c r="AM24" s="212"/>
      <c r="AN24" s="212"/>
      <c r="AO24" s="213"/>
    </row>
    <row r="25" spans="1:41">
      <c r="A25" s="207"/>
      <c r="B25" s="207"/>
      <c r="C25" s="208"/>
      <c r="G25" s="13"/>
      <c r="W25" s="182"/>
      <c r="AC25" s="211"/>
      <c r="AD25" s="212"/>
      <c r="AE25" s="212"/>
      <c r="AF25" s="212"/>
      <c r="AG25" s="212"/>
      <c r="AH25" s="212"/>
      <c r="AI25" s="212"/>
      <c r="AJ25" s="185"/>
      <c r="AK25" s="212"/>
      <c r="AL25" s="212"/>
      <c r="AM25" s="212"/>
      <c r="AN25" s="212"/>
      <c r="AO25" s="213"/>
    </row>
    <row r="26" spans="1:41">
      <c r="AC26" s="211"/>
      <c r="AD26" s="212"/>
      <c r="AE26" s="212"/>
      <c r="AF26" s="212"/>
      <c r="AG26" s="212"/>
      <c r="AH26" s="212"/>
      <c r="AI26" s="212"/>
      <c r="AJ26" s="185"/>
      <c r="AK26" s="212"/>
      <c r="AL26" s="212"/>
      <c r="AM26" s="212"/>
      <c r="AN26" s="212"/>
      <c r="AO26" s="213"/>
    </row>
    <row r="27" spans="1:41">
      <c r="R27" s="211"/>
      <c r="S27" s="212"/>
      <c r="T27" s="213"/>
      <c r="U27" s="213"/>
      <c r="V27" s="213"/>
      <c r="W27" s="216"/>
      <c r="AC27" s="211"/>
      <c r="AD27" s="212"/>
      <c r="AE27" s="212"/>
      <c r="AF27" s="212"/>
      <c r="AG27" s="212"/>
      <c r="AH27" s="212"/>
      <c r="AI27" s="212"/>
      <c r="AJ27" s="185"/>
      <c r="AK27" s="212"/>
      <c r="AL27" s="212"/>
      <c r="AM27" s="212"/>
      <c r="AN27" s="212"/>
      <c r="AO27" s="213"/>
    </row>
    <row r="28" spans="1:41" ht="15">
      <c r="R28" s="211"/>
      <c r="S28" s="212"/>
      <c r="T28" s="213"/>
      <c r="U28" s="213"/>
      <c r="V28" s="213"/>
      <c r="W28" s="216"/>
      <c r="AC28" s="211"/>
      <c r="AD28" s="212"/>
      <c r="AE28" s="212"/>
      <c r="AF28" s="212"/>
      <c r="AG28" s="212"/>
      <c r="AH28" s="212"/>
      <c r="AI28" s="212"/>
      <c r="AJ28" s="185"/>
      <c r="AK28" s="212"/>
      <c r="AL28" s="212"/>
      <c r="AM28" s="212"/>
      <c r="AN28" s="212"/>
      <c r="AO28" s="213"/>
    </row>
    <row r="29" spans="1:41" ht="15">
      <c r="R29" s="211"/>
      <c r="S29" s="212"/>
      <c r="T29" s="213"/>
      <c r="U29" s="213"/>
      <c r="V29" s="213"/>
      <c r="W29" s="216"/>
      <c r="AC29" s="211"/>
      <c r="AD29" s="212"/>
      <c r="AE29" s="212"/>
      <c r="AF29" s="212"/>
      <c r="AG29" s="212"/>
      <c r="AH29" s="212"/>
      <c r="AI29" s="212"/>
      <c r="AJ29" s="185"/>
      <c r="AK29" s="212"/>
      <c r="AL29" s="212"/>
      <c r="AM29" s="212"/>
      <c r="AN29" s="212"/>
      <c r="AO29" s="213"/>
    </row>
    <row r="30" spans="1:41" ht="15">
      <c r="R30" s="211"/>
      <c r="S30" s="212"/>
      <c r="T30" s="213"/>
      <c r="U30" s="213"/>
      <c r="V30" s="213"/>
      <c r="W30" s="216"/>
      <c r="AO30" s="182"/>
    </row>
    <row r="31" spans="1:41" ht="15">
      <c r="R31" s="211"/>
      <c r="S31" s="212"/>
      <c r="T31" s="213"/>
      <c r="U31" s="213"/>
      <c r="V31" s="213"/>
      <c r="W31" s="216"/>
    </row>
    <row r="32" spans="1:41" ht="15">
      <c r="R32" s="211"/>
      <c r="S32" s="212"/>
      <c r="T32" s="213"/>
      <c r="U32" s="213"/>
      <c r="V32" s="213"/>
      <c r="W32" s="216"/>
    </row>
    <row r="33" spans="1:23" ht="15">
      <c r="R33" s="211"/>
      <c r="S33" s="212"/>
      <c r="T33" s="213"/>
      <c r="U33" s="213"/>
      <c r="V33" s="213"/>
      <c r="W33" s="216"/>
    </row>
    <row r="34" spans="1:23" ht="15">
      <c r="R34" s="211"/>
      <c r="S34" s="212"/>
      <c r="T34" s="213"/>
      <c r="U34" s="213"/>
      <c r="V34" s="213"/>
      <c r="W34" s="216"/>
    </row>
    <row r="35" spans="1:23" ht="15">
      <c r="R35" s="211"/>
      <c r="S35" s="212"/>
      <c r="T35" s="213"/>
      <c r="U35" s="213"/>
      <c r="V35" s="213"/>
      <c r="W35" s="216"/>
    </row>
    <row r="36" spans="1:23" ht="15">
      <c r="R36" s="211"/>
      <c r="S36" s="212"/>
      <c r="T36" s="213"/>
      <c r="U36" s="213"/>
      <c r="V36" s="213"/>
      <c r="W36" s="216"/>
    </row>
    <row r="37" spans="1:23" ht="15"/>
    <row r="38" spans="1:23" ht="15"/>
    <row r="39" spans="1:23" ht="15"/>
    <row r="40" spans="1:23" ht="15"/>
    <row r="41" spans="1:23" ht="15"/>
    <row r="42" spans="1:23" ht="14.25" customHeight="1"/>
    <row r="43" spans="1:23" ht="15">
      <c r="A43" s="209"/>
      <c r="B43" s="209"/>
      <c r="C43" s="210"/>
      <c r="D43" s="209"/>
    </row>
    <row r="44" spans="1:23" ht="14.25" customHeight="1"/>
    <row r="45" spans="1:23" ht="15">
      <c r="A45" s="209"/>
      <c r="B45" s="209"/>
      <c r="C45" s="210"/>
      <c r="D45" s="209"/>
    </row>
    <row r="46" spans="1:2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82" customWidth="1"/>
    <col min="3" max="3" width="11.7109375" style="182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295</v>
      </c>
    </row>
    <row r="5" spans="1:15" ht="15">
      <c r="A5" s="1"/>
    </row>
    <row r="6" spans="1:15">
      <c r="A6" s="13" t="s">
        <v>219</v>
      </c>
    </row>
    <row r="7" spans="1:15">
      <c r="A7" s="13" t="s">
        <v>220</v>
      </c>
    </row>
    <row r="8" spans="1:15" ht="15" thickBot="1">
      <c r="B8" s="13"/>
      <c r="C8" s="13"/>
    </row>
    <row r="9" spans="1:15" s="222" customFormat="1" ht="41.25" customHeight="1" thickBot="1">
      <c r="A9" s="239" t="str">
        <f>'10_UNIDADES_+_demandadas_2023'!A7</f>
        <v>Secretaria Municipal de Assistência e Desenvolvimento Social</v>
      </c>
      <c r="B9" s="239"/>
      <c r="C9" s="239"/>
      <c r="E9" s="239" t="str">
        <f>'10_UNIDADES_+_demandadas_2023'!A8</f>
        <v>Secretaria Municipal das Subprefeituras</v>
      </c>
      <c r="F9" s="239"/>
      <c r="G9" s="239"/>
      <c r="I9" s="239" t="str">
        <f>'10_UNIDADES_+_demandadas_2023'!A9</f>
        <v>Secretaria Municipal da Saúde</v>
      </c>
      <c r="J9" s="239"/>
      <c r="K9" s="239"/>
      <c r="M9" s="239" t="str">
        <f>'10_UNIDADES_+_demandadas_2023'!A10</f>
        <v>Companhia de Engenharia de Tráfego - CET</v>
      </c>
      <c r="N9" s="239"/>
      <c r="O9" s="239"/>
    </row>
    <row r="10" spans="1:15" ht="15.75" thickBot="1">
      <c r="A10" s="4" t="s">
        <v>2</v>
      </c>
      <c r="B10" s="4" t="s">
        <v>221</v>
      </c>
      <c r="C10" s="4" t="s">
        <v>222</v>
      </c>
      <c r="E10" s="5" t="s">
        <v>2</v>
      </c>
      <c r="F10" s="4" t="s">
        <v>221</v>
      </c>
      <c r="G10" s="4" t="s">
        <v>222</v>
      </c>
      <c r="I10" s="4" t="s">
        <v>2</v>
      </c>
      <c r="J10" s="4" t="s">
        <v>221</v>
      </c>
      <c r="K10" s="4" t="s">
        <v>222</v>
      </c>
      <c r="M10" s="5" t="s">
        <v>2</v>
      </c>
      <c r="N10" s="5" t="s">
        <v>221</v>
      </c>
      <c r="O10" s="5" t="s">
        <v>222</v>
      </c>
    </row>
    <row r="11" spans="1:15" ht="15">
      <c r="A11" s="224">
        <v>44927</v>
      </c>
      <c r="B11" s="332">
        <f>'10_UNIDADES_+_demandadas_2023'!M7</f>
        <v>564</v>
      </c>
      <c r="C11" s="333">
        <f>((B11-424)/424)*100</f>
        <v>33.018867924528301</v>
      </c>
      <c r="E11" s="224">
        <v>44927</v>
      </c>
      <c r="F11" s="332">
        <f>'10_UNIDADES_+_demandadas_2023'!M8</f>
        <v>545</v>
      </c>
      <c r="G11" s="333">
        <f>((F11-454)/454)*100</f>
        <v>20.044052863436125</v>
      </c>
      <c r="I11" s="224">
        <v>44927</v>
      </c>
      <c r="J11" s="332">
        <f>'10_UNIDADES_+_demandadas_2023'!M9</f>
        <v>343</v>
      </c>
      <c r="K11" s="333">
        <f>((J11-251)/251)*100</f>
        <v>36.65338645418327</v>
      </c>
      <c r="M11" s="224">
        <v>44927</v>
      </c>
      <c r="N11" s="226">
        <f>'10_UNIDADES_+_demandadas_2023'!M10</f>
        <v>327</v>
      </c>
      <c r="O11" s="334">
        <f>((N11-263)/263)*100</f>
        <v>24.334600760456272</v>
      </c>
    </row>
    <row r="12" spans="1:15" ht="15">
      <c r="A12" s="227">
        <v>44958</v>
      </c>
      <c r="B12" s="335">
        <f>'10_UNIDADES_+_demandadas_2023'!L7</f>
        <v>527</v>
      </c>
      <c r="C12" s="336">
        <f>((B12-B11)/B11)*100</f>
        <v>-6.5602836879432624</v>
      </c>
      <c r="E12" s="227">
        <v>44958</v>
      </c>
      <c r="F12" s="335">
        <f>'10_UNIDADES_+_demandadas_2023'!L8</f>
        <v>536</v>
      </c>
      <c r="G12" s="336">
        <f>((F12-F11)/F11)*100</f>
        <v>-1.6513761467889909</v>
      </c>
      <c r="I12" s="227">
        <v>44958</v>
      </c>
      <c r="J12" s="335">
        <f>'10_UNIDADES_+_demandadas_2023'!L9</f>
        <v>318</v>
      </c>
      <c r="K12" s="336">
        <f>((J12-J11)/J11)*100</f>
        <v>-7.2886297376093294</v>
      </c>
      <c r="M12" s="227">
        <v>44958</v>
      </c>
      <c r="N12" s="228">
        <f>'10_UNIDADES_+_demandadas_2023'!L10</f>
        <v>330</v>
      </c>
      <c r="O12" s="9">
        <f>((N12-N11)/N11)*100</f>
        <v>0.91743119266055051</v>
      </c>
    </row>
    <row r="13" spans="1:15" ht="15">
      <c r="A13" s="227">
        <v>44986</v>
      </c>
      <c r="B13" s="335">
        <f>'10_UNIDADES_+_demandadas_2023'!K7</f>
        <v>886</v>
      </c>
      <c r="C13" s="336">
        <f>((B13-B12)/B12)*100</f>
        <v>68.121442125237195</v>
      </c>
      <c r="E13" s="227">
        <v>44986</v>
      </c>
      <c r="F13" s="335">
        <f>'10_UNIDADES_+_demandadas_2023'!K8</f>
        <v>573</v>
      </c>
      <c r="G13" s="336">
        <f>((F13-F12)/F12)*100</f>
        <v>6.9029850746268657</v>
      </c>
      <c r="I13" s="227">
        <v>44986</v>
      </c>
      <c r="J13" s="335">
        <f>'10_UNIDADES_+_demandadas_2023'!K9</f>
        <v>373</v>
      </c>
      <c r="K13" s="336">
        <f>((J13-J12)/J12)*100</f>
        <v>17.29559748427673</v>
      </c>
      <c r="M13" s="227">
        <v>44986</v>
      </c>
      <c r="N13" s="228">
        <f>'10_UNIDADES_+_demandadas_2023'!K10</f>
        <v>299</v>
      </c>
      <c r="O13" s="9">
        <f>((N13-N12)/N12)*100</f>
        <v>-9.3939393939393927</v>
      </c>
    </row>
    <row r="14" spans="1:15" ht="15">
      <c r="A14" s="227">
        <v>45017</v>
      </c>
      <c r="B14" s="335">
        <f>'10_UNIDADES_+_demandadas_2023'!J7</f>
        <v>1034</v>
      </c>
      <c r="C14" s="336">
        <f>((B14-B13)/B13)*100</f>
        <v>16.704288939051921</v>
      </c>
      <c r="E14" s="227">
        <v>45017</v>
      </c>
      <c r="F14" s="335">
        <f>'10_UNIDADES_+_demandadas_2023'!J8</f>
        <v>572</v>
      </c>
      <c r="G14" s="336">
        <f>((F14-F13)/F13)*100</f>
        <v>-0.17452006980802792</v>
      </c>
      <c r="I14" s="227">
        <v>45017</v>
      </c>
      <c r="J14" s="335">
        <f>'10_UNIDADES_+_demandadas_2023'!J9</f>
        <v>332</v>
      </c>
      <c r="K14" s="336">
        <f>((J14-J13)/J13)*100</f>
        <v>-10.991957104557642</v>
      </c>
      <c r="M14" s="227">
        <v>45017</v>
      </c>
      <c r="N14" s="228">
        <f>'10_UNIDADES_+_demandadas_2023'!J10</f>
        <v>231</v>
      </c>
      <c r="O14" s="9">
        <f>((N14-N13)/N13)*100</f>
        <v>-22.742474916387959</v>
      </c>
    </row>
    <row r="15" spans="1:15" ht="15">
      <c r="A15" s="227">
        <v>45047</v>
      </c>
      <c r="B15" s="335"/>
      <c r="C15" s="336"/>
      <c r="E15" s="227">
        <v>45047</v>
      </c>
      <c r="F15" s="335"/>
      <c r="G15" s="336"/>
      <c r="I15" s="227">
        <v>45047</v>
      </c>
      <c r="J15" s="335"/>
      <c r="K15" s="336"/>
      <c r="M15" s="227">
        <v>45047</v>
      </c>
      <c r="N15" s="228"/>
      <c r="O15" s="9"/>
    </row>
    <row r="16" spans="1:15" ht="15">
      <c r="A16" s="227">
        <v>45078</v>
      </c>
      <c r="B16" s="335"/>
      <c r="C16" s="336"/>
      <c r="E16" s="227">
        <v>45078</v>
      </c>
      <c r="F16" s="335"/>
      <c r="G16" s="336"/>
      <c r="I16" s="227">
        <v>45078</v>
      </c>
      <c r="J16" s="335"/>
      <c r="K16" s="336"/>
      <c r="M16" s="227">
        <v>45078</v>
      </c>
      <c r="N16" s="228"/>
      <c r="O16" s="9"/>
    </row>
    <row r="17" spans="1:15" ht="15">
      <c r="A17" s="227">
        <v>45108</v>
      </c>
      <c r="B17" s="335"/>
      <c r="C17" s="336"/>
      <c r="E17" s="227">
        <v>45108</v>
      </c>
      <c r="F17" s="335"/>
      <c r="G17" s="336"/>
      <c r="I17" s="227">
        <v>45108</v>
      </c>
      <c r="J17" s="335"/>
      <c r="K17" s="336"/>
      <c r="M17" s="227">
        <v>45108</v>
      </c>
      <c r="N17" s="228"/>
      <c r="O17" s="9"/>
    </row>
    <row r="18" spans="1:15" ht="15">
      <c r="A18" s="227">
        <v>45139</v>
      </c>
      <c r="B18" s="335"/>
      <c r="C18" s="336"/>
      <c r="E18" s="227">
        <v>45139</v>
      </c>
      <c r="F18" s="335"/>
      <c r="G18" s="336"/>
      <c r="I18" s="227">
        <v>45139</v>
      </c>
      <c r="J18" s="335"/>
      <c r="K18" s="336"/>
      <c r="M18" s="227">
        <v>45139</v>
      </c>
      <c r="N18" s="228"/>
      <c r="O18" s="9"/>
    </row>
    <row r="19" spans="1:15" ht="15">
      <c r="A19" s="227">
        <v>45170</v>
      </c>
      <c r="B19" s="335"/>
      <c r="C19" s="336"/>
      <c r="E19" s="227">
        <v>45170</v>
      </c>
      <c r="F19" s="335"/>
      <c r="G19" s="336"/>
      <c r="I19" s="227">
        <v>45170</v>
      </c>
      <c r="J19" s="335"/>
      <c r="K19" s="336"/>
      <c r="M19" s="227">
        <v>45170</v>
      </c>
      <c r="N19" s="228"/>
      <c r="O19" s="9"/>
    </row>
    <row r="20" spans="1:15" ht="15">
      <c r="A20" s="227">
        <v>45200</v>
      </c>
      <c r="B20" s="335"/>
      <c r="C20" s="336"/>
      <c r="E20" s="227">
        <v>45200</v>
      </c>
      <c r="F20" s="335"/>
      <c r="G20" s="336"/>
      <c r="I20" s="227">
        <v>45200</v>
      </c>
      <c r="J20" s="335"/>
      <c r="K20" s="336"/>
      <c r="M20" s="227">
        <v>45200</v>
      </c>
      <c r="N20" s="228"/>
      <c r="O20" s="9"/>
    </row>
    <row r="21" spans="1:15" ht="15">
      <c r="A21" s="227">
        <v>45231</v>
      </c>
      <c r="B21" s="335"/>
      <c r="C21" s="336"/>
      <c r="E21" s="227">
        <v>45231</v>
      </c>
      <c r="F21" s="335"/>
      <c r="G21" s="336"/>
      <c r="I21" s="227">
        <v>45231</v>
      </c>
      <c r="J21" s="335"/>
      <c r="K21" s="336"/>
      <c r="M21" s="227">
        <v>45231</v>
      </c>
      <c r="N21" s="228"/>
      <c r="O21" s="9"/>
    </row>
    <row r="22" spans="1:15" ht="15.75" thickBot="1">
      <c r="A22" s="230">
        <v>45261</v>
      </c>
      <c r="B22" s="337"/>
      <c r="C22" s="338"/>
      <c r="E22" s="230">
        <v>45261</v>
      </c>
      <c r="F22" s="337"/>
      <c r="G22" s="338"/>
      <c r="I22" s="230">
        <v>45261</v>
      </c>
      <c r="J22" s="337"/>
      <c r="K22" s="338"/>
      <c r="M22" s="230">
        <v>45261</v>
      </c>
      <c r="N22" s="339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239" t="str">
        <f>'10_UNIDADES_+_demandadas_2023'!A11</f>
        <v>Secretaria Municipal da Fazenda</v>
      </c>
      <c r="B25" s="239"/>
      <c r="C25" s="239"/>
      <c r="E25" s="239" t="str">
        <f>'10_UNIDADES_+_demandadas_2023'!A12</f>
        <v>Secretaria Executiva de Limpeza Urbana**</v>
      </c>
      <c r="F25" s="239"/>
      <c r="G25" s="239"/>
      <c r="I25" s="239" t="str">
        <f>'10_UNIDADES_+_demandadas_2023'!A13</f>
        <v>Secretaria Municipal de Educação</v>
      </c>
      <c r="J25" s="239"/>
      <c r="K25" s="239"/>
      <c r="M25" s="239" t="str">
        <f>'10_UNIDADES_+_demandadas_2023'!A14</f>
        <v>São Paulo Transportes - SPTRANS</v>
      </c>
      <c r="N25" s="239"/>
      <c r="O25" s="239"/>
    </row>
    <row r="26" spans="1:15" ht="15.75" thickBot="1">
      <c r="A26" s="4" t="s">
        <v>2</v>
      </c>
      <c r="B26" s="5" t="s">
        <v>221</v>
      </c>
      <c r="C26" s="5" t="s">
        <v>222</v>
      </c>
      <c r="E26" s="5" t="s">
        <v>2</v>
      </c>
      <c r="F26" s="5" t="s">
        <v>221</v>
      </c>
      <c r="G26" s="5" t="s">
        <v>222</v>
      </c>
      <c r="I26" s="4" t="s">
        <v>2</v>
      </c>
      <c r="J26" s="5" t="s">
        <v>221</v>
      </c>
      <c r="K26" s="5" t="s">
        <v>222</v>
      </c>
      <c r="M26" s="340" t="s">
        <v>2</v>
      </c>
      <c r="N26" s="5" t="s">
        <v>221</v>
      </c>
      <c r="O26" s="5" t="s">
        <v>222</v>
      </c>
    </row>
    <row r="27" spans="1:15" ht="15">
      <c r="A27" s="224">
        <v>44927</v>
      </c>
      <c r="B27" s="226">
        <f>'10_UNIDADES_+_demandadas_2023'!M11</f>
        <v>328</v>
      </c>
      <c r="C27" s="334">
        <f>((B27-213)/213)*100</f>
        <v>53.990610328638496</v>
      </c>
      <c r="E27" s="224">
        <v>44927</v>
      </c>
      <c r="F27" s="226">
        <f>'10_UNIDADES_+_demandadas_2023'!M12</f>
        <v>247</v>
      </c>
      <c r="G27" s="334">
        <f>((F27-242)/242)*100</f>
        <v>2.0661157024793391</v>
      </c>
      <c r="I27" s="224">
        <v>44927</v>
      </c>
      <c r="J27" s="226">
        <f>'10_UNIDADES_+_demandadas_2023'!M13</f>
        <v>131</v>
      </c>
      <c r="K27" s="334">
        <f>((J27-135)/135)*100</f>
        <v>-2.9629629629629632</v>
      </c>
      <c r="M27" s="224">
        <v>44927</v>
      </c>
      <c r="N27" s="226">
        <f>'10_UNIDADES_+_demandadas_2023'!M14</f>
        <v>140</v>
      </c>
      <c r="O27" s="334">
        <f>((N27-112)/112)*100</f>
        <v>25</v>
      </c>
    </row>
    <row r="28" spans="1:15" ht="15">
      <c r="A28" s="227">
        <v>44958</v>
      </c>
      <c r="B28" s="228">
        <f>'10_UNIDADES_+_demandadas_2023'!L11</f>
        <v>292</v>
      </c>
      <c r="C28" s="9">
        <f>((B28-B27)/B27)*100</f>
        <v>-10.975609756097562</v>
      </c>
      <c r="E28" s="227">
        <v>44958</v>
      </c>
      <c r="F28" s="228">
        <f>'10_UNIDADES_+_demandadas_2023'!L12</f>
        <v>286</v>
      </c>
      <c r="G28" s="9">
        <f>((F28-F27)/F27)*100</f>
        <v>15.789473684210526</v>
      </c>
      <c r="I28" s="227">
        <v>44958</v>
      </c>
      <c r="J28" s="228">
        <f>'10_UNIDADES_+_demandadas_2023'!L13</f>
        <v>377</v>
      </c>
      <c r="K28" s="9">
        <f>((J28-J27)/J27)*100</f>
        <v>187.78625954198475</v>
      </c>
      <c r="M28" s="227">
        <v>44958</v>
      </c>
      <c r="N28" s="228">
        <f>'10_UNIDADES_+_demandadas_2023'!L14</f>
        <v>204</v>
      </c>
      <c r="O28" s="9">
        <f>((N28-N27)/N27)*100</f>
        <v>45.714285714285715</v>
      </c>
    </row>
    <row r="29" spans="1:15" ht="15">
      <c r="A29" s="227">
        <v>44986</v>
      </c>
      <c r="B29" s="228">
        <f>'10_UNIDADES_+_demandadas_2023'!K11</f>
        <v>306</v>
      </c>
      <c r="C29" s="9">
        <f>((B29-B28)/B28)*100</f>
        <v>4.7945205479452051</v>
      </c>
      <c r="E29" s="227">
        <v>44986</v>
      </c>
      <c r="F29" s="228">
        <f>'10_UNIDADES_+_demandadas_2023'!K12</f>
        <v>318</v>
      </c>
      <c r="G29" s="9">
        <f>((F29-F28)/F28)*100</f>
        <v>11.188811188811188</v>
      </c>
      <c r="I29" s="227">
        <v>44986</v>
      </c>
      <c r="J29" s="228">
        <f>'10_UNIDADES_+_demandadas_2023'!K13</f>
        <v>326</v>
      </c>
      <c r="K29" s="9">
        <f>((J29-J28)/J28)*100</f>
        <v>-13.527851458885943</v>
      </c>
      <c r="M29" s="227">
        <v>44986</v>
      </c>
      <c r="N29" s="228">
        <f>'10_UNIDADES_+_demandadas_2023'!K14</f>
        <v>333</v>
      </c>
      <c r="O29" s="9">
        <f>((N29-N28)/N28)*100</f>
        <v>63.235294117647058</v>
      </c>
    </row>
    <row r="30" spans="1:15" ht="15">
      <c r="A30" s="227">
        <v>45017</v>
      </c>
      <c r="B30" s="228">
        <f>'10_UNIDADES_+_demandadas_2023'!J11</f>
        <v>222</v>
      </c>
      <c r="C30" s="9">
        <f>((B30-B29)/B29)*100</f>
        <v>-27.450980392156865</v>
      </c>
      <c r="E30" s="227">
        <v>45017</v>
      </c>
      <c r="F30" s="228">
        <f>'10_UNIDADES_+_demandadas_2023'!J12</f>
        <v>247</v>
      </c>
      <c r="G30" s="9">
        <f>((F30-F29)/F29)*100</f>
        <v>-22.327044025157232</v>
      </c>
      <c r="I30" s="227">
        <v>45017</v>
      </c>
      <c r="J30" s="228">
        <f>'10_UNIDADES_+_demandadas_2023'!J13</f>
        <v>183</v>
      </c>
      <c r="K30" s="9">
        <f>((J30-J29)/J29)*100</f>
        <v>-43.865030674846629</v>
      </c>
      <c r="M30" s="227">
        <v>45017</v>
      </c>
      <c r="N30" s="228">
        <f>'10_UNIDADES_+_demandadas_2023'!J14</f>
        <v>238</v>
      </c>
      <c r="O30" s="9">
        <f>((N30-N29)/N29)*100</f>
        <v>-28.528528528528529</v>
      </c>
    </row>
    <row r="31" spans="1:15" ht="15">
      <c r="A31" s="227">
        <v>45047</v>
      </c>
      <c r="B31" s="228"/>
      <c r="C31" s="9"/>
      <c r="E31" s="227">
        <v>45047</v>
      </c>
      <c r="F31" s="228"/>
      <c r="G31" s="9"/>
      <c r="I31" s="227">
        <v>45047</v>
      </c>
      <c r="J31" s="228"/>
      <c r="K31" s="9"/>
      <c r="M31" s="227">
        <v>45047</v>
      </c>
      <c r="N31" s="228"/>
      <c r="O31" s="9"/>
    </row>
    <row r="32" spans="1:15" ht="15">
      <c r="A32" s="227">
        <v>45078</v>
      </c>
      <c r="B32" s="228"/>
      <c r="C32" s="9"/>
      <c r="E32" s="227">
        <v>45078</v>
      </c>
      <c r="F32" s="228"/>
      <c r="G32" s="9"/>
      <c r="I32" s="227">
        <v>45078</v>
      </c>
      <c r="J32" s="228"/>
      <c r="K32" s="9"/>
      <c r="M32" s="227">
        <v>45078</v>
      </c>
      <c r="N32" s="228"/>
      <c r="O32" s="9"/>
    </row>
    <row r="33" spans="1:15" ht="15">
      <c r="A33" s="227">
        <v>45108</v>
      </c>
      <c r="B33" s="228"/>
      <c r="C33" s="9"/>
      <c r="E33" s="227">
        <v>45108</v>
      </c>
      <c r="F33" s="228"/>
      <c r="G33" s="9"/>
      <c r="I33" s="227">
        <v>45108</v>
      </c>
      <c r="J33" s="228"/>
      <c r="K33" s="9"/>
      <c r="M33" s="227">
        <v>45108</v>
      </c>
      <c r="N33" s="228"/>
      <c r="O33" s="9"/>
    </row>
    <row r="34" spans="1:15" ht="15">
      <c r="A34" s="227">
        <v>45139</v>
      </c>
      <c r="B34" s="228"/>
      <c r="C34" s="9"/>
      <c r="E34" s="227">
        <v>45139</v>
      </c>
      <c r="F34" s="228"/>
      <c r="G34" s="9"/>
      <c r="I34" s="227">
        <v>45139</v>
      </c>
      <c r="J34" s="228"/>
      <c r="K34" s="9"/>
      <c r="M34" s="227">
        <v>45139</v>
      </c>
      <c r="N34" s="228"/>
      <c r="O34" s="9"/>
    </row>
    <row r="35" spans="1:15" ht="15">
      <c r="A35" s="227">
        <v>45170</v>
      </c>
      <c r="B35" s="228"/>
      <c r="C35" s="9"/>
      <c r="E35" s="227">
        <v>45170</v>
      </c>
      <c r="F35" s="228"/>
      <c r="G35" s="9"/>
      <c r="I35" s="227">
        <v>45170</v>
      </c>
      <c r="J35" s="228"/>
      <c r="K35" s="9"/>
      <c r="M35" s="227">
        <v>45170</v>
      </c>
      <c r="N35" s="228"/>
      <c r="O35" s="9"/>
    </row>
    <row r="36" spans="1:15" ht="15">
      <c r="A36" s="227">
        <v>45200</v>
      </c>
      <c r="B36" s="228"/>
      <c r="C36" s="9"/>
      <c r="E36" s="227">
        <v>45200</v>
      </c>
      <c r="F36" s="228"/>
      <c r="G36" s="9"/>
      <c r="I36" s="227">
        <v>45200</v>
      </c>
      <c r="J36" s="228"/>
      <c r="K36" s="9"/>
      <c r="M36" s="227">
        <v>45200</v>
      </c>
      <c r="N36" s="228"/>
      <c r="O36" s="9"/>
    </row>
    <row r="37" spans="1:15" ht="15">
      <c r="A37" s="227">
        <v>45231</v>
      </c>
      <c r="B37" s="228"/>
      <c r="C37" s="9"/>
      <c r="E37" s="227">
        <v>45231</v>
      </c>
      <c r="F37" s="229"/>
      <c r="G37" s="9"/>
      <c r="I37" s="227">
        <v>45231</v>
      </c>
      <c r="J37" s="228"/>
      <c r="K37" s="9"/>
      <c r="M37" s="227">
        <v>45231</v>
      </c>
      <c r="N37" s="228"/>
      <c r="O37" s="9"/>
    </row>
    <row r="38" spans="1:15" ht="15.75" thickBot="1">
      <c r="A38" s="230">
        <v>45261</v>
      </c>
      <c r="B38" s="339"/>
      <c r="C38" s="19"/>
      <c r="E38" s="230">
        <v>45261</v>
      </c>
      <c r="F38" s="232"/>
      <c r="G38" s="19"/>
      <c r="I38" s="230">
        <v>45261</v>
      </c>
      <c r="J38" s="339"/>
      <c r="K38" s="19"/>
      <c r="M38" s="230">
        <v>45261</v>
      </c>
      <c r="N38" s="339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239" t="str">
        <f>'10_UNIDADES_+_demandadas_2023'!A15</f>
        <v>Subprefeitura Lapa</v>
      </c>
      <c r="B41" s="239"/>
      <c r="C41" s="239"/>
      <c r="E41" s="239" t="str">
        <f>'10_UNIDADES_+_demandadas_2023'!A16</f>
        <v>Agência Reguladora de Serviços Públicos do Município de São Paulo</v>
      </c>
      <c r="F41" s="239"/>
      <c r="G41" s="239"/>
    </row>
    <row r="42" spans="1:15" ht="15.75" thickBot="1">
      <c r="A42" s="340" t="s">
        <v>2</v>
      </c>
      <c r="B42" s="5" t="s">
        <v>221</v>
      </c>
      <c r="C42" s="5" t="s">
        <v>222</v>
      </c>
      <c r="E42" s="4" t="s">
        <v>2</v>
      </c>
      <c r="F42" s="5" t="s">
        <v>221</v>
      </c>
      <c r="G42" s="5" t="s">
        <v>222</v>
      </c>
    </row>
    <row r="43" spans="1:15" ht="15">
      <c r="A43" s="224">
        <v>44927</v>
      </c>
      <c r="B43" s="226">
        <f>'10_UNIDADES_+_demandadas_2023'!M15</f>
        <v>70</v>
      </c>
      <c r="C43" s="334">
        <f>((B43-76)/76)*100</f>
        <v>-7.8947368421052628</v>
      </c>
      <c r="E43" s="224">
        <v>44927</v>
      </c>
      <c r="F43" s="226">
        <f>'10_UNIDADES_+_demandadas_2023'!M16</f>
        <v>68</v>
      </c>
      <c r="G43" s="334">
        <f>((F43-55)/55)*100</f>
        <v>23.636363636363637</v>
      </c>
    </row>
    <row r="44" spans="1:15" ht="15">
      <c r="A44" s="227">
        <v>44958</v>
      </c>
      <c r="B44" s="228">
        <f>'10_UNIDADES_+_demandadas_2023'!L15</f>
        <v>71</v>
      </c>
      <c r="C44" s="9">
        <f>((B44-B43)/B43)*100</f>
        <v>1.4285714285714286</v>
      </c>
      <c r="E44" s="227">
        <v>44958</v>
      </c>
      <c r="F44" s="228">
        <f>'10_UNIDADES_+_demandadas_2023'!L16</f>
        <v>99</v>
      </c>
      <c r="G44" s="9">
        <f>((F44-F43)/F43)*100</f>
        <v>45.588235294117645</v>
      </c>
    </row>
    <row r="45" spans="1:15" ht="15">
      <c r="A45" s="227">
        <v>44986</v>
      </c>
      <c r="B45" s="228">
        <f>'10_UNIDADES_+_demandadas_2023'!K15</f>
        <v>140</v>
      </c>
      <c r="C45" s="9">
        <f>((B45-B44)/B44)*100</f>
        <v>97.183098591549296</v>
      </c>
      <c r="E45" s="227">
        <v>44986</v>
      </c>
      <c r="F45" s="228">
        <f>'10_UNIDADES_+_demandadas_2023'!K16</f>
        <v>140</v>
      </c>
      <c r="G45" s="9">
        <f>((F45-F44)/F44)*100</f>
        <v>41.414141414141412</v>
      </c>
    </row>
    <row r="46" spans="1:15" ht="15">
      <c r="A46" s="227">
        <v>45017</v>
      </c>
      <c r="B46" s="228">
        <f>'10_UNIDADES_+_demandadas_2023'!J15</f>
        <v>91</v>
      </c>
      <c r="C46" s="9">
        <f>((B46-B45)/B45)*100</f>
        <v>-35</v>
      </c>
      <c r="E46" s="227">
        <v>45017</v>
      </c>
      <c r="F46" s="228">
        <f>'10_UNIDADES_+_demandadas_2023'!J16</f>
        <v>57</v>
      </c>
      <c r="G46" s="9">
        <f>((F46-F45)/F45)*100</f>
        <v>-59.285714285714285</v>
      </c>
    </row>
    <row r="47" spans="1:15" ht="15">
      <c r="A47" s="227">
        <v>45047</v>
      </c>
      <c r="B47" s="228"/>
      <c r="C47" s="9"/>
      <c r="E47" s="227">
        <v>45047</v>
      </c>
      <c r="F47" s="228"/>
      <c r="G47" s="9"/>
    </row>
    <row r="48" spans="1:15" ht="15">
      <c r="A48" s="227">
        <v>45078</v>
      </c>
      <c r="B48" s="228"/>
      <c r="C48" s="9"/>
      <c r="E48" s="227">
        <v>45078</v>
      </c>
      <c r="F48" s="228"/>
      <c r="G48" s="9"/>
    </row>
    <row r="49" spans="1:7" ht="15">
      <c r="A49" s="227">
        <v>45108</v>
      </c>
      <c r="B49" s="228"/>
      <c r="C49" s="9"/>
      <c r="E49" s="227">
        <v>45108</v>
      </c>
      <c r="F49" s="228"/>
      <c r="G49" s="9"/>
    </row>
    <row r="50" spans="1:7" ht="15">
      <c r="A50" s="227">
        <v>45139</v>
      </c>
      <c r="B50" s="228"/>
      <c r="C50" s="9"/>
      <c r="E50" s="227">
        <v>45139</v>
      </c>
      <c r="F50" s="228"/>
      <c r="G50" s="9"/>
    </row>
    <row r="51" spans="1:7" ht="15">
      <c r="A51" s="227">
        <v>45170</v>
      </c>
      <c r="B51" s="228"/>
      <c r="C51" s="9"/>
      <c r="E51" s="227">
        <v>45170</v>
      </c>
      <c r="F51" s="228"/>
      <c r="G51" s="9"/>
    </row>
    <row r="52" spans="1:7" ht="15">
      <c r="A52" s="227">
        <v>45200</v>
      </c>
      <c r="B52" s="228"/>
      <c r="C52" s="9"/>
      <c r="E52" s="227">
        <v>45200</v>
      </c>
      <c r="F52" s="228"/>
      <c r="G52" s="9"/>
    </row>
    <row r="53" spans="1:7" ht="15">
      <c r="A53" s="227">
        <v>45231</v>
      </c>
      <c r="B53" s="228"/>
      <c r="C53" s="9"/>
      <c r="E53" s="227">
        <v>45231</v>
      </c>
      <c r="F53" s="228"/>
      <c r="G53" s="9"/>
    </row>
    <row r="54" spans="1:7" ht="15.75" thickBot="1">
      <c r="A54" s="230">
        <v>45261</v>
      </c>
      <c r="B54" s="339"/>
      <c r="C54" s="19"/>
      <c r="E54" s="230">
        <v>45261</v>
      </c>
      <c r="F54" s="232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212" bestFit="1" customWidth="1"/>
    <col min="3" max="4" width="7.5703125" style="212" bestFit="1" customWidth="1"/>
    <col min="5" max="5" width="7.5703125" style="212" customWidth="1"/>
    <col min="6" max="6" width="9.140625" style="212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80" t="s">
        <v>0</v>
      </c>
      <c r="B1" s="282"/>
      <c r="C1" s="282"/>
      <c r="D1" s="282"/>
      <c r="E1" s="282"/>
    </row>
    <row r="2" spans="1:18" ht="15">
      <c r="A2" s="1" t="s">
        <v>1</v>
      </c>
      <c r="B2" s="284"/>
      <c r="C2" s="284"/>
      <c r="D2" s="284"/>
      <c r="E2" s="284"/>
    </row>
    <row r="3" spans="1:18" ht="15">
      <c r="A3" s="1"/>
      <c r="B3" s="284"/>
      <c r="C3" s="284"/>
      <c r="D3" s="284"/>
      <c r="E3" s="284"/>
    </row>
    <row r="4" spans="1:18" ht="15">
      <c r="A4" s="1" t="s">
        <v>296</v>
      </c>
      <c r="B4" s="284"/>
      <c r="C4" s="284"/>
      <c r="D4" s="284"/>
      <c r="E4" s="284"/>
    </row>
    <row r="6" spans="1:18" ht="15" thickBot="1">
      <c r="A6" s="341" t="s">
        <v>214</v>
      </c>
      <c r="B6" s="262">
        <v>45017</v>
      </c>
      <c r="C6" s="262">
        <v>44986</v>
      </c>
      <c r="D6" s="288">
        <v>44958</v>
      </c>
      <c r="E6" s="262" t="s">
        <v>5</v>
      </c>
      <c r="F6" s="331" t="s">
        <v>6</v>
      </c>
    </row>
    <row r="7" spans="1:18" ht="14.25" customHeight="1" thickBot="1">
      <c r="A7" s="289" t="s">
        <v>242</v>
      </c>
      <c r="B7" s="35">
        <v>1034</v>
      </c>
      <c r="C7" s="35">
        <v>886</v>
      </c>
      <c r="D7" s="342">
        <v>527</v>
      </c>
      <c r="E7" s="343">
        <f t="shared" ref="E7:E16" si="0">SUM(B7:D7)</f>
        <v>2447</v>
      </c>
      <c r="F7" s="344">
        <f t="shared" ref="F7:F17" si="1">AVERAGE(B7:D7)</f>
        <v>815.66666666666663</v>
      </c>
      <c r="R7" s="211"/>
    </row>
    <row r="8" spans="1:18" ht="15" customHeight="1" thickBot="1">
      <c r="A8" s="295" t="s">
        <v>241</v>
      </c>
      <c r="B8" s="46">
        <v>572</v>
      </c>
      <c r="C8" s="46">
        <v>573</v>
      </c>
      <c r="D8" s="48">
        <v>536</v>
      </c>
      <c r="E8" s="40">
        <f t="shared" si="0"/>
        <v>1681</v>
      </c>
      <c r="F8" s="292">
        <f t="shared" si="1"/>
        <v>560.33333333333337</v>
      </c>
      <c r="R8" s="211"/>
    </row>
    <row r="9" spans="1:18" ht="15" thickBot="1">
      <c r="A9" s="295" t="s">
        <v>240</v>
      </c>
      <c r="B9" s="46">
        <v>332</v>
      </c>
      <c r="C9" s="46">
        <v>373</v>
      </c>
      <c r="D9" s="48">
        <v>318</v>
      </c>
      <c r="E9" s="40">
        <f t="shared" si="0"/>
        <v>1023</v>
      </c>
      <c r="F9" s="292">
        <f t="shared" si="1"/>
        <v>341</v>
      </c>
      <c r="R9" s="211"/>
    </row>
    <row r="10" spans="1:18" ht="15" thickBot="1">
      <c r="A10" s="295" t="s">
        <v>246</v>
      </c>
      <c r="B10" s="46">
        <v>183</v>
      </c>
      <c r="C10" s="46">
        <v>326</v>
      </c>
      <c r="D10" s="48">
        <v>377</v>
      </c>
      <c r="E10" s="40">
        <f t="shared" si="0"/>
        <v>886</v>
      </c>
      <c r="F10" s="292">
        <f t="shared" si="1"/>
        <v>295.33333333333331</v>
      </c>
      <c r="R10" s="211"/>
    </row>
    <row r="11" spans="1:18" ht="15" thickBot="1">
      <c r="A11" s="295" t="s">
        <v>227</v>
      </c>
      <c r="B11" s="46">
        <v>231</v>
      </c>
      <c r="C11" s="46">
        <v>299</v>
      </c>
      <c r="D11" s="48">
        <v>330</v>
      </c>
      <c r="E11" s="40">
        <f t="shared" si="0"/>
        <v>860</v>
      </c>
      <c r="F11" s="292">
        <f t="shared" si="1"/>
        <v>286.66666666666669</v>
      </c>
      <c r="R11" s="211"/>
    </row>
    <row r="12" spans="1:18" ht="15" customHeight="1" thickBot="1">
      <c r="A12" s="295" t="s">
        <v>237</v>
      </c>
      <c r="B12" s="46">
        <v>247</v>
      </c>
      <c r="C12" s="46">
        <v>318</v>
      </c>
      <c r="D12" s="48">
        <v>286</v>
      </c>
      <c r="E12" s="40">
        <f t="shared" si="0"/>
        <v>851</v>
      </c>
      <c r="F12" s="292">
        <f t="shared" si="1"/>
        <v>283.66666666666669</v>
      </c>
      <c r="R12" s="211"/>
    </row>
    <row r="13" spans="1:18" ht="15" thickBot="1">
      <c r="A13" s="295" t="s">
        <v>238</v>
      </c>
      <c r="B13" s="46">
        <v>222</v>
      </c>
      <c r="C13" s="46">
        <v>306</v>
      </c>
      <c r="D13" s="48">
        <v>292</v>
      </c>
      <c r="E13" s="40">
        <f t="shared" si="0"/>
        <v>820</v>
      </c>
      <c r="F13" s="292">
        <f t="shared" si="1"/>
        <v>273.33333333333331</v>
      </c>
      <c r="R13" s="211"/>
    </row>
    <row r="14" spans="1:18" ht="15" thickBot="1">
      <c r="A14" s="295" t="s">
        <v>233</v>
      </c>
      <c r="B14" s="46">
        <v>238</v>
      </c>
      <c r="C14" s="46">
        <v>333</v>
      </c>
      <c r="D14" s="48">
        <v>204</v>
      </c>
      <c r="E14" s="40">
        <f t="shared" si="0"/>
        <v>775</v>
      </c>
      <c r="F14" s="292">
        <f t="shared" si="1"/>
        <v>258.33333333333331</v>
      </c>
      <c r="R14" s="211"/>
    </row>
    <row r="15" spans="1:18" ht="15" thickBot="1">
      <c r="A15" s="295" t="s">
        <v>274</v>
      </c>
      <c r="B15" s="46">
        <v>91</v>
      </c>
      <c r="C15" s="46">
        <v>140</v>
      </c>
      <c r="D15" s="48">
        <v>71</v>
      </c>
      <c r="E15" s="40">
        <f t="shared" si="0"/>
        <v>302</v>
      </c>
      <c r="F15" s="292">
        <f t="shared" si="1"/>
        <v>100.66666666666667</v>
      </c>
      <c r="R15" s="211"/>
    </row>
    <row r="16" spans="1:18" ht="15" thickBot="1">
      <c r="A16" s="300" t="s">
        <v>225</v>
      </c>
      <c r="B16" s="55">
        <v>57</v>
      </c>
      <c r="C16" s="55">
        <v>140</v>
      </c>
      <c r="D16" s="57">
        <v>99</v>
      </c>
      <c r="E16" s="345">
        <f t="shared" si="0"/>
        <v>296</v>
      </c>
      <c r="F16" s="346">
        <f t="shared" si="1"/>
        <v>98.666666666666671</v>
      </c>
      <c r="R16" s="211"/>
    </row>
    <row r="17" spans="1:7" ht="15.75" customHeight="1" thickBot="1">
      <c r="A17" s="203" t="s">
        <v>5</v>
      </c>
      <c r="B17" s="65">
        <f>SUM(B7:B16)</f>
        <v>3207</v>
      </c>
      <c r="C17" s="341">
        <f>SUM(C7:C16)</f>
        <v>3694</v>
      </c>
      <c r="D17" s="66">
        <f>SUM(D7:D16)</f>
        <v>3040</v>
      </c>
      <c r="E17" s="311">
        <f>SUM(E7:E16)</f>
        <v>9941</v>
      </c>
      <c r="F17" s="347">
        <f t="shared" si="1"/>
        <v>3313.6666666666665</v>
      </c>
    </row>
    <row r="18" spans="1:7" s="350" customFormat="1" ht="15">
      <c r="A18" s="348"/>
      <c r="B18" s="6"/>
      <c r="C18" s="6"/>
      <c r="D18" s="6"/>
      <c r="E18" s="6"/>
      <c r="F18" s="349"/>
    </row>
    <row r="19" spans="1:7" ht="57" customHeight="1">
      <c r="A19" s="351"/>
      <c r="B19" s="352"/>
      <c r="C19" s="352"/>
      <c r="D19" s="352"/>
      <c r="E19" s="352"/>
      <c r="F19" s="217"/>
      <c r="G19" s="217"/>
    </row>
    <row r="20" spans="1:7">
      <c r="A20" s="209"/>
      <c r="B20" s="353"/>
      <c r="C20" s="353"/>
      <c r="D20" s="353"/>
      <c r="E20" s="353"/>
    </row>
    <row r="21" spans="1:7" ht="82.5" customHeight="1">
      <c r="A21" s="351"/>
      <c r="B21" s="352"/>
      <c r="C21" s="352"/>
      <c r="D21" s="352"/>
      <c r="E21" s="352"/>
      <c r="F21" s="217"/>
      <c r="G21" s="217"/>
    </row>
    <row r="22" spans="1:7">
      <c r="A22" s="351"/>
      <c r="B22" s="352"/>
      <c r="C22" s="352"/>
      <c r="D22" s="352"/>
      <c r="E22" s="352"/>
    </row>
    <row r="23" spans="1:7" ht="66.75" customHeight="1">
      <c r="A23" s="351"/>
      <c r="B23" s="352"/>
      <c r="C23" s="352"/>
      <c r="D23" s="352"/>
      <c r="E23" s="352"/>
      <c r="F23" s="217"/>
      <c r="G23" s="217"/>
    </row>
    <row r="24" spans="1:7">
      <c r="A24" s="209"/>
      <c r="B24" s="353"/>
      <c r="C24" s="353"/>
      <c r="D24" s="353"/>
      <c r="E24" s="353"/>
    </row>
    <row r="25" spans="1:7">
      <c r="A25" s="207"/>
      <c r="B25" s="354"/>
      <c r="C25" s="354"/>
      <c r="D25" s="354"/>
      <c r="E25" s="354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ColWidth="5.5703125" defaultRowHeight="14.25"/>
  <cols>
    <col min="1" max="1" width="58.28515625" style="13" customWidth="1"/>
    <col min="2" max="2" width="7.5703125" style="212" bestFit="1" customWidth="1"/>
    <col min="3" max="16" width="9.140625" style="13" customWidth="1"/>
    <col min="17" max="21" width="9.140625" style="183" customWidth="1"/>
    <col min="22" max="22" width="12" style="183" customWidth="1"/>
    <col min="23" max="23" width="9.140625" style="183" customWidth="1"/>
    <col min="24" max="24" width="12.85546875" style="183" customWidth="1"/>
    <col min="25" max="25" width="20.28515625" style="183" bestFit="1" customWidth="1"/>
    <col min="26" max="26" width="24.28515625" style="183" hidden="1" customWidth="1"/>
    <col min="27" max="27" width="9.140625" style="183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80" t="s">
        <v>0</v>
      </c>
    </row>
    <row r="2" spans="1:15" ht="15">
      <c r="A2" s="1" t="s">
        <v>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1:15" ht="15">
      <c r="A3" s="1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</row>
    <row r="4" spans="1:15" ht="15">
      <c r="A4" s="108" t="s">
        <v>297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</row>
    <row r="5" spans="1:15"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</row>
    <row r="6" spans="1:15" ht="15" thickBot="1">
      <c r="A6" s="355" t="s">
        <v>214</v>
      </c>
      <c r="B6" s="70">
        <v>45017</v>
      </c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</row>
    <row r="7" spans="1:15">
      <c r="A7" s="356" t="s">
        <v>242</v>
      </c>
      <c r="B7" s="357">
        <v>1034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</row>
    <row r="8" spans="1:15">
      <c r="A8" s="358" t="s">
        <v>241</v>
      </c>
      <c r="B8" s="359">
        <v>572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1:15" ht="15" customHeight="1">
      <c r="A9" s="358" t="s">
        <v>240</v>
      </c>
      <c r="B9" s="359">
        <v>332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</row>
    <row r="10" spans="1:15">
      <c r="A10" s="358" t="s">
        <v>237</v>
      </c>
      <c r="B10" s="359">
        <v>247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1:15">
      <c r="A11" s="358" t="s">
        <v>233</v>
      </c>
      <c r="B11" s="359">
        <v>238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</row>
    <row r="12" spans="1:15">
      <c r="A12" s="358" t="s">
        <v>227</v>
      </c>
      <c r="B12" s="359">
        <v>231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</row>
    <row r="13" spans="1:15" ht="15" customHeight="1">
      <c r="A13" s="358" t="s">
        <v>238</v>
      </c>
      <c r="B13" s="359">
        <v>222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15">
      <c r="A14" s="358" t="s">
        <v>246</v>
      </c>
      <c r="B14" s="359">
        <v>183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</row>
    <row r="15" spans="1:15">
      <c r="A15" s="358" t="s">
        <v>274</v>
      </c>
      <c r="B15" s="359">
        <v>91</v>
      </c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</row>
    <row r="16" spans="1:15">
      <c r="A16" s="360" t="s">
        <v>148</v>
      </c>
      <c r="B16" s="361">
        <v>76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</row>
    <row r="17" spans="1:31" ht="15" thickBot="1">
      <c r="A17" s="362" t="s">
        <v>5</v>
      </c>
      <c r="B17" s="363">
        <f>SUM(B7:B16)</f>
        <v>3226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</row>
    <row r="18" spans="1:31" ht="15">
      <c r="A18" s="364"/>
      <c r="B18" s="365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31">
      <c r="A19" s="366" t="s">
        <v>298</v>
      </c>
      <c r="B19" s="367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Q19" s="13"/>
      <c r="R19" s="13"/>
      <c r="S19" s="13"/>
      <c r="T19" s="13"/>
    </row>
    <row r="20" spans="1:31" s="314" customFormat="1" ht="15.75" customHeight="1">
      <c r="A20" s="368"/>
      <c r="B20" s="369"/>
    </row>
    <row r="21" spans="1:31" s="314" customFormat="1">
      <c r="A21" s="370"/>
      <c r="B21" s="371"/>
    </row>
    <row r="22" spans="1:31" s="314" customFormat="1" ht="15" customHeight="1">
      <c r="A22" s="372"/>
      <c r="B22" s="373" t="str">
        <f>A7</f>
        <v>Secretaria Municipal de Assistência e Desenvolvimento Social</v>
      </c>
      <c r="C22" s="373" t="str">
        <f>A8</f>
        <v>Secretaria Municipal das Subprefeituras</v>
      </c>
      <c r="D22" s="373" t="str">
        <f>A9</f>
        <v>Secretaria Municipal da Saúde</v>
      </c>
      <c r="E22" s="373" t="str">
        <f>A10</f>
        <v>Secretaria Executiva de Limpeza Urbana**</v>
      </c>
      <c r="F22" s="373" t="str">
        <f>A11</f>
        <v>São Paulo Transportes - SPTRANS</v>
      </c>
      <c r="G22" s="373" t="str">
        <f>A12</f>
        <v>Companhia de Engenharia de Tráfego - CET</v>
      </c>
      <c r="H22" s="373" t="str">
        <f>A13</f>
        <v>Secretaria Municipal da Fazenda</v>
      </c>
      <c r="I22" s="373" t="str">
        <f>A14</f>
        <v>Secretaria Municipal de Educação</v>
      </c>
      <c r="J22" s="373" t="str">
        <f>A15</f>
        <v>Subprefeitura Lapa</v>
      </c>
      <c r="K22" s="373" t="str">
        <f>A16</f>
        <v>Órgão externo</v>
      </c>
      <c r="L22" s="373" t="s">
        <v>5</v>
      </c>
      <c r="M22" s="373"/>
      <c r="N22" s="183"/>
    </row>
    <row r="23" spans="1:31" s="314" customFormat="1">
      <c r="A23" s="366"/>
      <c r="B23" s="373">
        <f>B7</f>
        <v>1034</v>
      </c>
      <c r="C23" s="373">
        <f>B8</f>
        <v>572</v>
      </c>
      <c r="D23" s="373">
        <f>B9</f>
        <v>332</v>
      </c>
      <c r="E23" s="373">
        <f>B10</f>
        <v>247</v>
      </c>
      <c r="F23" s="373">
        <f>B11</f>
        <v>238</v>
      </c>
      <c r="G23" s="373">
        <f>B12</f>
        <v>231</v>
      </c>
      <c r="H23" s="373">
        <f>B13</f>
        <v>222</v>
      </c>
      <c r="I23" s="373">
        <f>B14</f>
        <v>183</v>
      </c>
      <c r="J23" s="373">
        <f>B15</f>
        <v>91</v>
      </c>
      <c r="K23" s="373">
        <f>B16</f>
        <v>76</v>
      </c>
      <c r="L23" s="374"/>
      <c r="M23" s="373"/>
      <c r="N23" s="183"/>
      <c r="S23" s="375"/>
      <c r="T23" s="376"/>
      <c r="U23" s="376"/>
      <c r="V23" s="376"/>
      <c r="W23" s="376"/>
      <c r="X23" s="376"/>
      <c r="Y23" s="376"/>
      <c r="Z23" s="377"/>
      <c r="AA23" s="376"/>
      <c r="AB23" s="376"/>
      <c r="AC23" s="376"/>
      <c r="AD23" s="376"/>
      <c r="AE23" s="378"/>
    </row>
    <row r="24" spans="1:31" s="314" customFormat="1" ht="16.5" customHeight="1">
      <c r="A24" s="379"/>
      <c r="B24" s="373"/>
      <c r="C24" s="373"/>
      <c r="D24" s="373"/>
      <c r="E24" s="373"/>
      <c r="F24" s="373"/>
      <c r="G24" s="373"/>
      <c r="H24" s="373"/>
      <c r="I24" s="373"/>
      <c r="J24" s="373"/>
      <c r="K24" s="373"/>
      <c r="L24" s="374"/>
      <c r="M24" s="373"/>
      <c r="N24" s="183"/>
      <c r="S24" s="375"/>
      <c r="T24" s="376"/>
      <c r="U24" s="376"/>
      <c r="V24" s="376"/>
      <c r="W24" s="376"/>
      <c r="X24" s="376"/>
      <c r="Y24" s="376"/>
      <c r="Z24" s="377"/>
      <c r="AA24" s="376"/>
      <c r="AB24" s="376"/>
      <c r="AC24" s="376"/>
      <c r="AD24" s="376"/>
      <c r="AE24" s="378"/>
    </row>
    <row r="25" spans="1:31" s="314" customFormat="1">
      <c r="A25" s="366"/>
      <c r="B25" s="373"/>
      <c r="C25" s="373"/>
      <c r="D25" s="373"/>
      <c r="E25" s="373"/>
      <c r="F25" s="373"/>
      <c r="G25" s="373"/>
      <c r="H25" s="373"/>
      <c r="I25" s="373"/>
      <c r="J25" s="373"/>
      <c r="K25" s="373"/>
      <c r="L25" s="374">
        <v>4687</v>
      </c>
      <c r="M25" s="373"/>
      <c r="N25" s="183"/>
      <c r="S25" s="375"/>
      <c r="T25" s="376"/>
      <c r="U25" s="376"/>
      <c r="V25" s="376"/>
      <c r="W25" s="376"/>
      <c r="X25" s="376"/>
      <c r="Y25" s="376"/>
      <c r="Z25" s="377"/>
      <c r="AA25" s="376"/>
      <c r="AB25" s="376"/>
      <c r="AC25" s="376"/>
      <c r="AD25" s="376"/>
      <c r="AE25" s="378"/>
    </row>
    <row r="26" spans="1:31" s="314" customFormat="1" ht="15">
      <c r="A26" s="183"/>
      <c r="B26" s="380"/>
      <c r="C26" s="183"/>
      <c r="D26" s="183"/>
      <c r="E26" s="183"/>
      <c r="F26" s="183"/>
      <c r="G26" s="183"/>
      <c r="H26" s="277"/>
      <c r="I26" s="183"/>
      <c r="J26" s="183"/>
      <c r="K26" s="183"/>
      <c r="L26" s="183"/>
      <c r="M26" s="183"/>
      <c r="N26" s="183"/>
      <c r="S26" s="375"/>
      <c r="T26" s="376"/>
      <c r="U26" s="376"/>
      <c r="V26" s="376"/>
      <c r="W26" s="376"/>
      <c r="X26" s="376"/>
      <c r="Y26" s="376"/>
      <c r="Z26" s="377"/>
      <c r="AA26" s="376"/>
      <c r="AB26" s="376"/>
      <c r="AC26" s="376"/>
      <c r="AD26" s="376"/>
      <c r="AE26" s="378"/>
    </row>
    <row r="27" spans="1:31" s="314" customFormat="1">
      <c r="B27" s="376"/>
      <c r="S27" s="375"/>
      <c r="T27" s="376"/>
      <c r="U27" s="376"/>
      <c r="V27" s="376"/>
      <c r="W27" s="376"/>
      <c r="X27" s="376"/>
      <c r="Y27" s="376"/>
      <c r="Z27" s="377"/>
      <c r="AA27" s="376"/>
      <c r="AB27" s="376"/>
      <c r="AC27" s="376"/>
      <c r="AD27" s="376"/>
      <c r="AE27" s="378"/>
    </row>
    <row r="28" spans="1:31" s="314" customFormat="1">
      <c r="A28" s="381"/>
      <c r="B28" s="376"/>
      <c r="S28" s="375"/>
      <c r="T28" s="376"/>
      <c r="U28" s="376"/>
      <c r="V28" s="376"/>
      <c r="W28" s="376"/>
      <c r="X28" s="376"/>
      <c r="Y28" s="376"/>
      <c r="Z28" s="377"/>
      <c r="AA28" s="376"/>
      <c r="AB28" s="376"/>
      <c r="AC28" s="376"/>
      <c r="AD28" s="376"/>
      <c r="AE28" s="378"/>
    </row>
    <row r="29" spans="1:31" s="314" customFormat="1">
      <c r="B29" s="376"/>
      <c r="S29" s="375"/>
      <c r="T29" s="376"/>
      <c r="U29" s="376"/>
      <c r="V29" s="376"/>
      <c r="W29" s="376"/>
      <c r="X29" s="376"/>
      <c r="Y29" s="376"/>
      <c r="Z29" s="377"/>
      <c r="AA29" s="376"/>
      <c r="AB29" s="376"/>
      <c r="AC29" s="376"/>
      <c r="AD29" s="376"/>
      <c r="AE29" s="378"/>
    </row>
    <row r="30" spans="1:31" s="314" customFormat="1">
      <c r="B30" s="376"/>
      <c r="S30" s="375"/>
      <c r="T30" s="376"/>
      <c r="U30" s="376"/>
      <c r="V30" s="376"/>
      <c r="W30" s="376"/>
      <c r="X30" s="376"/>
      <c r="Y30" s="376"/>
      <c r="Z30" s="377"/>
      <c r="AA30" s="376"/>
      <c r="AB30" s="376"/>
      <c r="AC30" s="376"/>
      <c r="AD30" s="376"/>
      <c r="AE30" s="378"/>
    </row>
    <row r="31" spans="1:31">
      <c r="Q31" s="13"/>
      <c r="R31" s="13"/>
      <c r="S31" s="211"/>
      <c r="T31" s="212"/>
      <c r="U31" s="212"/>
      <c r="V31" s="212"/>
      <c r="W31" s="212"/>
      <c r="X31" s="212"/>
      <c r="Y31" s="212"/>
      <c r="Z31" s="185"/>
      <c r="AA31" s="212"/>
      <c r="AB31" s="212"/>
      <c r="AC31" s="212"/>
      <c r="AD31" s="212"/>
      <c r="AE31" s="213"/>
    </row>
    <row r="32" spans="1:31">
      <c r="Q32" s="13"/>
      <c r="R32" s="13"/>
      <c r="S32" s="211"/>
      <c r="T32" s="212"/>
      <c r="U32" s="212"/>
      <c r="V32" s="212"/>
      <c r="W32" s="212"/>
      <c r="X32" s="212"/>
      <c r="Y32" s="212"/>
      <c r="Z32" s="185"/>
      <c r="AA32" s="212"/>
      <c r="AB32" s="380"/>
      <c r="AC32" s="212"/>
      <c r="AD32" s="212"/>
      <c r="AE32" s="213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83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83"/>
    </row>
    <row r="35" spans="1:28">
      <c r="A35" s="183"/>
      <c r="B35" s="380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U35" s="13"/>
      <c r="V35" s="13"/>
      <c r="W35" s="13"/>
      <c r="X35" s="13"/>
      <c r="Y35" s="13"/>
      <c r="Z35" s="13"/>
      <c r="AA35" s="13"/>
      <c r="AB35" s="183"/>
    </row>
    <row r="36" spans="1:28">
      <c r="A36" s="183"/>
      <c r="B36" s="380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U36" s="13"/>
      <c r="V36" s="13"/>
      <c r="W36" s="13"/>
      <c r="X36" s="13"/>
      <c r="Y36" s="13"/>
      <c r="Z36" s="13"/>
      <c r="AA36" s="13"/>
      <c r="AB36" s="183"/>
    </row>
    <row r="37" spans="1:28">
      <c r="A37" s="183"/>
      <c r="B37" s="380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U37" s="13"/>
      <c r="V37" s="13"/>
      <c r="W37" s="13"/>
      <c r="X37" s="13"/>
      <c r="Y37" s="13"/>
      <c r="Z37" s="13"/>
      <c r="AA37" s="13"/>
      <c r="AB37" s="183"/>
    </row>
    <row r="38" spans="1:28">
      <c r="A38" s="183"/>
      <c r="B38" s="380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U38" s="13"/>
      <c r="V38" s="13"/>
      <c r="W38" s="13"/>
      <c r="X38" s="13"/>
      <c r="Y38" s="13"/>
      <c r="Z38" s="13"/>
      <c r="AA38" s="13"/>
      <c r="AB38" s="183"/>
    </row>
    <row r="39" spans="1:28">
      <c r="A39" s="183"/>
      <c r="B39" s="380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U39" s="13"/>
      <c r="V39" s="13"/>
      <c r="W39" s="13"/>
      <c r="X39" s="13"/>
      <c r="Y39" s="13"/>
      <c r="Z39" s="13"/>
      <c r="AA39" s="13"/>
      <c r="AB39" s="183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/>
  </sheetViews>
  <sheetFormatPr defaultRowHeight="15"/>
  <cols>
    <col min="1" max="1" width="24.85546875" style="384" customWidth="1"/>
    <col min="2" max="3" width="6.85546875" bestFit="1" customWidth="1"/>
    <col min="4" max="4" width="6.42578125" bestFit="1" customWidth="1"/>
    <col min="5" max="5" width="6.140625" style="114" bestFit="1" customWidth="1"/>
    <col min="6" max="6" width="7" style="179" bestFit="1" customWidth="1"/>
    <col min="7" max="7" width="5.85546875" style="179" bestFit="1" customWidth="1"/>
    <col min="8" max="8" width="6.42578125" style="179" bestFit="1" customWidth="1"/>
    <col min="9" max="9" width="7" style="179" bestFit="1" customWidth="1"/>
    <col min="10" max="10" width="6.5703125" style="383" bestFit="1" customWidth="1"/>
    <col min="11" max="11" width="7.140625" style="179" bestFit="1" customWidth="1"/>
    <col min="12" max="12" width="6.28515625" style="179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382" t="s">
        <v>0</v>
      </c>
      <c r="B1" s="180"/>
      <c r="C1" s="180"/>
      <c r="D1" s="180"/>
      <c r="E1" s="181"/>
      <c r="F1" s="282"/>
      <c r="G1" s="282"/>
    </row>
    <row r="2" spans="1:16">
      <c r="A2" s="283" t="s">
        <v>1</v>
      </c>
      <c r="B2" s="1"/>
      <c r="C2" s="1"/>
      <c r="D2" s="1"/>
      <c r="E2" s="184"/>
      <c r="F2" s="284"/>
      <c r="G2" s="284"/>
    </row>
    <row r="3" spans="1:16" thickBot="1"/>
    <row r="4" spans="1:16" ht="51.75">
      <c r="A4" s="63" t="s">
        <v>214</v>
      </c>
      <c r="B4" s="385">
        <v>45261</v>
      </c>
      <c r="C4" s="386">
        <v>45231</v>
      </c>
      <c r="D4" s="387">
        <v>45200</v>
      </c>
      <c r="E4" s="385">
        <v>45170</v>
      </c>
      <c r="F4" s="386">
        <v>45139</v>
      </c>
      <c r="G4" s="387">
        <v>45108</v>
      </c>
      <c r="H4" s="385">
        <v>45078</v>
      </c>
      <c r="I4" s="385">
        <v>45047</v>
      </c>
      <c r="J4" s="385">
        <v>45017</v>
      </c>
      <c r="K4" s="385">
        <v>44986</v>
      </c>
      <c r="L4" s="385">
        <v>44958</v>
      </c>
      <c r="M4" s="386">
        <v>44927</v>
      </c>
      <c r="N4" s="122" t="s">
        <v>5</v>
      </c>
      <c r="O4" s="122" t="s">
        <v>6</v>
      </c>
      <c r="P4" s="388" t="s">
        <v>299</v>
      </c>
    </row>
    <row r="5" spans="1:16">
      <c r="A5" s="289" t="s">
        <v>300</v>
      </c>
      <c r="B5" s="126"/>
      <c r="C5" s="35"/>
      <c r="D5" s="35"/>
      <c r="E5" s="35"/>
      <c r="F5" s="35"/>
      <c r="G5" s="35"/>
      <c r="H5" s="35"/>
      <c r="I5" s="35"/>
      <c r="J5" s="35">
        <v>21</v>
      </c>
      <c r="K5" s="46">
        <v>40</v>
      </c>
      <c r="L5" s="35">
        <v>24</v>
      </c>
      <c r="M5" s="389">
        <v>24</v>
      </c>
      <c r="N5" s="390">
        <f t="shared" ref="N5:N36" si="0">SUM(B5:M5)</f>
        <v>109</v>
      </c>
      <c r="O5" s="391">
        <f t="shared" ref="O5:O37" si="1">AVERAGE(B5:M5)</f>
        <v>27.25</v>
      </c>
      <c r="P5" s="392">
        <f t="shared" ref="P5:P36" si="2">N5/$N$37*100</f>
        <v>2.3639123834309261</v>
      </c>
    </row>
    <row r="6" spans="1:16">
      <c r="A6" s="295" t="s">
        <v>301</v>
      </c>
      <c r="B6" s="137"/>
      <c r="C6" s="46"/>
      <c r="D6" s="46"/>
      <c r="E6" s="46"/>
      <c r="F6" s="46"/>
      <c r="G6" s="46"/>
      <c r="H6" s="46"/>
      <c r="I6" s="46"/>
      <c r="J6" s="46">
        <v>52</v>
      </c>
      <c r="K6" s="46">
        <v>66</v>
      </c>
      <c r="L6" s="46">
        <v>57</v>
      </c>
      <c r="M6" s="52">
        <v>52</v>
      </c>
      <c r="N6" s="393">
        <f t="shared" si="0"/>
        <v>227</v>
      </c>
      <c r="O6" s="394">
        <f t="shared" si="1"/>
        <v>56.75</v>
      </c>
      <c r="P6" s="395">
        <f t="shared" si="2"/>
        <v>4.9230101930166992</v>
      </c>
    </row>
    <row r="7" spans="1:16">
      <c r="A7" s="295" t="s">
        <v>302</v>
      </c>
      <c r="B7" s="137"/>
      <c r="C7" s="46"/>
      <c r="D7" s="46"/>
      <c r="E7" s="46"/>
      <c r="F7" s="46"/>
      <c r="G7" s="46"/>
      <c r="H7" s="46"/>
      <c r="I7" s="46"/>
      <c r="J7" s="46">
        <v>40</v>
      </c>
      <c r="K7" s="46">
        <v>36</v>
      </c>
      <c r="L7" s="46">
        <v>48</v>
      </c>
      <c r="M7" s="52">
        <v>62</v>
      </c>
      <c r="N7" s="393">
        <f t="shared" si="0"/>
        <v>186</v>
      </c>
      <c r="O7" s="394">
        <f t="shared" si="1"/>
        <v>46.5</v>
      </c>
      <c r="P7" s="395">
        <f t="shared" si="2"/>
        <v>4.0338321405335069</v>
      </c>
    </row>
    <row r="8" spans="1:16">
      <c r="A8" s="295" t="s">
        <v>303</v>
      </c>
      <c r="B8" s="137"/>
      <c r="C8" s="46"/>
      <c r="D8" s="46"/>
      <c r="E8" s="46"/>
      <c r="F8" s="46"/>
      <c r="G8" s="46"/>
      <c r="H8" s="46"/>
      <c r="I8" s="46"/>
      <c r="J8" s="46">
        <v>26</v>
      </c>
      <c r="K8" s="46">
        <v>50</v>
      </c>
      <c r="L8" s="46">
        <v>32</v>
      </c>
      <c r="M8" s="52">
        <v>29</v>
      </c>
      <c r="N8" s="393">
        <f t="shared" si="0"/>
        <v>137</v>
      </c>
      <c r="O8" s="394">
        <f t="shared" si="1"/>
        <v>34.25</v>
      </c>
      <c r="P8" s="395">
        <f t="shared" si="2"/>
        <v>2.9711559314682283</v>
      </c>
    </row>
    <row r="9" spans="1:16">
      <c r="A9" s="295" t="s">
        <v>304</v>
      </c>
      <c r="B9" s="137"/>
      <c r="C9" s="46"/>
      <c r="D9" s="45"/>
      <c r="E9" s="46"/>
      <c r="F9" s="46"/>
      <c r="G9" s="45"/>
      <c r="H9" s="46"/>
      <c r="I9" s="45"/>
      <c r="J9" s="46">
        <v>40</v>
      </c>
      <c r="K9" s="46">
        <v>40</v>
      </c>
      <c r="L9" s="46">
        <v>43</v>
      </c>
      <c r="M9" s="52">
        <v>25</v>
      </c>
      <c r="N9" s="393">
        <f t="shared" si="0"/>
        <v>148</v>
      </c>
      <c r="O9" s="394">
        <f t="shared" si="1"/>
        <v>37</v>
      </c>
      <c r="P9" s="395">
        <f t="shared" si="2"/>
        <v>3.2097158967685968</v>
      </c>
    </row>
    <row r="10" spans="1:16">
      <c r="A10" s="295" t="s">
        <v>305</v>
      </c>
      <c r="B10" s="137"/>
      <c r="C10" s="46"/>
      <c r="D10" s="46"/>
      <c r="E10" s="46"/>
      <c r="F10" s="46"/>
      <c r="G10" s="46"/>
      <c r="H10" s="46"/>
      <c r="I10" s="46"/>
      <c r="J10" s="46">
        <v>28</v>
      </c>
      <c r="K10" s="46">
        <v>37</v>
      </c>
      <c r="L10" s="46">
        <v>43</v>
      </c>
      <c r="M10" s="52">
        <v>41</v>
      </c>
      <c r="N10" s="393">
        <f t="shared" si="0"/>
        <v>149</v>
      </c>
      <c r="O10" s="394">
        <f t="shared" si="1"/>
        <v>37.25</v>
      </c>
      <c r="P10" s="395">
        <f t="shared" si="2"/>
        <v>3.2314031663413574</v>
      </c>
    </row>
    <row r="11" spans="1:16">
      <c r="A11" s="295" t="s">
        <v>306</v>
      </c>
      <c r="B11" s="137"/>
      <c r="C11" s="46"/>
      <c r="D11" s="46"/>
      <c r="E11" s="46"/>
      <c r="F11" s="46"/>
      <c r="G11" s="46"/>
      <c r="H11" s="46"/>
      <c r="I11" s="46"/>
      <c r="J11" s="46">
        <v>17</v>
      </c>
      <c r="K11" s="46">
        <v>7</v>
      </c>
      <c r="L11" s="46">
        <v>6</v>
      </c>
      <c r="M11" s="52">
        <v>6</v>
      </c>
      <c r="N11" s="393">
        <f t="shared" si="0"/>
        <v>36</v>
      </c>
      <c r="O11" s="394">
        <f t="shared" si="1"/>
        <v>9</v>
      </c>
      <c r="P11" s="395">
        <f t="shared" si="2"/>
        <v>0.78074170461938841</v>
      </c>
    </row>
    <row r="12" spans="1:16">
      <c r="A12" s="295" t="s">
        <v>307</v>
      </c>
      <c r="B12" s="137"/>
      <c r="C12" s="46"/>
      <c r="D12" s="46"/>
      <c r="E12" s="46"/>
      <c r="F12" s="46"/>
      <c r="G12" s="46"/>
      <c r="H12" s="46"/>
      <c r="I12" s="46"/>
      <c r="J12" s="46">
        <v>12</v>
      </c>
      <c r="K12" s="46">
        <v>10</v>
      </c>
      <c r="L12" s="46">
        <v>15</v>
      </c>
      <c r="M12" s="52">
        <v>14</v>
      </c>
      <c r="N12" s="393">
        <f t="shared" si="0"/>
        <v>51</v>
      </c>
      <c r="O12" s="394">
        <f t="shared" si="1"/>
        <v>12.75</v>
      </c>
      <c r="P12" s="395">
        <f t="shared" si="2"/>
        <v>1.1060507482108002</v>
      </c>
    </row>
    <row r="13" spans="1:16">
      <c r="A13" s="295" t="s">
        <v>308</v>
      </c>
      <c r="B13" s="137"/>
      <c r="C13" s="46"/>
      <c r="D13" s="46"/>
      <c r="E13" s="46"/>
      <c r="F13" s="46"/>
      <c r="G13" s="46"/>
      <c r="H13" s="46"/>
      <c r="I13" s="46"/>
      <c r="J13" s="46">
        <v>14</v>
      </c>
      <c r="K13" s="46">
        <v>20</v>
      </c>
      <c r="L13" s="46">
        <v>27</v>
      </c>
      <c r="M13" s="52">
        <v>22</v>
      </c>
      <c r="N13" s="393">
        <f t="shared" si="0"/>
        <v>83</v>
      </c>
      <c r="O13" s="394">
        <f t="shared" si="1"/>
        <v>20.75</v>
      </c>
      <c r="P13" s="395">
        <f t="shared" si="2"/>
        <v>1.8000433745391458</v>
      </c>
    </row>
    <row r="14" spans="1:16">
      <c r="A14" s="295" t="s">
        <v>309</v>
      </c>
      <c r="B14" s="137"/>
      <c r="C14" s="46"/>
      <c r="D14" s="46"/>
      <c r="E14" s="46"/>
      <c r="F14" s="46"/>
      <c r="G14" s="46"/>
      <c r="H14" s="46"/>
      <c r="I14" s="46"/>
      <c r="J14" s="46">
        <v>11</v>
      </c>
      <c r="K14" s="46">
        <v>10</v>
      </c>
      <c r="L14" s="46">
        <v>13</v>
      </c>
      <c r="M14" s="52">
        <v>10</v>
      </c>
      <c r="N14" s="393">
        <f t="shared" si="0"/>
        <v>44</v>
      </c>
      <c r="O14" s="394">
        <f t="shared" si="1"/>
        <v>11</v>
      </c>
      <c r="P14" s="395">
        <f t="shared" si="2"/>
        <v>0.95423986120147464</v>
      </c>
    </row>
    <row r="15" spans="1:16">
      <c r="A15" s="295" t="s">
        <v>310</v>
      </c>
      <c r="B15" s="137"/>
      <c r="C15" s="46"/>
      <c r="D15" s="46"/>
      <c r="E15" s="46"/>
      <c r="F15" s="46"/>
      <c r="G15" s="46"/>
      <c r="H15" s="46"/>
      <c r="I15" s="46"/>
      <c r="J15" s="46">
        <v>50</v>
      </c>
      <c r="K15" s="46">
        <v>43</v>
      </c>
      <c r="L15" s="46">
        <v>65</v>
      </c>
      <c r="M15" s="52">
        <v>41</v>
      </c>
      <c r="N15" s="393">
        <f t="shared" si="0"/>
        <v>199</v>
      </c>
      <c r="O15" s="394">
        <f t="shared" si="1"/>
        <v>49.75</v>
      </c>
      <c r="P15" s="395">
        <f t="shared" si="2"/>
        <v>4.315766644979397</v>
      </c>
    </row>
    <row r="16" spans="1:16">
      <c r="A16" s="295" t="s">
        <v>311</v>
      </c>
      <c r="B16" s="137"/>
      <c r="C16" s="46"/>
      <c r="D16" s="46"/>
      <c r="E16" s="46"/>
      <c r="F16" s="46"/>
      <c r="G16" s="46"/>
      <c r="H16" s="46"/>
      <c r="I16" s="46"/>
      <c r="J16" s="46">
        <v>21</v>
      </c>
      <c r="K16" s="46">
        <v>27</v>
      </c>
      <c r="L16" s="46">
        <v>35</v>
      </c>
      <c r="M16" s="52">
        <v>28</v>
      </c>
      <c r="N16" s="393">
        <f t="shared" si="0"/>
        <v>111</v>
      </c>
      <c r="O16" s="394">
        <f t="shared" si="1"/>
        <v>27.75</v>
      </c>
      <c r="P16" s="395">
        <f t="shared" si="2"/>
        <v>2.4072869225764477</v>
      </c>
    </row>
    <row r="17" spans="1:20">
      <c r="A17" s="295" t="s">
        <v>312</v>
      </c>
      <c r="B17" s="137"/>
      <c r="C17" s="46"/>
      <c r="D17" s="46"/>
      <c r="E17" s="46"/>
      <c r="F17" s="46"/>
      <c r="G17" s="46"/>
      <c r="H17" s="46"/>
      <c r="I17" s="46"/>
      <c r="J17" s="46">
        <v>45</v>
      </c>
      <c r="K17" s="46">
        <v>55</v>
      </c>
      <c r="L17" s="46">
        <v>47</v>
      </c>
      <c r="M17" s="52">
        <v>49</v>
      </c>
      <c r="N17" s="393">
        <f t="shared" si="0"/>
        <v>196</v>
      </c>
      <c r="O17" s="394">
        <f t="shared" si="1"/>
        <v>49</v>
      </c>
      <c r="P17" s="395">
        <f t="shared" si="2"/>
        <v>4.2507048362611144</v>
      </c>
    </row>
    <row r="18" spans="1:20">
      <c r="A18" s="295" t="s">
        <v>313</v>
      </c>
      <c r="B18" s="137"/>
      <c r="C18" s="46"/>
      <c r="D18" s="46"/>
      <c r="E18" s="46"/>
      <c r="F18" s="46"/>
      <c r="G18" s="46"/>
      <c r="H18" s="46"/>
      <c r="I18" s="46"/>
      <c r="J18" s="46">
        <v>24</v>
      </c>
      <c r="K18" s="46">
        <v>28</v>
      </c>
      <c r="L18" s="46">
        <v>18</v>
      </c>
      <c r="M18" s="52">
        <v>20</v>
      </c>
      <c r="N18" s="393">
        <f t="shared" si="0"/>
        <v>90</v>
      </c>
      <c r="O18" s="394">
        <f t="shared" si="1"/>
        <v>22.5</v>
      </c>
      <c r="P18" s="395">
        <f t="shared" si="2"/>
        <v>1.9518542615484711</v>
      </c>
    </row>
    <row r="19" spans="1:20">
      <c r="A19" s="295" t="s">
        <v>314</v>
      </c>
      <c r="B19" s="137"/>
      <c r="C19" s="46"/>
      <c r="D19" s="46"/>
      <c r="E19" s="46"/>
      <c r="F19" s="46"/>
      <c r="G19" s="46"/>
      <c r="H19" s="46"/>
      <c r="I19" s="46"/>
      <c r="J19" s="46">
        <v>16</v>
      </c>
      <c r="K19" s="46">
        <v>26</v>
      </c>
      <c r="L19" s="46">
        <v>17</v>
      </c>
      <c r="M19" s="52">
        <v>22</v>
      </c>
      <c r="N19" s="393">
        <f t="shared" si="0"/>
        <v>81</v>
      </c>
      <c r="O19" s="394">
        <f t="shared" si="1"/>
        <v>20.25</v>
      </c>
      <c r="P19" s="395">
        <f t="shared" si="2"/>
        <v>1.756668835393624</v>
      </c>
      <c r="Q19" s="211"/>
      <c r="T19" s="185"/>
    </row>
    <row r="20" spans="1:20">
      <c r="A20" s="295" t="s">
        <v>315</v>
      </c>
      <c r="B20" s="137"/>
      <c r="C20" s="46"/>
      <c r="D20" s="46"/>
      <c r="E20" s="46"/>
      <c r="F20" s="46"/>
      <c r="G20" s="46"/>
      <c r="H20" s="46"/>
      <c r="I20" s="46"/>
      <c r="J20" s="46">
        <v>91</v>
      </c>
      <c r="K20" s="46">
        <v>140</v>
      </c>
      <c r="L20" s="46">
        <v>71</v>
      </c>
      <c r="M20" s="52">
        <v>70</v>
      </c>
      <c r="N20" s="393">
        <f t="shared" si="0"/>
        <v>372</v>
      </c>
      <c r="O20" s="394">
        <f t="shared" si="1"/>
        <v>93</v>
      </c>
      <c r="P20" s="395">
        <f t="shared" si="2"/>
        <v>8.0676642810670138</v>
      </c>
      <c r="Q20" s="211"/>
      <c r="T20" s="185"/>
    </row>
    <row r="21" spans="1:20">
      <c r="A21" s="295" t="s">
        <v>316</v>
      </c>
      <c r="B21" s="137"/>
      <c r="C21" s="46"/>
      <c r="D21" s="46"/>
      <c r="E21" s="46"/>
      <c r="F21" s="46"/>
      <c r="G21" s="46"/>
      <c r="H21" s="46"/>
      <c r="I21" s="46"/>
      <c r="J21" s="46">
        <v>14</v>
      </c>
      <c r="K21" s="46">
        <v>33</v>
      </c>
      <c r="L21" s="46">
        <v>23</v>
      </c>
      <c r="M21" s="52">
        <v>22</v>
      </c>
      <c r="N21" s="393">
        <f t="shared" si="0"/>
        <v>92</v>
      </c>
      <c r="O21" s="394">
        <f t="shared" si="1"/>
        <v>23</v>
      </c>
      <c r="P21" s="395">
        <f t="shared" si="2"/>
        <v>1.9952288006939927</v>
      </c>
      <c r="Q21" s="211"/>
      <c r="T21" s="185"/>
    </row>
    <row r="22" spans="1:20">
      <c r="A22" s="295" t="s">
        <v>317</v>
      </c>
      <c r="B22" s="137"/>
      <c r="C22" s="46"/>
      <c r="D22" s="46"/>
      <c r="E22" s="46"/>
      <c r="F22" s="46"/>
      <c r="G22" s="46"/>
      <c r="H22" s="46"/>
      <c r="I22" s="46"/>
      <c r="J22" s="46">
        <v>51</v>
      </c>
      <c r="K22" s="46">
        <v>75</v>
      </c>
      <c r="L22" s="46">
        <v>55</v>
      </c>
      <c r="M22" s="52">
        <v>53</v>
      </c>
      <c r="N22" s="393">
        <f t="shared" si="0"/>
        <v>234</v>
      </c>
      <c r="O22" s="394">
        <f t="shared" si="1"/>
        <v>58.5</v>
      </c>
      <c r="P22" s="395">
        <f t="shared" si="2"/>
        <v>5.0748210800260249</v>
      </c>
      <c r="Q22" s="211"/>
      <c r="T22" s="185"/>
    </row>
    <row r="23" spans="1:20">
      <c r="A23" s="295" t="s">
        <v>318</v>
      </c>
      <c r="B23" s="137"/>
      <c r="C23" s="46"/>
      <c r="D23" s="46"/>
      <c r="E23" s="46"/>
      <c r="F23" s="46"/>
      <c r="G23" s="46"/>
      <c r="H23" s="46"/>
      <c r="I23" s="46"/>
      <c r="J23" s="46">
        <v>13</v>
      </c>
      <c r="K23" s="46">
        <v>7</v>
      </c>
      <c r="L23" s="46">
        <v>16</v>
      </c>
      <c r="M23" s="52">
        <v>5</v>
      </c>
      <c r="N23" s="393">
        <f t="shared" si="0"/>
        <v>41</v>
      </c>
      <c r="O23" s="394">
        <f t="shared" si="1"/>
        <v>10.25</v>
      </c>
      <c r="P23" s="395">
        <f t="shared" si="2"/>
        <v>0.88917805248319226</v>
      </c>
      <c r="Q23" s="396"/>
      <c r="T23" s="397"/>
    </row>
    <row r="24" spans="1:20">
      <c r="A24" s="295" t="s">
        <v>319</v>
      </c>
      <c r="B24" s="137"/>
      <c r="C24" s="46"/>
      <c r="D24" s="46"/>
      <c r="E24" s="46"/>
      <c r="F24" s="46"/>
      <c r="G24" s="46"/>
      <c r="H24" s="46"/>
      <c r="I24" s="46"/>
      <c r="J24" s="46">
        <v>59</v>
      </c>
      <c r="K24" s="46">
        <v>70</v>
      </c>
      <c r="L24" s="46">
        <v>52</v>
      </c>
      <c r="M24" s="52">
        <v>71</v>
      </c>
      <c r="N24" s="393">
        <f t="shared" si="0"/>
        <v>252</v>
      </c>
      <c r="O24" s="394">
        <f t="shared" si="1"/>
        <v>63</v>
      </c>
      <c r="P24" s="395">
        <f t="shared" si="2"/>
        <v>5.4651919323357188</v>
      </c>
      <c r="Q24" s="211"/>
      <c r="T24" s="185"/>
    </row>
    <row r="25" spans="1:20">
      <c r="A25" s="295" t="s">
        <v>320</v>
      </c>
      <c r="B25" s="137"/>
      <c r="C25" s="46"/>
      <c r="D25" s="46"/>
      <c r="E25" s="46"/>
      <c r="F25" s="46"/>
      <c r="G25" s="46"/>
      <c r="H25" s="46"/>
      <c r="I25" s="46"/>
      <c r="J25" s="46">
        <v>4</v>
      </c>
      <c r="K25" s="46">
        <v>14</v>
      </c>
      <c r="L25" s="46">
        <v>5</v>
      </c>
      <c r="M25" s="52">
        <v>10</v>
      </c>
      <c r="N25" s="393">
        <f t="shared" si="0"/>
        <v>33</v>
      </c>
      <c r="O25" s="394">
        <f t="shared" si="1"/>
        <v>8.25</v>
      </c>
      <c r="P25" s="395">
        <f t="shared" si="2"/>
        <v>0.71567989590110603</v>
      </c>
      <c r="Q25" s="211"/>
      <c r="T25" s="185"/>
    </row>
    <row r="26" spans="1:20">
      <c r="A26" s="295" t="s">
        <v>321</v>
      </c>
      <c r="B26" s="137"/>
      <c r="C26" s="46"/>
      <c r="D26" s="46"/>
      <c r="E26" s="46"/>
      <c r="F26" s="46"/>
      <c r="G26" s="46"/>
      <c r="H26" s="46"/>
      <c r="I26" s="46"/>
      <c r="J26" s="46">
        <v>26</v>
      </c>
      <c r="K26" s="46">
        <v>51</v>
      </c>
      <c r="L26" s="46">
        <v>43</v>
      </c>
      <c r="M26" s="52">
        <v>47</v>
      </c>
      <c r="N26" s="393">
        <f t="shared" si="0"/>
        <v>167</v>
      </c>
      <c r="O26" s="394">
        <f t="shared" si="1"/>
        <v>41.75</v>
      </c>
      <c r="P26" s="395">
        <f t="shared" si="2"/>
        <v>3.6217740186510521</v>
      </c>
      <c r="Q26" s="211"/>
      <c r="T26" s="185"/>
    </row>
    <row r="27" spans="1:20">
      <c r="A27" s="295" t="s">
        <v>322</v>
      </c>
      <c r="B27" s="137"/>
      <c r="C27" s="46"/>
      <c r="D27" s="46"/>
      <c r="E27" s="46"/>
      <c r="F27" s="46"/>
      <c r="G27" s="46"/>
      <c r="H27" s="46"/>
      <c r="I27" s="46"/>
      <c r="J27" s="46">
        <v>25</v>
      </c>
      <c r="K27" s="46">
        <v>54</v>
      </c>
      <c r="L27" s="46">
        <v>52</v>
      </c>
      <c r="M27" s="52">
        <v>38</v>
      </c>
      <c r="N27" s="393">
        <f t="shared" si="0"/>
        <v>169</v>
      </c>
      <c r="O27" s="394">
        <f t="shared" si="1"/>
        <v>42.25</v>
      </c>
      <c r="P27" s="395">
        <f t="shared" si="2"/>
        <v>3.6651485577965737</v>
      </c>
      <c r="Q27" s="211"/>
      <c r="T27" s="185"/>
    </row>
    <row r="28" spans="1:20">
      <c r="A28" s="295" t="s">
        <v>323</v>
      </c>
      <c r="B28" s="137"/>
      <c r="C28" s="46"/>
      <c r="D28" s="46"/>
      <c r="E28" s="46"/>
      <c r="F28" s="46"/>
      <c r="G28" s="46"/>
      <c r="H28" s="46"/>
      <c r="I28" s="46"/>
      <c r="J28" s="46">
        <v>46</v>
      </c>
      <c r="K28" s="46">
        <v>57</v>
      </c>
      <c r="L28" s="46">
        <v>34</v>
      </c>
      <c r="M28" s="52">
        <v>42</v>
      </c>
      <c r="N28" s="393">
        <f t="shared" si="0"/>
        <v>179</v>
      </c>
      <c r="O28" s="394">
        <f t="shared" si="1"/>
        <v>44.75</v>
      </c>
      <c r="P28" s="395">
        <f t="shared" si="2"/>
        <v>3.8820212535241816</v>
      </c>
      <c r="Q28" s="211"/>
      <c r="T28" s="185"/>
    </row>
    <row r="29" spans="1:20">
      <c r="A29" s="295" t="s">
        <v>324</v>
      </c>
      <c r="B29" s="137"/>
      <c r="C29" s="46"/>
      <c r="D29" s="46"/>
      <c r="E29" s="46"/>
      <c r="F29" s="46"/>
      <c r="G29" s="46"/>
      <c r="H29" s="46"/>
      <c r="I29" s="46"/>
      <c r="J29" s="46">
        <v>69</v>
      </c>
      <c r="K29" s="46">
        <v>68</v>
      </c>
      <c r="L29" s="46">
        <v>51</v>
      </c>
      <c r="M29" s="52">
        <v>44</v>
      </c>
      <c r="N29" s="393">
        <f t="shared" si="0"/>
        <v>232</v>
      </c>
      <c r="O29" s="394">
        <f t="shared" si="1"/>
        <v>58</v>
      </c>
      <c r="P29" s="395">
        <f t="shared" si="2"/>
        <v>5.0314465408805038</v>
      </c>
      <c r="Q29" s="211"/>
      <c r="T29" s="185"/>
    </row>
    <row r="30" spans="1:20">
      <c r="A30" s="295" t="s">
        <v>325</v>
      </c>
      <c r="B30" s="137"/>
      <c r="C30" s="46"/>
      <c r="D30" s="46"/>
      <c r="E30" s="46"/>
      <c r="F30" s="46"/>
      <c r="G30" s="46"/>
      <c r="H30" s="46"/>
      <c r="I30" s="46"/>
      <c r="J30" s="46">
        <v>17</v>
      </c>
      <c r="K30" s="46">
        <v>27</v>
      </c>
      <c r="L30" s="46">
        <v>34</v>
      </c>
      <c r="M30" s="52">
        <v>32</v>
      </c>
      <c r="N30" s="393">
        <f t="shared" si="0"/>
        <v>110</v>
      </c>
      <c r="O30" s="394">
        <f t="shared" si="1"/>
        <v>27.5</v>
      </c>
      <c r="P30" s="395">
        <f t="shared" si="2"/>
        <v>2.3855996530036871</v>
      </c>
      <c r="Q30" s="211"/>
      <c r="T30" s="185"/>
    </row>
    <row r="31" spans="1:20">
      <c r="A31" s="295" t="s">
        <v>326</v>
      </c>
      <c r="B31" s="137"/>
      <c r="C31" s="46"/>
      <c r="D31" s="46"/>
      <c r="E31" s="46"/>
      <c r="F31" s="46"/>
      <c r="G31" s="46"/>
      <c r="H31" s="46"/>
      <c r="I31" s="46"/>
      <c r="J31" s="46">
        <v>17</v>
      </c>
      <c r="K31" s="46">
        <v>17</v>
      </c>
      <c r="L31" s="46">
        <v>20</v>
      </c>
      <c r="M31" s="52">
        <v>10</v>
      </c>
      <c r="N31" s="393">
        <f t="shared" si="0"/>
        <v>64</v>
      </c>
      <c r="O31" s="394">
        <f t="shared" si="1"/>
        <v>16</v>
      </c>
      <c r="P31" s="395">
        <f t="shared" si="2"/>
        <v>1.3879852526566905</v>
      </c>
      <c r="Q31" s="211"/>
      <c r="T31" s="185"/>
    </row>
    <row r="32" spans="1:20">
      <c r="A32" s="295" t="s">
        <v>327</v>
      </c>
      <c r="B32" s="137"/>
      <c r="C32" s="46"/>
      <c r="D32" s="46"/>
      <c r="E32" s="46"/>
      <c r="F32" s="46"/>
      <c r="G32" s="46"/>
      <c r="H32" s="46"/>
      <c r="I32" s="46"/>
      <c r="J32" s="46">
        <v>19</v>
      </c>
      <c r="K32" s="46">
        <v>21</v>
      </c>
      <c r="L32" s="46">
        <v>12</v>
      </c>
      <c r="M32" s="52">
        <v>23</v>
      </c>
      <c r="N32" s="393">
        <f t="shared" si="0"/>
        <v>75</v>
      </c>
      <c r="O32" s="394">
        <f t="shared" si="1"/>
        <v>18.75</v>
      </c>
      <c r="P32" s="395">
        <f t="shared" si="2"/>
        <v>1.626545217957059</v>
      </c>
      <c r="Q32" s="211"/>
      <c r="T32" s="185"/>
    </row>
    <row r="33" spans="1:20">
      <c r="A33" s="295" t="s">
        <v>328</v>
      </c>
      <c r="B33" s="137"/>
      <c r="C33" s="46"/>
      <c r="D33" s="46"/>
      <c r="E33" s="46"/>
      <c r="F33" s="46"/>
      <c r="G33" s="46"/>
      <c r="H33" s="46"/>
      <c r="I33" s="46"/>
      <c r="J33" s="46">
        <v>63</v>
      </c>
      <c r="K33" s="46">
        <v>78</v>
      </c>
      <c r="L33" s="46">
        <v>72</v>
      </c>
      <c r="M33" s="52">
        <v>46</v>
      </c>
      <c r="N33" s="393">
        <f t="shared" si="0"/>
        <v>259</v>
      </c>
      <c r="O33" s="394">
        <f t="shared" si="1"/>
        <v>64.75</v>
      </c>
      <c r="P33" s="395">
        <f t="shared" si="2"/>
        <v>5.6170028193450445</v>
      </c>
      <c r="Q33" s="211"/>
      <c r="T33" s="185"/>
    </row>
    <row r="34" spans="1:20">
      <c r="A34" s="295" t="s">
        <v>329</v>
      </c>
      <c r="B34" s="137"/>
      <c r="C34" s="46"/>
      <c r="D34" s="46"/>
      <c r="E34" s="46"/>
      <c r="F34" s="46"/>
      <c r="G34" s="46"/>
      <c r="H34" s="46"/>
      <c r="I34" s="46"/>
      <c r="J34" s="46">
        <v>27</v>
      </c>
      <c r="K34" s="46">
        <v>27</v>
      </c>
      <c r="L34" s="46">
        <v>42</v>
      </c>
      <c r="M34" s="52">
        <v>28</v>
      </c>
      <c r="N34" s="393">
        <f t="shared" si="0"/>
        <v>124</v>
      </c>
      <c r="O34" s="394">
        <f t="shared" si="1"/>
        <v>31</v>
      </c>
      <c r="P34" s="395">
        <f t="shared" si="2"/>
        <v>2.6892214270223378</v>
      </c>
      <c r="Q34" s="211"/>
      <c r="T34" s="185"/>
    </row>
    <row r="35" spans="1:20">
      <c r="A35" s="295" t="s">
        <v>330</v>
      </c>
      <c r="B35" s="137"/>
      <c r="C35" s="46"/>
      <c r="D35" s="46"/>
      <c r="E35" s="46"/>
      <c r="F35" s="46"/>
      <c r="G35" s="46"/>
      <c r="H35" s="46"/>
      <c r="I35" s="46"/>
      <c r="J35" s="46">
        <v>39</v>
      </c>
      <c r="K35" s="46">
        <v>65</v>
      </c>
      <c r="L35" s="46">
        <v>59</v>
      </c>
      <c r="M35" s="52">
        <v>48</v>
      </c>
      <c r="N35" s="393">
        <f t="shared" si="0"/>
        <v>211</v>
      </c>
      <c r="O35" s="394">
        <f t="shared" si="1"/>
        <v>52.75</v>
      </c>
      <c r="P35" s="395">
        <f t="shared" si="2"/>
        <v>4.5760138798525265</v>
      </c>
      <c r="Q35" s="211"/>
      <c r="T35" s="185"/>
    </row>
    <row r="36" spans="1:20" thickBot="1">
      <c r="A36" s="300" t="s">
        <v>331</v>
      </c>
      <c r="B36" s="157"/>
      <c r="C36" s="55"/>
      <c r="D36" s="55"/>
      <c r="E36" s="55"/>
      <c r="F36" s="55"/>
      <c r="G36" s="55"/>
      <c r="H36" s="55"/>
      <c r="I36" s="55"/>
      <c r="J36" s="55">
        <v>57</v>
      </c>
      <c r="K36" s="46">
        <v>44</v>
      </c>
      <c r="L36" s="55">
        <v>32</v>
      </c>
      <c r="M36" s="398">
        <v>17</v>
      </c>
      <c r="N36" s="399">
        <f t="shared" si="0"/>
        <v>150</v>
      </c>
      <c r="O36" s="400">
        <f t="shared" si="1"/>
        <v>37.5</v>
      </c>
      <c r="P36" s="395">
        <f t="shared" si="2"/>
        <v>3.253090435914118</v>
      </c>
      <c r="Q36" s="211"/>
      <c r="T36" s="185"/>
    </row>
    <row r="37" spans="1:20" thickBot="1">
      <c r="A37" s="401" t="s">
        <v>5</v>
      </c>
      <c r="B37" s="65"/>
      <c r="C37" s="65"/>
      <c r="D37" s="65"/>
      <c r="E37" s="62"/>
      <c r="F37" s="62"/>
      <c r="G37" s="62"/>
      <c r="H37" s="63"/>
      <c r="I37" s="62"/>
      <c r="J37" s="62">
        <f>SUM(J5:J36)</f>
        <v>1054</v>
      </c>
      <c r="K37" s="62">
        <f>SUM(K5:K36)</f>
        <v>1343</v>
      </c>
      <c r="L37" s="62">
        <f>SUM(L5:L36)</f>
        <v>1163</v>
      </c>
      <c r="M37" s="402">
        <f>SUM(M5:M36)</f>
        <v>1051</v>
      </c>
      <c r="N37" s="403">
        <f>SUM(N5:N36)</f>
        <v>4611</v>
      </c>
      <c r="O37" s="242">
        <f t="shared" si="1"/>
        <v>1152.75</v>
      </c>
      <c r="P37" s="404">
        <f>SUM(P5:P36)</f>
        <v>99.999999999999986</v>
      </c>
      <c r="Q37" s="211"/>
      <c r="T37" s="185"/>
    </row>
    <row r="38" spans="1:20">
      <c r="Q38" s="211"/>
      <c r="T38" s="185"/>
    </row>
    <row r="39" spans="1:20">
      <c r="Q39" s="211"/>
      <c r="T39" s="185"/>
    </row>
    <row r="40" spans="1:20">
      <c r="Q40" s="211"/>
      <c r="T40" s="185"/>
    </row>
    <row r="41" spans="1:20">
      <c r="Q41" s="211"/>
      <c r="T41" s="185"/>
    </row>
    <row r="42" spans="1:20">
      <c r="Q42" s="211"/>
      <c r="T42" s="185"/>
    </row>
    <row r="43" spans="1:20">
      <c r="Q43" s="211"/>
      <c r="T43" s="185"/>
    </row>
    <row r="44" spans="1:20">
      <c r="Q44" s="211"/>
      <c r="T44" s="185"/>
    </row>
    <row r="45" spans="1:20">
      <c r="Q45" s="211"/>
      <c r="T45" s="185"/>
    </row>
    <row r="46" spans="1:20">
      <c r="Q46" s="211"/>
      <c r="T46" s="185"/>
    </row>
    <row r="47" spans="1:20">
      <c r="Q47" s="211"/>
      <c r="T47" s="185"/>
    </row>
    <row r="48" spans="1:20">
      <c r="Q48" s="211"/>
      <c r="T48" s="185"/>
    </row>
    <row r="49" spans="17:20">
      <c r="Q49" s="211"/>
      <c r="T49" s="185"/>
    </row>
    <row r="50" spans="17:20">
      <c r="Q50" s="211"/>
      <c r="T50" s="18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1" t="s">
        <v>0</v>
      </c>
      <c r="O1" s="273"/>
      <c r="P1" s="261">
        <v>4687</v>
      </c>
    </row>
    <row r="2" spans="1:16">
      <c r="A2" s="1" t="s">
        <v>1</v>
      </c>
      <c r="O2" s="273"/>
      <c r="P2" s="273"/>
    </row>
    <row r="3" spans="1:16">
      <c r="A3" s="1"/>
      <c r="O3" s="273"/>
      <c r="P3" s="273"/>
    </row>
    <row r="4" spans="1:16">
      <c r="A4" s="1" t="s">
        <v>332</v>
      </c>
      <c r="O4" s="273"/>
      <c r="P4" s="273"/>
    </row>
    <row r="5" spans="1:16" thickBot="1"/>
    <row r="6" spans="1:16" ht="45.75" customHeight="1" thickBot="1">
      <c r="A6" s="63" t="s">
        <v>214</v>
      </c>
      <c r="B6" s="25">
        <v>45261</v>
      </c>
      <c r="C6" s="122">
        <v>45231</v>
      </c>
      <c r="D6" s="122">
        <v>45200</v>
      </c>
      <c r="E6" s="122">
        <v>45170</v>
      </c>
      <c r="F6" s="122">
        <v>45139</v>
      </c>
      <c r="G6" s="122">
        <v>45108</v>
      </c>
      <c r="H6" s="316">
        <v>45078</v>
      </c>
      <c r="I6" s="405">
        <v>45047</v>
      </c>
      <c r="J6" s="406">
        <v>45017</v>
      </c>
      <c r="K6" s="406">
        <v>44986</v>
      </c>
      <c r="L6" s="406">
        <v>44958</v>
      </c>
      <c r="M6" s="407">
        <v>44927</v>
      </c>
      <c r="N6" s="408" t="s">
        <v>5</v>
      </c>
      <c r="O6" s="409" t="s">
        <v>6</v>
      </c>
      <c r="P6" s="317" t="s">
        <v>215</v>
      </c>
    </row>
    <row r="7" spans="1:16" thickBot="1">
      <c r="A7" s="410" t="s">
        <v>315</v>
      </c>
      <c r="B7" s="411"/>
      <c r="C7" s="46"/>
      <c r="D7" s="46"/>
      <c r="E7" s="46"/>
      <c r="F7" s="46"/>
      <c r="G7" s="46"/>
      <c r="H7" s="46"/>
      <c r="I7" s="46"/>
      <c r="J7" s="33">
        <v>91</v>
      </c>
      <c r="K7" s="33">
        <v>140</v>
      </c>
      <c r="L7" s="33">
        <v>71</v>
      </c>
      <c r="M7" s="32">
        <v>70</v>
      </c>
      <c r="N7" s="390">
        <f t="shared" ref="N7:N17" si="0">SUM(B7:M7)</f>
        <v>372</v>
      </c>
      <c r="O7" s="412">
        <f t="shared" ref="O7:O17" si="1">AVERAGE(B7:M7)</f>
        <v>93</v>
      </c>
      <c r="P7" s="413">
        <f t="shared" ref="P7:P17" si="2">(J7*100)/$P$1</f>
        <v>1.9415404309793045</v>
      </c>
    </row>
    <row r="8" spans="1:16" thickBot="1">
      <c r="A8" s="414" t="s">
        <v>328</v>
      </c>
      <c r="B8" s="411"/>
      <c r="C8" s="46"/>
      <c r="D8" s="46"/>
      <c r="E8" s="46"/>
      <c r="F8" s="46"/>
      <c r="G8" s="46"/>
      <c r="H8" s="46"/>
      <c r="I8" s="46"/>
      <c r="J8" s="46">
        <v>63</v>
      </c>
      <c r="K8" s="46">
        <v>78</v>
      </c>
      <c r="L8" s="46">
        <v>72</v>
      </c>
      <c r="M8" s="44">
        <v>46</v>
      </c>
      <c r="N8" s="393">
        <f t="shared" si="0"/>
        <v>259</v>
      </c>
      <c r="O8" s="394">
        <f t="shared" si="1"/>
        <v>64.75</v>
      </c>
      <c r="P8" s="413">
        <f t="shared" si="2"/>
        <v>1.3441433752933647</v>
      </c>
    </row>
    <row r="9" spans="1:16" thickBot="1">
      <c r="A9" s="414" t="s">
        <v>319</v>
      </c>
      <c r="B9" s="411"/>
      <c r="C9" s="46"/>
      <c r="D9" s="46"/>
      <c r="E9" s="46"/>
      <c r="F9" s="46"/>
      <c r="G9" s="46"/>
      <c r="H9" s="46"/>
      <c r="I9" s="46"/>
      <c r="J9" s="46">
        <v>59</v>
      </c>
      <c r="K9" s="46">
        <v>70</v>
      </c>
      <c r="L9" s="46">
        <v>52</v>
      </c>
      <c r="M9" s="44">
        <v>71</v>
      </c>
      <c r="N9" s="393">
        <f t="shared" si="0"/>
        <v>252</v>
      </c>
      <c r="O9" s="394">
        <f t="shared" si="1"/>
        <v>63</v>
      </c>
      <c r="P9" s="413">
        <f t="shared" si="2"/>
        <v>1.2588009387668018</v>
      </c>
    </row>
    <row r="10" spans="1:16" thickBot="1">
      <c r="A10" s="414" t="s">
        <v>317</v>
      </c>
      <c r="B10" s="411"/>
      <c r="C10" s="46"/>
      <c r="D10" s="46"/>
      <c r="E10" s="46"/>
      <c r="F10" s="46"/>
      <c r="G10" s="46"/>
      <c r="H10" s="46"/>
      <c r="I10" s="46"/>
      <c r="J10" s="46">
        <v>51</v>
      </c>
      <c r="K10" s="46">
        <v>75</v>
      </c>
      <c r="L10" s="46">
        <v>55</v>
      </c>
      <c r="M10" s="44">
        <v>53</v>
      </c>
      <c r="N10" s="393">
        <f t="shared" si="0"/>
        <v>234</v>
      </c>
      <c r="O10" s="394">
        <f t="shared" si="1"/>
        <v>58.5</v>
      </c>
      <c r="P10" s="413">
        <f t="shared" si="2"/>
        <v>1.0881160657136761</v>
      </c>
    </row>
    <row r="11" spans="1:16" thickBot="1">
      <c r="A11" s="414" t="s">
        <v>324</v>
      </c>
      <c r="B11" s="411"/>
      <c r="C11" s="46"/>
      <c r="D11" s="46"/>
      <c r="E11" s="46"/>
      <c r="F11" s="46"/>
      <c r="G11" s="46"/>
      <c r="H11" s="46"/>
      <c r="I11" s="46"/>
      <c r="J11" s="46">
        <v>69</v>
      </c>
      <c r="K11" s="46">
        <v>68</v>
      </c>
      <c r="L11" s="46">
        <v>51</v>
      </c>
      <c r="M11" s="44">
        <v>44</v>
      </c>
      <c r="N11" s="393">
        <f t="shared" si="0"/>
        <v>232</v>
      </c>
      <c r="O11" s="394">
        <f t="shared" si="1"/>
        <v>58</v>
      </c>
      <c r="P11" s="413">
        <f t="shared" si="2"/>
        <v>1.472157030083209</v>
      </c>
    </row>
    <row r="12" spans="1:16" thickBot="1">
      <c r="A12" s="414" t="s">
        <v>301</v>
      </c>
      <c r="B12" s="411"/>
      <c r="C12" s="46"/>
      <c r="D12" s="46"/>
      <c r="E12" s="46"/>
      <c r="F12" s="46"/>
      <c r="G12" s="46"/>
      <c r="H12" s="46"/>
      <c r="I12" s="46"/>
      <c r="J12" s="46">
        <v>52</v>
      </c>
      <c r="K12" s="46">
        <v>66</v>
      </c>
      <c r="L12" s="46">
        <v>57</v>
      </c>
      <c r="M12" s="44">
        <v>52</v>
      </c>
      <c r="N12" s="393">
        <f t="shared" si="0"/>
        <v>227</v>
      </c>
      <c r="O12" s="394">
        <f t="shared" si="1"/>
        <v>56.75</v>
      </c>
      <c r="P12" s="413">
        <f t="shared" si="2"/>
        <v>1.1094516748453169</v>
      </c>
    </row>
    <row r="13" spans="1:16" thickBot="1">
      <c r="A13" s="414" t="s">
        <v>330</v>
      </c>
      <c r="B13" s="411"/>
      <c r="C13" s="46"/>
      <c r="D13" s="46"/>
      <c r="E13" s="46"/>
      <c r="F13" s="46"/>
      <c r="G13" s="46"/>
      <c r="H13" s="46"/>
      <c r="I13" s="46"/>
      <c r="J13" s="46">
        <v>39</v>
      </c>
      <c r="K13" s="46">
        <v>65</v>
      </c>
      <c r="L13" s="46">
        <v>59</v>
      </c>
      <c r="M13" s="44">
        <v>48</v>
      </c>
      <c r="N13" s="393">
        <f t="shared" si="0"/>
        <v>211</v>
      </c>
      <c r="O13" s="394">
        <f t="shared" si="1"/>
        <v>52.75</v>
      </c>
      <c r="P13" s="413">
        <f t="shared" si="2"/>
        <v>0.83208875613398758</v>
      </c>
    </row>
    <row r="14" spans="1:16" thickBot="1">
      <c r="A14" s="414" t="s">
        <v>310</v>
      </c>
      <c r="B14" s="411"/>
      <c r="C14" s="46"/>
      <c r="D14" s="46"/>
      <c r="E14" s="46"/>
      <c r="F14" s="46"/>
      <c r="G14" s="46"/>
      <c r="H14" s="46"/>
      <c r="I14" s="46"/>
      <c r="J14" s="46">
        <v>50</v>
      </c>
      <c r="K14" s="46">
        <v>43</v>
      </c>
      <c r="L14" s="46">
        <v>65</v>
      </c>
      <c r="M14" s="44">
        <v>41</v>
      </c>
      <c r="N14" s="393">
        <f t="shared" si="0"/>
        <v>199</v>
      </c>
      <c r="O14" s="394">
        <f t="shared" si="1"/>
        <v>49.75</v>
      </c>
      <c r="P14" s="413">
        <f t="shared" si="2"/>
        <v>1.0667804565820354</v>
      </c>
    </row>
    <row r="15" spans="1:16" thickBot="1">
      <c r="A15" s="414" t="s">
        <v>312</v>
      </c>
      <c r="B15" s="411"/>
      <c r="C15" s="46"/>
      <c r="D15" s="46"/>
      <c r="E15" s="46"/>
      <c r="F15" s="46"/>
      <c r="G15" s="46"/>
      <c r="H15" s="46"/>
      <c r="I15" s="46"/>
      <c r="J15" s="46">
        <v>45</v>
      </c>
      <c r="K15" s="46">
        <v>55</v>
      </c>
      <c r="L15" s="46">
        <v>47</v>
      </c>
      <c r="M15" s="44">
        <v>49</v>
      </c>
      <c r="N15" s="393">
        <f t="shared" si="0"/>
        <v>196</v>
      </c>
      <c r="O15" s="394">
        <f t="shared" si="1"/>
        <v>49</v>
      </c>
      <c r="P15" s="413">
        <f t="shared" si="2"/>
        <v>0.96010241092383186</v>
      </c>
    </row>
    <row r="16" spans="1:16" thickBot="1">
      <c r="A16" s="415" t="s">
        <v>302</v>
      </c>
      <c r="B16" s="411"/>
      <c r="C16" s="46"/>
      <c r="D16" s="46"/>
      <c r="E16" s="46"/>
      <c r="F16" s="46"/>
      <c r="G16" s="46"/>
      <c r="H16" s="46"/>
      <c r="I16" s="46"/>
      <c r="J16" s="303">
        <v>40</v>
      </c>
      <c r="K16" s="303">
        <v>36</v>
      </c>
      <c r="L16" s="303">
        <v>48</v>
      </c>
      <c r="M16" s="416">
        <v>62</v>
      </c>
      <c r="N16" s="399">
        <f t="shared" si="0"/>
        <v>186</v>
      </c>
      <c r="O16" s="417">
        <f t="shared" si="1"/>
        <v>46.5</v>
      </c>
      <c r="P16" s="413">
        <f t="shared" si="2"/>
        <v>0.85342436526562837</v>
      </c>
    </row>
    <row r="17" spans="1:33" thickBot="1">
      <c r="A17" s="61" t="s">
        <v>5</v>
      </c>
      <c r="B17" s="341"/>
      <c r="C17" s="65"/>
      <c r="D17" s="65"/>
      <c r="E17" s="65"/>
      <c r="F17" s="65"/>
      <c r="G17" s="65"/>
      <c r="H17" s="341"/>
      <c r="I17" s="341"/>
      <c r="J17" s="65">
        <f>SUM(J7:J16)</f>
        <v>559</v>
      </c>
      <c r="K17" s="65">
        <f>SUM(K7:K16)</f>
        <v>696</v>
      </c>
      <c r="L17" s="65">
        <f>SUM(L7:L16)</f>
        <v>577</v>
      </c>
      <c r="M17" s="331">
        <f>SUM(M7:M16)</f>
        <v>536</v>
      </c>
      <c r="N17" s="418">
        <f t="shared" si="0"/>
        <v>2368</v>
      </c>
      <c r="O17" s="242">
        <f t="shared" si="1"/>
        <v>592</v>
      </c>
      <c r="P17" s="419">
        <f t="shared" si="2"/>
        <v>11.926605504587156</v>
      </c>
    </row>
    <row r="18" spans="1:33">
      <c r="A18" s="420" t="s">
        <v>216</v>
      </c>
      <c r="B18" s="275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61"/>
      <c r="N18" s="421">
        <f>SUM(N7:N16)</f>
        <v>2368</v>
      </c>
      <c r="O18" s="261"/>
      <c r="P18" s="422">
        <f>100-P17</f>
        <v>88.073394495412842</v>
      </c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</row>
    <row r="19" spans="1:33">
      <c r="A19" s="275"/>
      <c r="B19" s="423"/>
      <c r="C19" s="423"/>
      <c r="D19" s="423"/>
      <c r="E19" s="275"/>
      <c r="F19" s="275"/>
      <c r="G19" s="275"/>
      <c r="H19" s="275"/>
      <c r="I19" s="275"/>
      <c r="J19" s="275"/>
      <c r="K19" s="275"/>
      <c r="L19" s="275"/>
      <c r="M19" s="275"/>
      <c r="N19" s="424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</row>
    <row r="20" spans="1:33">
      <c r="A20" s="275"/>
      <c r="B20" s="423"/>
      <c r="C20" s="423"/>
      <c r="D20" s="423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P20" s="275"/>
      <c r="Q20" s="375"/>
      <c r="R20" s="376"/>
      <c r="S20" s="378"/>
      <c r="T20" s="376"/>
      <c r="U20" s="376"/>
      <c r="V20" s="376"/>
      <c r="W20" s="376"/>
      <c r="X20" s="376"/>
      <c r="Y20" s="376"/>
      <c r="Z20" s="376"/>
      <c r="AA20" s="376"/>
      <c r="AB20" s="376"/>
      <c r="AC20" s="378"/>
      <c r="AD20" s="376"/>
      <c r="AE20" s="376"/>
      <c r="AF20" s="212"/>
      <c r="AG20" s="213"/>
    </row>
    <row r="21" spans="1:33">
      <c r="A21" s="275"/>
      <c r="B21" s="423"/>
      <c r="C21" s="423"/>
      <c r="D21" s="423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375"/>
      <c r="R21" s="376"/>
      <c r="S21" s="378"/>
      <c r="T21" s="376"/>
      <c r="U21" s="376"/>
      <c r="V21" s="376"/>
      <c r="W21" s="376"/>
      <c r="X21" s="376"/>
      <c r="Y21" s="376"/>
      <c r="Z21" s="376"/>
      <c r="AA21" s="376"/>
      <c r="AB21" s="376"/>
      <c r="AC21" s="378"/>
      <c r="AD21" s="376"/>
      <c r="AE21" s="376"/>
      <c r="AF21" s="212"/>
      <c r="AG21" s="213"/>
    </row>
    <row r="22" spans="1:33">
      <c r="A22" s="275"/>
      <c r="B22" s="423"/>
      <c r="C22" s="423"/>
      <c r="D22" s="423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375"/>
      <c r="V22" s="376"/>
      <c r="W22" s="376"/>
      <c r="X22" s="376"/>
      <c r="Y22" s="376"/>
      <c r="Z22" s="376"/>
      <c r="AA22" s="376"/>
      <c r="AB22" s="377"/>
      <c r="AC22" s="376"/>
      <c r="AD22" s="376"/>
      <c r="AE22" s="376"/>
      <c r="AF22" s="212"/>
      <c r="AG22" s="213"/>
    </row>
    <row r="23" spans="1:33">
      <c r="A23" s="275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375"/>
      <c r="V23" s="376"/>
      <c r="W23" s="376"/>
      <c r="X23" s="376"/>
      <c r="Y23" s="376"/>
      <c r="Z23" s="376"/>
      <c r="AA23" s="376"/>
      <c r="AB23" s="377"/>
      <c r="AC23" s="376"/>
      <c r="AD23" s="376"/>
      <c r="AE23" s="376"/>
      <c r="AF23" s="212"/>
      <c r="AG23" s="213"/>
    </row>
    <row r="24" spans="1:33">
      <c r="A24" s="275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375"/>
      <c r="V24" s="376"/>
      <c r="W24" s="376"/>
      <c r="X24" s="376"/>
      <c r="Y24" s="376"/>
      <c r="Z24" s="376"/>
      <c r="AA24" s="376"/>
      <c r="AB24" s="377"/>
      <c r="AC24" s="376"/>
      <c r="AD24" s="376"/>
      <c r="AE24" s="376"/>
      <c r="AF24" s="212"/>
      <c r="AG24" s="213"/>
    </row>
    <row r="25" spans="1:33">
      <c r="A25" s="275"/>
      <c r="B25" s="275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375"/>
      <c r="V25" s="376"/>
      <c r="W25" s="376"/>
      <c r="X25" s="376"/>
      <c r="Y25" s="376"/>
      <c r="Z25" s="376"/>
      <c r="AA25" s="376"/>
      <c r="AB25" s="377"/>
      <c r="AC25" s="376"/>
      <c r="AD25" s="376"/>
      <c r="AE25" s="376"/>
      <c r="AF25" s="212"/>
      <c r="AG25" s="213"/>
    </row>
    <row r="26" spans="1:33">
      <c r="A26" s="275"/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375"/>
      <c r="V26" s="376"/>
      <c r="W26" s="376"/>
      <c r="X26" s="376"/>
      <c r="Y26" s="376"/>
      <c r="Z26" s="376"/>
      <c r="AA26" s="376"/>
      <c r="AB26" s="377"/>
      <c r="AC26" s="376"/>
      <c r="AD26" s="376"/>
      <c r="AE26" s="376"/>
      <c r="AF26" s="212"/>
      <c r="AG26" s="213"/>
    </row>
    <row r="27" spans="1:33">
      <c r="A27" s="275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375"/>
      <c r="V27" s="376"/>
      <c r="W27" s="376"/>
      <c r="X27" s="376"/>
      <c r="Y27" s="376"/>
      <c r="Z27" s="376"/>
      <c r="AA27" s="376"/>
      <c r="AB27" s="377"/>
      <c r="AC27" s="376"/>
      <c r="AD27" s="376"/>
      <c r="AE27" s="376"/>
      <c r="AF27" s="212"/>
      <c r="AG27" s="213"/>
    </row>
    <row r="28" spans="1:33">
      <c r="A28" s="275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375"/>
      <c r="V28" s="376"/>
      <c r="W28" s="376"/>
      <c r="X28" s="376"/>
      <c r="Y28" s="376"/>
      <c r="Z28" s="376"/>
      <c r="AA28" s="376"/>
      <c r="AB28" s="377"/>
      <c r="AC28" s="376"/>
      <c r="AD28" s="376"/>
      <c r="AE28" s="376"/>
      <c r="AF28" s="212"/>
      <c r="AG28" s="213"/>
    </row>
    <row r="29" spans="1:33">
      <c r="A29" s="275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375"/>
      <c r="V29" s="376"/>
      <c r="W29" s="376"/>
      <c r="X29" s="376"/>
      <c r="Y29" s="376"/>
      <c r="Z29" s="376"/>
      <c r="AA29" s="376"/>
      <c r="AB29" s="377"/>
      <c r="AC29" s="376"/>
      <c r="AD29" s="376"/>
      <c r="AE29" s="376"/>
      <c r="AF29" s="212"/>
      <c r="AG29" s="213"/>
    </row>
    <row r="30" spans="1:33">
      <c r="A30" s="275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</row>
    <row r="31" spans="1:33">
      <c r="A31" s="275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</row>
    <row r="32" spans="1:33">
      <c r="A32" s="275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</row>
    <row r="33" spans="1:31">
      <c r="A33" s="275"/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</row>
    <row r="34" spans="1:31">
      <c r="A34" s="275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</row>
    <row r="35" spans="1:31">
      <c r="A35" s="275"/>
      <c r="B35" s="275"/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</row>
    <row r="36" spans="1:31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</row>
    <row r="37" spans="1:31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</row>
    <row r="38" spans="1:31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</row>
    <row r="39" spans="1:31">
      <c r="A39" s="275"/>
      <c r="B39" s="275"/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</row>
    <row r="40" spans="1:31">
      <c r="A40" s="275"/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</row>
    <row r="41" spans="1:31">
      <c r="A41" s="275"/>
      <c r="B41" s="275"/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82" bestFit="1" customWidth="1"/>
    <col min="3" max="3" width="11.42578125" style="182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333</v>
      </c>
    </row>
    <row r="5" spans="1:15" ht="15">
      <c r="A5" s="1"/>
    </row>
    <row r="6" spans="1:15">
      <c r="A6" s="13" t="s">
        <v>219</v>
      </c>
    </row>
    <row r="7" spans="1:15">
      <c r="A7" s="13" t="s">
        <v>220</v>
      </c>
    </row>
    <row r="8" spans="1:15" ht="15" thickBot="1">
      <c r="B8" s="13"/>
      <c r="C8" s="13"/>
    </row>
    <row r="9" spans="1:15" ht="15.75" thickBot="1">
      <c r="A9" s="435" t="str">
        <f>'10_SUB''s_+_demandadas_2023'!A7</f>
        <v>Lapa</v>
      </c>
      <c r="B9" s="435"/>
      <c r="C9" s="435"/>
      <c r="E9" s="435" t="str">
        <f>'10_SUB''s_+_demandadas_2023'!A8</f>
        <v>Sé</v>
      </c>
      <c r="F9" s="435"/>
      <c r="G9" s="435"/>
      <c r="I9" s="435" t="str">
        <f>'10_SUB''s_+_demandadas_2023'!A9</f>
        <v>Penha</v>
      </c>
      <c r="J9" s="435"/>
      <c r="K9" s="435"/>
      <c r="M9" s="435" t="str">
        <f>'10_SUB''s_+_demandadas_2023'!A10</f>
        <v>Mooca</v>
      </c>
      <c r="N9" s="435"/>
      <c r="O9" s="435"/>
    </row>
    <row r="10" spans="1:15" ht="15.75" thickBot="1">
      <c r="A10" s="4" t="s">
        <v>2</v>
      </c>
      <c r="B10" s="5" t="s">
        <v>221</v>
      </c>
      <c r="C10" s="4" t="s">
        <v>222</v>
      </c>
      <c r="E10" s="4" t="s">
        <v>2</v>
      </c>
      <c r="F10" s="5" t="s">
        <v>221</v>
      </c>
      <c r="G10" s="5" t="s">
        <v>222</v>
      </c>
      <c r="I10" s="4" t="s">
        <v>2</v>
      </c>
      <c r="J10" s="5" t="s">
        <v>221</v>
      </c>
      <c r="K10" s="5" t="s">
        <v>222</v>
      </c>
      <c r="M10" s="4" t="s">
        <v>2</v>
      </c>
      <c r="N10" s="5" t="s">
        <v>221</v>
      </c>
      <c r="O10" s="4" t="s">
        <v>222</v>
      </c>
    </row>
    <row r="11" spans="1:15" ht="15">
      <c r="A11" s="224">
        <v>44927</v>
      </c>
      <c r="B11" s="425">
        <f>'10_SUB''s_+_demandadas_2023'!M7</f>
        <v>70</v>
      </c>
      <c r="C11" s="334">
        <f>((B11-55)/55)*100</f>
        <v>27.27272727272727</v>
      </c>
      <c r="E11" s="224">
        <v>44927</v>
      </c>
      <c r="F11" s="226">
        <f>'10_SUB''s_+_demandadas_2023'!M8</f>
        <v>46</v>
      </c>
      <c r="G11" s="9">
        <f>((F11-49)/49)*100</f>
        <v>-6.1224489795918364</v>
      </c>
      <c r="I11" s="224">
        <v>44927</v>
      </c>
      <c r="J11" s="226">
        <f>'10_SUB''s_+_demandadas_2023'!M9</f>
        <v>71</v>
      </c>
      <c r="K11" s="9">
        <f>((J11-34)/34)*100</f>
        <v>108.8235294117647</v>
      </c>
      <c r="M11" s="224">
        <v>44927</v>
      </c>
      <c r="N11" s="425">
        <f>'10_SUB''s_+_demandadas_2023'!M10</f>
        <v>53</v>
      </c>
      <c r="O11" s="334">
        <f>((N11-34)/34)*100</f>
        <v>55.882352941176471</v>
      </c>
    </row>
    <row r="12" spans="1:15" ht="15">
      <c r="A12" s="227">
        <v>44958</v>
      </c>
      <c r="B12" s="426">
        <f>'10_SUB''s_+_demandadas_2023'!L7</f>
        <v>71</v>
      </c>
      <c r="C12" s="9">
        <f>((B12-51)/51)*100</f>
        <v>39.215686274509807</v>
      </c>
      <c r="E12" s="227">
        <v>44958</v>
      </c>
      <c r="F12" s="228">
        <f>'10_SUB''s_+_demandadas_2023'!L8</f>
        <v>72</v>
      </c>
      <c r="G12" s="9">
        <f>((F12-F11)/F11)*100</f>
        <v>56.521739130434781</v>
      </c>
      <c r="I12" s="227">
        <v>44958</v>
      </c>
      <c r="J12" s="228">
        <f>'10_SUB''s_+_demandadas_2023'!L9</f>
        <v>52</v>
      </c>
      <c r="K12" s="9">
        <f>((J12-J11)/J11)*100</f>
        <v>-26.760563380281688</v>
      </c>
      <c r="M12" s="227">
        <v>44958</v>
      </c>
      <c r="N12" s="426">
        <f>'10_SUB''s_+_demandadas_2023'!L10</f>
        <v>55</v>
      </c>
      <c r="O12" s="9">
        <f>((N12-N11)/N11)*100</f>
        <v>3.7735849056603774</v>
      </c>
    </row>
    <row r="13" spans="1:15" ht="15">
      <c r="A13" s="227">
        <v>44986</v>
      </c>
      <c r="B13" s="426">
        <f>'10_SUB''s_+_demandadas_2023'!K7</f>
        <v>140</v>
      </c>
      <c r="C13" s="9">
        <f>((B13-B12)/B12)*100</f>
        <v>97.183098591549296</v>
      </c>
      <c r="E13" s="227">
        <v>44986</v>
      </c>
      <c r="F13" s="228">
        <f>'10_SUB''s_+_demandadas_2023'!$K$8</f>
        <v>78</v>
      </c>
      <c r="G13" s="9">
        <f>((F13-F12)/F12)*100</f>
        <v>8.3333333333333321</v>
      </c>
      <c r="I13" s="227">
        <v>44986</v>
      </c>
      <c r="J13" s="228">
        <f>'10_SUB''s_+_demandadas_2023'!$K$9</f>
        <v>70</v>
      </c>
      <c r="K13" s="9">
        <f>((J13-J12)/J12)*100</f>
        <v>34.615384615384613</v>
      </c>
      <c r="M13" s="227">
        <v>44986</v>
      </c>
      <c r="N13" s="426">
        <f>'10_SUB''s_+_demandadas_2023'!$K$10</f>
        <v>75</v>
      </c>
      <c r="O13" s="9">
        <f>((N13-N12)/N12)*100</f>
        <v>36.363636363636367</v>
      </c>
    </row>
    <row r="14" spans="1:15" ht="15">
      <c r="A14" s="227">
        <v>45017</v>
      </c>
      <c r="B14" s="426">
        <f>'10_SUB''s_+_demandadas_2023'!J7</f>
        <v>91</v>
      </c>
      <c r="C14" s="9">
        <f>((B14-B13)/B13)*100</f>
        <v>-35</v>
      </c>
      <c r="E14" s="227">
        <v>45017</v>
      </c>
      <c r="F14" s="426">
        <f>'10_SUB''s_+_demandadas_2023'!J8</f>
        <v>63</v>
      </c>
      <c r="G14" s="9">
        <f>((F14-F13)/F13)*100</f>
        <v>-19.230769230769234</v>
      </c>
      <c r="I14" s="227">
        <v>45017</v>
      </c>
      <c r="J14" s="426">
        <f>'10_SUB''s_+_demandadas_2023'!J9</f>
        <v>59</v>
      </c>
      <c r="K14" s="9">
        <f>((J14-J13)/J13)*100</f>
        <v>-15.714285714285714</v>
      </c>
      <c r="M14" s="227">
        <v>45017</v>
      </c>
      <c r="N14" s="426">
        <f>'10_SUB''s_+_demandadas_2023'!J10</f>
        <v>51</v>
      </c>
      <c r="O14" s="9">
        <f>((N14-N13)/N13)*100</f>
        <v>-32</v>
      </c>
    </row>
    <row r="15" spans="1:15" ht="15">
      <c r="A15" s="227">
        <v>45047</v>
      </c>
      <c r="B15" s="426"/>
      <c r="C15" s="9"/>
      <c r="E15" s="227">
        <v>45047</v>
      </c>
      <c r="F15" s="228"/>
      <c r="G15" s="9"/>
      <c r="I15" s="227">
        <v>45047</v>
      </c>
      <c r="J15" s="228"/>
      <c r="K15" s="9"/>
      <c r="M15" s="227">
        <v>45047</v>
      </c>
      <c r="N15" s="426"/>
      <c r="O15" s="9"/>
    </row>
    <row r="16" spans="1:15" ht="15">
      <c r="A16" s="227">
        <v>45078</v>
      </c>
      <c r="B16" s="426"/>
      <c r="C16" s="9"/>
      <c r="E16" s="227">
        <v>45078</v>
      </c>
      <c r="F16" s="228"/>
      <c r="G16" s="9"/>
      <c r="I16" s="227">
        <v>45078</v>
      </c>
      <c r="J16" s="228"/>
      <c r="K16" s="9"/>
      <c r="M16" s="227">
        <v>45078</v>
      </c>
      <c r="N16" s="426"/>
      <c r="O16" s="9"/>
    </row>
    <row r="17" spans="1:15" ht="15">
      <c r="A17" s="227">
        <v>45108</v>
      </c>
      <c r="B17" s="426"/>
      <c r="C17" s="9"/>
      <c r="E17" s="227">
        <v>45108</v>
      </c>
      <c r="F17" s="228"/>
      <c r="G17" s="9"/>
      <c r="I17" s="227">
        <v>45108</v>
      </c>
      <c r="J17" s="228"/>
      <c r="K17" s="9"/>
      <c r="M17" s="227">
        <v>45108</v>
      </c>
      <c r="N17" s="426"/>
      <c r="O17" s="9"/>
    </row>
    <row r="18" spans="1:15" ht="15">
      <c r="A18" s="227">
        <v>45139</v>
      </c>
      <c r="B18" s="426"/>
      <c r="C18" s="9"/>
      <c r="E18" s="227">
        <v>45139</v>
      </c>
      <c r="F18" s="228"/>
      <c r="G18" s="9"/>
      <c r="I18" s="227">
        <v>45139</v>
      </c>
      <c r="J18" s="228"/>
      <c r="K18" s="9"/>
      <c r="M18" s="227">
        <v>45139</v>
      </c>
      <c r="N18" s="426"/>
      <c r="O18" s="9"/>
    </row>
    <row r="19" spans="1:15" ht="15">
      <c r="A19" s="227">
        <v>45170</v>
      </c>
      <c r="B19" s="426"/>
      <c r="C19" s="9"/>
      <c r="E19" s="227">
        <v>45170</v>
      </c>
      <c r="F19" s="228"/>
      <c r="G19" s="9"/>
      <c r="I19" s="227">
        <v>45170</v>
      </c>
      <c r="J19" s="228"/>
      <c r="K19" s="9"/>
      <c r="M19" s="227">
        <v>45170</v>
      </c>
      <c r="N19" s="426"/>
      <c r="O19" s="9"/>
    </row>
    <row r="20" spans="1:15" ht="15">
      <c r="A20" s="227">
        <v>45200</v>
      </c>
      <c r="B20" s="426"/>
      <c r="C20" s="9"/>
      <c r="E20" s="227">
        <v>45200</v>
      </c>
      <c r="F20" s="228"/>
      <c r="G20" s="9"/>
      <c r="I20" s="227">
        <v>45200</v>
      </c>
      <c r="J20" s="228"/>
      <c r="K20" s="9"/>
      <c r="M20" s="227">
        <v>45200</v>
      </c>
      <c r="N20" s="426"/>
      <c r="O20" s="9"/>
    </row>
    <row r="21" spans="1:15" ht="15">
      <c r="A21" s="227">
        <v>45231</v>
      </c>
      <c r="B21" s="427"/>
      <c r="C21" s="9"/>
      <c r="E21" s="227">
        <v>45231</v>
      </c>
      <c r="F21" s="228"/>
      <c r="G21" s="9"/>
      <c r="I21" s="227">
        <v>45231</v>
      </c>
      <c r="J21" s="228"/>
      <c r="K21" s="9"/>
      <c r="M21" s="227">
        <v>45231</v>
      </c>
      <c r="N21" s="426"/>
      <c r="O21" s="9"/>
    </row>
    <row r="22" spans="1:15" ht="15.75" thickBot="1">
      <c r="A22" s="230">
        <v>45261</v>
      </c>
      <c r="B22" s="428"/>
      <c r="C22" s="19"/>
      <c r="E22" s="230">
        <v>45261</v>
      </c>
      <c r="F22" s="232"/>
      <c r="G22" s="19"/>
      <c r="I22" s="230">
        <v>45261</v>
      </c>
      <c r="J22" s="232"/>
      <c r="K22" s="19"/>
      <c r="M22" s="230">
        <v>45261</v>
      </c>
      <c r="N22" s="428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435" t="str">
        <f>'10_SUB''s_+_demandadas_2023'!A11</f>
        <v>Santo Amaro</v>
      </c>
      <c r="B25" s="435"/>
      <c r="C25" s="435"/>
      <c r="E25" s="435" t="str">
        <f>'10_SUB''s_+_demandadas_2023'!A12</f>
        <v>Butantã</v>
      </c>
      <c r="F25" s="435"/>
      <c r="G25" s="435"/>
      <c r="I25" s="435" t="str">
        <f>'10_SUB''s_+_demandadas_2023'!A13</f>
        <v>Vila Mariana</v>
      </c>
      <c r="J25" s="435"/>
      <c r="K25" s="435"/>
      <c r="M25" s="435" t="str">
        <f>'10_SUB''s_+_demandadas_2023'!A14</f>
        <v>Ipiranga</v>
      </c>
      <c r="N25" s="435"/>
      <c r="O25" s="435"/>
    </row>
    <row r="26" spans="1:15" ht="15.75" thickBot="1">
      <c r="A26" s="4" t="s">
        <v>2</v>
      </c>
      <c r="B26" s="4" t="s">
        <v>221</v>
      </c>
      <c r="C26" s="4" t="s">
        <v>222</v>
      </c>
      <c r="E26" s="4" t="s">
        <v>2</v>
      </c>
      <c r="F26" s="5" t="s">
        <v>221</v>
      </c>
      <c r="G26" s="5" t="s">
        <v>222</v>
      </c>
      <c r="I26" s="5" t="s">
        <v>2</v>
      </c>
      <c r="J26" s="5" t="s">
        <v>221</v>
      </c>
      <c r="K26" s="5" t="s">
        <v>222</v>
      </c>
      <c r="M26" s="5" t="s">
        <v>2</v>
      </c>
      <c r="N26" s="429" t="s">
        <v>221</v>
      </c>
      <c r="O26" s="4" t="s">
        <v>222</v>
      </c>
    </row>
    <row r="27" spans="1:15" ht="15">
      <c r="A27" s="224">
        <v>44927</v>
      </c>
      <c r="B27" s="226">
        <f>'10_SUB''s_+_demandadas_2023'!M11</f>
        <v>44</v>
      </c>
      <c r="C27" s="9">
        <f>((B27-31)/31)*100</f>
        <v>41.935483870967744</v>
      </c>
      <c r="E27" s="224">
        <v>44927</v>
      </c>
      <c r="F27" s="226">
        <f>'10_SUB''s_+_demandadas_2023'!M12</f>
        <v>52</v>
      </c>
      <c r="G27" s="9">
        <f>((F27-35)/35)*100</f>
        <v>48.571428571428569</v>
      </c>
      <c r="I27" s="224">
        <v>44927</v>
      </c>
      <c r="J27" s="226">
        <f>'10_SUB''s_+_demandadas_2023'!M13</f>
        <v>48</v>
      </c>
      <c r="K27" s="9">
        <f>((J27-51)/51)*100</f>
        <v>-5.8823529411764701</v>
      </c>
      <c r="M27" s="224">
        <v>44927</v>
      </c>
      <c r="N27" s="226">
        <f>'10_SUB''s_+_demandadas_2023'!M14</f>
        <v>41</v>
      </c>
      <c r="O27" s="9">
        <f>((N27-39)/39)*100</f>
        <v>5.1282051282051277</v>
      </c>
    </row>
    <row r="28" spans="1:15" ht="15">
      <c r="A28" s="227">
        <v>44958</v>
      </c>
      <c r="B28" s="228">
        <f>'10_SUB''s_+_demandadas_2023'!L11</f>
        <v>51</v>
      </c>
      <c r="C28" s="9">
        <f>((B28-B27)/B27)*100</f>
        <v>15.909090909090908</v>
      </c>
      <c r="E28" s="227">
        <v>44958</v>
      </c>
      <c r="F28" s="228">
        <f>'10_SUB''s_+_demandadas_2023'!L12</f>
        <v>57</v>
      </c>
      <c r="G28" s="9">
        <f>((F28-F27)/F27)*100</f>
        <v>9.6153846153846168</v>
      </c>
      <c r="I28" s="227">
        <v>44958</v>
      </c>
      <c r="J28" s="228">
        <f>'10_SUB''s_+_demandadas_2023'!L13</f>
        <v>59</v>
      </c>
      <c r="K28" s="9">
        <f>((J28-J27)/J27)*100</f>
        <v>22.916666666666664</v>
      </c>
      <c r="M28" s="227">
        <v>44958</v>
      </c>
      <c r="N28" s="228">
        <f>'10_SUB''s_+_demandadas_2023'!L14</f>
        <v>65</v>
      </c>
      <c r="O28" s="9">
        <f>((N28-N27)/N27)*100</f>
        <v>58.536585365853654</v>
      </c>
    </row>
    <row r="29" spans="1:15" ht="15">
      <c r="A29" s="227">
        <v>44986</v>
      </c>
      <c r="B29" s="228">
        <f>'10_SUB''s_+_demandadas_2023'!$K$11</f>
        <v>68</v>
      </c>
      <c r="C29" s="9">
        <f>((B29-B28)/B28)*100</f>
        <v>33.333333333333329</v>
      </c>
      <c r="E29" s="227">
        <v>44986</v>
      </c>
      <c r="F29" s="228">
        <f>'10_SUB''s_+_demandadas_2023'!$K$12</f>
        <v>66</v>
      </c>
      <c r="G29" s="9">
        <f>((F29-F28)/F28)*100</f>
        <v>15.789473684210526</v>
      </c>
      <c r="I29" s="227">
        <v>44986</v>
      </c>
      <c r="J29" s="228">
        <f>'10_SUB''s_+_demandadas_2023'!$K$13</f>
        <v>65</v>
      </c>
      <c r="K29" s="9">
        <f>((J29-J28)/J28)*100</f>
        <v>10.16949152542373</v>
      </c>
      <c r="M29" s="227">
        <v>44986</v>
      </c>
      <c r="N29" s="228">
        <f>'10_SUB''s_+_demandadas_2023'!$K$14</f>
        <v>43</v>
      </c>
      <c r="O29" s="9">
        <f>((N29-N28)/N28)*100</f>
        <v>-33.846153846153847</v>
      </c>
    </row>
    <row r="30" spans="1:15" ht="15">
      <c r="A30" s="227">
        <v>45017</v>
      </c>
      <c r="B30" s="426">
        <f>'10_SUB''s_+_demandadas_2023'!J11</f>
        <v>69</v>
      </c>
      <c r="C30" s="9">
        <f>((B30-B29)/B29)*100</f>
        <v>1.4705882352941175</v>
      </c>
      <c r="E30" s="227">
        <v>45017</v>
      </c>
      <c r="F30" s="426">
        <f>'10_SUB''s_+_demandadas_2023'!J12</f>
        <v>52</v>
      </c>
      <c r="G30" s="9">
        <f>((F30-F29)/F29)*100</f>
        <v>-21.212121212121211</v>
      </c>
      <c r="I30" s="227">
        <v>45017</v>
      </c>
      <c r="J30" s="426">
        <f>'10_SUB''s_+_demandadas_2023'!J13</f>
        <v>39</v>
      </c>
      <c r="K30" s="9">
        <f>((J30-J29)/J29)*100</f>
        <v>-40</v>
      </c>
      <c r="M30" s="227">
        <v>45017</v>
      </c>
      <c r="N30" s="426">
        <f>'10_SUB''s_+_demandadas_2023'!J14</f>
        <v>50</v>
      </c>
      <c r="O30" s="9">
        <f>((N30-N29)/N29)*100</f>
        <v>16.279069767441861</v>
      </c>
    </row>
    <row r="31" spans="1:15" ht="15">
      <c r="A31" s="227">
        <v>45047</v>
      </c>
      <c r="B31" s="228"/>
      <c r="C31" s="9"/>
      <c r="E31" s="227">
        <v>45047</v>
      </c>
      <c r="F31" s="228"/>
      <c r="G31" s="9"/>
      <c r="I31" s="227">
        <v>45047</v>
      </c>
      <c r="J31" s="228"/>
      <c r="K31" s="9"/>
      <c r="M31" s="227">
        <v>45047</v>
      </c>
      <c r="N31" s="228"/>
      <c r="O31" s="9"/>
    </row>
    <row r="32" spans="1:15" ht="15">
      <c r="A32" s="227">
        <v>45078</v>
      </c>
      <c r="B32" s="228"/>
      <c r="C32" s="9"/>
      <c r="E32" s="227">
        <v>45078</v>
      </c>
      <c r="F32" s="228"/>
      <c r="G32" s="9"/>
      <c r="I32" s="227">
        <v>45078</v>
      </c>
      <c r="J32" s="228"/>
      <c r="K32" s="9"/>
      <c r="M32" s="227">
        <v>45078</v>
      </c>
      <c r="N32" s="228"/>
      <c r="O32" s="9"/>
    </row>
    <row r="33" spans="1:15" ht="15">
      <c r="A33" s="227">
        <v>45108</v>
      </c>
      <c r="B33" s="228"/>
      <c r="C33" s="9"/>
      <c r="E33" s="227">
        <v>45108</v>
      </c>
      <c r="F33" s="228"/>
      <c r="G33" s="9"/>
      <c r="I33" s="227">
        <v>45108</v>
      </c>
      <c r="J33" s="228"/>
      <c r="K33" s="9"/>
      <c r="M33" s="227">
        <v>45108</v>
      </c>
      <c r="N33" s="228"/>
      <c r="O33" s="9"/>
    </row>
    <row r="34" spans="1:15" ht="15">
      <c r="A34" s="227">
        <v>45139</v>
      </c>
      <c r="B34" s="228"/>
      <c r="C34" s="9"/>
      <c r="E34" s="227">
        <v>45139</v>
      </c>
      <c r="F34" s="228"/>
      <c r="G34" s="9"/>
      <c r="I34" s="227">
        <v>45139</v>
      </c>
      <c r="J34" s="228"/>
      <c r="K34" s="9"/>
      <c r="M34" s="227">
        <v>45139</v>
      </c>
      <c r="N34" s="228"/>
      <c r="O34" s="9"/>
    </row>
    <row r="35" spans="1:15" ht="15">
      <c r="A35" s="227">
        <v>45170</v>
      </c>
      <c r="B35" s="228"/>
      <c r="C35" s="9"/>
      <c r="E35" s="227">
        <v>45170</v>
      </c>
      <c r="F35" s="228"/>
      <c r="G35" s="9"/>
      <c r="I35" s="227">
        <v>45170</v>
      </c>
      <c r="J35" s="228"/>
      <c r="K35" s="9"/>
      <c r="M35" s="227">
        <v>45170</v>
      </c>
      <c r="N35" s="228"/>
      <c r="O35" s="9"/>
    </row>
    <row r="36" spans="1:15" ht="15">
      <c r="A36" s="227">
        <v>45200</v>
      </c>
      <c r="B36" s="228"/>
      <c r="C36" s="9"/>
      <c r="E36" s="227">
        <v>45200</v>
      </c>
      <c r="F36" s="228"/>
      <c r="G36" s="9"/>
      <c r="I36" s="227">
        <v>45200</v>
      </c>
      <c r="J36" s="228"/>
      <c r="K36" s="9"/>
      <c r="M36" s="227">
        <v>45200</v>
      </c>
      <c r="N36" s="228"/>
      <c r="O36" s="9"/>
    </row>
    <row r="37" spans="1:15" ht="15">
      <c r="A37" s="227">
        <v>45231</v>
      </c>
      <c r="B37" s="228"/>
      <c r="C37" s="9"/>
      <c r="E37" s="227">
        <v>45231</v>
      </c>
      <c r="F37" s="229"/>
      <c r="G37" s="9"/>
      <c r="I37" s="227">
        <v>45231</v>
      </c>
      <c r="J37" s="229"/>
      <c r="K37" s="9"/>
      <c r="M37" s="227">
        <v>45231</v>
      </c>
      <c r="N37" s="228"/>
      <c r="O37" s="9"/>
    </row>
    <row r="38" spans="1:15" ht="15.75" thickBot="1">
      <c r="A38" s="230">
        <v>45261</v>
      </c>
      <c r="B38" s="232"/>
      <c r="C38" s="19"/>
      <c r="E38" s="230">
        <v>45261</v>
      </c>
      <c r="F38" s="232"/>
      <c r="G38" s="9"/>
      <c r="I38" s="230">
        <v>45261</v>
      </c>
      <c r="J38" s="232"/>
      <c r="K38" s="19"/>
      <c r="M38" s="230">
        <v>45261</v>
      </c>
      <c r="N38" s="232"/>
      <c r="O38" s="19"/>
    </row>
    <row r="40" spans="1:15" ht="15" thickBot="1"/>
    <row r="41" spans="1:15" ht="15.75" thickBot="1">
      <c r="A41" s="435" t="str">
        <f>'10_SUB''s_+_demandadas_2023'!A15</f>
        <v>Itaquera</v>
      </c>
      <c r="B41" s="435"/>
      <c r="C41" s="435"/>
      <c r="E41" s="435" t="str">
        <f>'10_SUB''s_+_demandadas_2023'!A16</f>
        <v>Campo Limpo</v>
      </c>
      <c r="F41" s="435"/>
      <c r="G41" s="435"/>
    </row>
    <row r="42" spans="1:15" ht="15.75" thickBot="1">
      <c r="A42" s="4" t="s">
        <v>2</v>
      </c>
      <c r="B42" s="5" t="s">
        <v>221</v>
      </c>
      <c r="C42" s="5" t="s">
        <v>222</v>
      </c>
      <c r="E42" s="4" t="s">
        <v>2</v>
      </c>
      <c r="F42" s="5" t="s">
        <v>221</v>
      </c>
      <c r="G42" s="5" t="s">
        <v>222</v>
      </c>
    </row>
    <row r="43" spans="1:15" ht="15">
      <c r="A43" s="224">
        <v>44927</v>
      </c>
      <c r="B43" s="226">
        <f>'10_SUB''s_+_demandadas_2023'!M15</f>
        <v>49</v>
      </c>
      <c r="C43" s="9">
        <f>((B43-51)/51)*100</f>
        <v>-3.9215686274509802</v>
      </c>
      <c r="E43" s="224">
        <v>44927</v>
      </c>
      <c r="F43" s="430">
        <f>'10_SUB''s_+_demandadas_2023'!M16</f>
        <v>62</v>
      </c>
      <c r="G43" s="9">
        <f>((F43-31)/31)*100</f>
        <v>100</v>
      </c>
    </row>
    <row r="44" spans="1:15" ht="15">
      <c r="A44" s="227">
        <v>44958</v>
      </c>
      <c r="B44" s="228">
        <f>'10_SUB''s_+_demandadas_2023'!L15</f>
        <v>47</v>
      </c>
      <c r="C44" s="9">
        <f>((B44-B43)/B43)*100</f>
        <v>-4.0816326530612246</v>
      </c>
      <c r="E44" s="227">
        <v>44958</v>
      </c>
      <c r="F44" s="431">
        <f>'10_SUB''s_+_demandadas_2023'!L16</f>
        <v>48</v>
      </c>
      <c r="G44" s="9">
        <f>((F44-F43)/F43)*100</f>
        <v>-22.58064516129032</v>
      </c>
    </row>
    <row r="45" spans="1:15" ht="15">
      <c r="A45" s="227">
        <v>44986</v>
      </c>
      <c r="B45" s="228">
        <f>'10_SUB''s_+_demandadas_2023'!$K$15</f>
        <v>55</v>
      </c>
      <c r="C45" s="9">
        <f>((B45-B44)/B44)*100</f>
        <v>17.021276595744681</v>
      </c>
      <c r="E45" s="227">
        <v>44986</v>
      </c>
      <c r="F45" s="432">
        <f>'10_SUB''s_+_demandadas_2023'!$K$16</f>
        <v>36</v>
      </c>
      <c r="G45" s="9">
        <f>((F45-F44)/F44)*100</f>
        <v>-25</v>
      </c>
    </row>
    <row r="46" spans="1:15" ht="15">
      <c r="A46" s="227">
        <v>45017</v>
      </c>
      <c r="B46" s="228">
        <f>'10_SUB''s_+_demandadas_2023'!J15</f>
        <v>45</v>
      </c>
      <c r="C46" s="9">
        <f>((B46-B45)/B45)*100</f>
        <v>-18.181818181818183</v>
      </c>
      <c r="E46" s="227">
        <v>45017</v>
      </c>
      <c r="F46" s="426">
        <f>'10_SUB''s_+_demandadas_2023'!J16</f>
        <v>40</v>
      </c>
      <c r="G46" s="9">
        <f>((F46-F45)/F45)*100</f>
        <v>11.111111111111111</v>
      </c>
    </row>
    <row r="47" spans="1:15" ht="15">
      <c r="A47" s="227">
        <v>45047</v>
      </c>
      <c r="B47" s="228"/>
      <c r="C47" s="9"/>
      <c r="E47" s="227">
        <v>45047</v>
      </c>
      <c r="F47" s="432"/>
      <c r="G47" s="9"/>
    </row>
    <row r="48" spans="1:15" ht="15">
      <c r="A48" s="227">
        <v>45078</v>
      </c>
      <c r="B48" s="228"/>
      <c r="C48" s="9"/>
      <c r="E48" s="227">
        <v>45078</v>
      </c>
      <c r="F48" s="432"/>
      <c r="G48" s="9"/>
    </row>
    <row r="49" spans="1:11" ht="15">
      <c r="A49" s="227">
        <v>45108</v>
      </c>
      <c r="B49" s="228"/>
      <c r="C49" s="9"/>
      <c r="E49" s="227">
        <v>45108</v>
      </c>
      <c r="F49" s="430"/>
      <c r="G49" s="9"/>
    </row>
    <row r="50" spans="1:11" ht="15">
      <c r="A50" s="227">
        <v>45139</v>
      </c>
      <c r="B50" s="228"/>
      <c r="C50" s="9"/>
      <c r="E50" s="227">
        <v>45139</v>
      </c>
      <c r="F50" s="228"/>
      <c r="G50" s="9"/>
    </row>
    <row r="51" spans="1:11" ht="15">
      <c r="A51" s="227">
        <v>45170</v>
      </c>
      <c r="B51" s="228"/>
      <c r="C51" s="9"/>
      <c r="E51" s="227">
        <v>45170</v>
      </c>
      <c r="F51" s="228"/>
      <c r="G51" s="9"/>
    </row>
    <row r="52" spans="1:11" ht="15">
      <c r="A52" s="227">
        <v>45200</v>
      </c>
      <c r="B52" s="228"/>
      <c r="C52" s="9"/>
      <c r="E52" s="227">
        <v>45200</v>
      </c>
      <c r="F52" s="228"/>
      <c r="G52" s="9"/>
    </row>
    <row r="53" spans="1:11" ht="15">
      <c r="A53" s="227">
        <v>45231</v>
      </c>
      <c r="B53" s="229"/>
      <c r="C53" s="9"/>
      <c r="E53" s="227">
        <v>45231</v>
      </c>
      <c r="F53" s="229"/>
      <c r="G53" s="9"/>
    </row>
    <row r="54" spans="1:11" ht="15.75" thickBot="1">
      <c r="A54" s="230">
        <v>45261</v>
      </c>
      <c r="B54" s="232"/>
      <c r="C54" s="19"/>
      <c r="E54" s="230">
        <v>45261</v>
      </c>
      <c r="F54" s="232"/>
      <c r="G54" s="19"/>
    </row>
    <row r="56" spans="1:11">
      <c r="B56" s="13"/>
      <c r="C56" s="13"/>
    </row>
    <row r="57" spans="1:11" ht="15">
      <c r="A57" s="112"/>
      <c r="B57" s="112"/>
      <c r="C57" s="112"/>
      <c r="D57" s="112"/>
      <c r="F57" s="112"/>
      <c r="G57" s="112"/>
      <c r="H57" s="112"/>
      <c r="I57" s="112"/>
      <c r="J57" s="112"/>
      <c r="K57" s="433"/>
    </row>
    <row r="58" spans="1:11">
      <c r="A58" s="434"/>
      <c r="B58" s="13"/>
      <c r="C58" s="13"/>
    </row>
    <row r="59" spans="1:11" ht="15">
      <c r="B59" s="13"/>
      <c r="C59" s="13"/>
      <c r="F59" s="217"/>
      <c r="G59" s="217"/>
      <c r="H59" s="217"/>
      <c r="I59" s="217"/>
      <c r="J59" s="217"/>
      <c r="K59" s="217"/>
    </row>
    <row r="60" spans="1:11">
      <c r="B60" s="13"/>
      <c r="C60" s="13"/>
    </row>
    <row r="61" spans="1:11" ht="15">
      <c r="A61" s="217"/>
      <c r="B61" s="217"/>
      <c r="C61" s="217"/>
      <c r="D61" s="217"/>
    </row>
    <row r="102" ht="57" customHeight="1"/>
    <row r="104" ht="81" customHeight="1"/>
    <row r="106" ht="85.5" customHeight="1"/>
    <row r="108" ht="56.25" customHeight="1"/>
  </sheetData>
  <mergeCells count="14">
    <mergeCell ref="A41:C41"/>
    <mergeCell ref="E41:G41"/>
    <mergeCell ref="A57:D57"/>
    <mergeCell ref="F57:J57"/>
    <mergeCell ref="F59:K59"/>
    <mergeCell ref="A61:D6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5"/>
  <cols>
    <col min="1" max="1" width="27" customWidth="1"/>
    <col min="2" max="2" width="10.7109375" style="213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80" t="s">
        <v>0</v>
      </c>
    </row>
    <row r="2" spans="1:9">
      <c r="A2" s="1" t="s">
        <v>1</v>
      </c>
    </row>
    <row r="3" spans="1:9" thickBot="1"/>
    <row r="4" spans="1:9" ht="15" customHeight="1" thickBot="1">
      <c r="A4" s="436" t="s">
        <v>214</v>
      </c>
      <c r="B4" s="262">
        <v>45017</v>
      </c>
      <c r="C4" s="437"/>
      <c r="I4" s="13"/>
    </row>
    <row r="5" spans="1:9">
      <c r="A5" s="295" t="s">
        <v>315</v>
      </c>
      <c r="B5" s="46">
        <v>91</v>
      </c>
      <c r="C5" s="185"/>
    </row>
    <row r="6" spans="1:9">
      <c r="A6" s="295" t="s">
        <v>324</v>
      </c>
      <c r="B6" s="46">
        <v>69</v>
      </c>
      <c r="C6" s="185"/>
    </row>
    <row r="7" spans="1:9">
      <c r="A7" s="295" t="s">
        <v>328</v>
      </c>
      <c r="B7" s="46">
        <v>63</v>
      </c>
      <c r="C7" s="185"/>
    </row>
    <row r="8" spans="1:9">
      <c r="A8" s="295" t="s">
        <v>319</v>
      </c>
      <c r="B8" s="46">
        <v>59</v>
      </c>
      <c r="C8" s="185"/>
    </row>
    <row r="9" spans="1:9">
      <c r="A9" s="295" t="s">
        <v>331</v>
      </c>
      <c r="B9" s="46">
        <v>57</v>
      </c>
      <c r="C9" s="397"/>
    </row>
    <row r="10" spans="1:9">
      <c r="A10" s="295" t="s">
        <v>301</v>
      </c>
      <c r="B10" s="46">
        <v>52</v>
      </c>
      <c r="C10" s="185"/>
    </row>
    <row r="11" spans="1:9">
      <c r="A11" s="295" t="s">
        <v>317</v>
      </c>
      <c r="B11" s="46">
        <v>51</v>
      </c>
      <c r="C11" s="185"/>
    </row>
    <row r="12" spans="1:9">
      <c r="A12" s="295" t="s">
        <v>310</v>
      </c>
      <c r="B12" s="46">
        <v>50</v>
      </c>
      <c r="C12" s="185"/>
    </row>
    <row r="13" spans="1:9">
      <c r="A13" s="295" t="s">
        <v>323</v>
      </c>
      <c r="B13" s="46">
        <v>46</v>
      </c>
      <c r="C13" s="185"/>
    </row>
    <row r="14" spans="1:9">
      <c r="A14" s="295" t="s">
        <v>312</v>
      </c>
      <c r="B14" s="46">
        <v>45</v>
      </c>
      <c r="C14" s="185"/>
    </row>
    <row r="15" spans="1:9">
      <c r="A15" s="295" t="s">
        <v>302</v>
      </c>
      <c r="B15" s="46">
        <v>40</v>
      </c>
      <c r="C15" s="438"/>
    </row>
    <row r="16" spans="1:9">
      <c r="A16" s="295" t="s">
        <v>304</v>
      </c>
      <c r="B16" s="46">
        <v>40</v>
      </c>
      <c r="C16" s="185"/>
    </row>
    <row r="17" spans="1:3">
      <c r="A17" s="295" t="s">
        <v>330</v>
      </c>
      <c r="B17" s="46">
        <v>39</v>
      </c>
      <c r="C17" s="185"/>
    </row>
    <row r="18" spans="1:3">
      <c r="A18" s="295" t="s">
        <v>305</v>
      </c>
      <c r="B18" s="46">
        <v>28</v>
      </c>
      <c r="C18" s="185"/>
    </row>
    <row r="19" spans="1:3">
      <c r="A19" s="295" t="s">
        <v>329</v>
      </c>
      <c r="B19" s="46">
        <v>27</v>
      </c>
      <c r="C19" s="185"/>
    </row>
    <row r="20" spans="1:3">
      <c r="A20" s="295" t="s">
        <v>321</v>
      </c>
      <c r="B20" s="46">
        <v>26</v>
      </c>
      <c r="C20" s="185"/>
    </row>
    <row r="21" spans="1:3">
      <c r="A21" s="295" t="s">
        <v>303</v>
      </c>
      <c r="B21" s="46">
        <v>26</v>
      </c>
      <c r="C21" s="185"/>
    </row>
    <row r="22" spans="1:3">
      <c r="A22" s="295" t="s">
        <v>322</v>
      </c>
      <c r="B22" s="46">
        <v>25</v>
      </c>
      <c r="C22" s="185"/>
    </row>
    <row r="23" spans="1:3">
      <c r="A23" s="295" t="s">
        <v>313</v>
      </c>
      <c r="B23" s="46">
        <v>24</v>
      </c>
      <c r="C23" s="185"/>
    </row>
    <row r="24" spans="1:3">
      <c r="A24" s="295" t="s">
        <v>311</v>
      </c>
      <c r="B24" s="46">
        <v>21</v>
      </c>
      <c r="C24" s="185"/>
    </row>
    <row r="25" spans="1:3">
      <c r="A25" s="295" t="s">
        <v>300</v>
      </c>
      <c r="B25" s="46">
        <v>21</v>
      </c>
      <c r="C25" s="185"/>
    </row>
    <row r="26" spans="1:3">
      <c r="A26" s="295" t="s">
        <v>327</v>
      </c>
      <c r="B26" s="46">
        <v>19</v>
      </c>
      <c r="C26" s="185"/>
    </row>
    <row r="27" spans="1:3">
      <c r="A27" s="295" t="s">
        <v>325</v>
      </c>
      <c r="B27" s="46">
        <v>17</v>
      </c>
      <c r="C27" s="185"/>
    </row>
    <row r="28" spans="1:3">
      <c r="A28" s="295" t="s">
        <v>326</v>
      </c>
      <c r="B28" s="46">
        <v>17</v>
      </c>
      <c r="C28" s="185"/>
    </row>
    <row r="29" spans="1:3">
      <c r="A29" s="295" t="s">
        <v>306</v>
      </c>
      <c r="B29" s="46">
        <v>17</v>
      </c>
      <c r="C29" s="185"/>
    </row>
    <row r="30" spans="1:3">
      <c r="A30" s="295" t="s">
        <v>314</v>
      </c>
      <c r="B30" s="46">
        <v>16</v>
      </c>
      <c r="C30" s="185"/>
    </row>
    <row r="31" spans="1:3">
      <c r="A31" s="295" t="s">
        <v>316</v>
      </c>
      <c r="B31" s="46">
        <v>14</v>
      </c>
      <c r="C31" s="185"/>
    </row>
    <row r="32" spans="1:3">
      <c r="A32" s="295" t="s">
        <v>308</v>
      </c>
      <c r="B32" s="46">
        <v>14</v>
      </c>
      <c r="C32" s="185"/>
    </row>
    <row r="33" spans="1:10">
      <c r="A33" s="295" t="s">
        <v>318</v>
      </c>
      <c r="B33" s="46">
        <v>13</v>
      </c>
      <c r="C33" s="185"/>
    </row>
    <row r="34" spans="1:10">
      <c r="A34" s="295" t="s">
        <v>307</v>
      </c>
      <c r="B34" s="46">
        <v>12</v>
      </c>
      <c r="C34" s="185"/>
    </row>
    <row r="35" spans="1:10">
      <c r="A35" s="295" t="s">
        <v>309</v>
      </c>
      <c r="B35" s="46">
        <v>11</v>
      </c>
      <c r="C35" s="185"/>
    </row>
    <row r="36" spans="1:10" thickBot="1">
      <c r="A36" s="295" t="s">
        <v>320</v>
      </c>
      <c r="B36" s="46">
        <v>4</v>
      </c>
      <c r="C36" s="185"/>
    </row>
    <row r="37" spans="1:10" thickBot="1">
      <c r="A37" s="439" t="s">
        <v>334</v>
      </c>
      <c r="B37" s="440">
        <f>SUM(B5:B36)</f>
        <v>1054</v>
      </c>
      <c r="C37" s="441"/>
      <c r="H37" s="82"/>
      <c r="I37" s="350"/>
      <c r="J37" s="82"/>
    </row>
    <row r="38" spans="1:10">
      <c r="H38" s="82"/>
      <c r="I38" s="350"/>
      <c r="J38" s="82"/>
    </row>
    <row r="39" spans="1:10">
      <c r="H39" s="82"/>
      <c r="I39" s="350"/>
      <c r="J39" s="82"/>
    </row>
    <row r="40" spans="1:10">
      <c r="H40" s="82"/>
      <c r="I40" s="350"/>
      <c r="J40" s="82"/>
    </row>
  </sheetData>
  <pageMargins left="0.511811024" right="0.511811024" top="0.78740157500000008" bottom="0.78740157500000008" header="0.31496062000000008" footer="0.31496062000000008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80" t="s">
        <v>0</v>
      </c>
    </row>
    <row r="2" spans="1:18">
      <c r="A2" s="1" t="s">
        <v>1</v>
      </c>
    </row>
    <row r="3" spans="1:18" ht="15.75" thickBot="1"/>
    <row r="4" spans="1:18" ht="46.5" customHeight="1" thickBot="1">
      <c r="A4" s="442" t="s">
        <v>3</v>
      </c>
      <c r="B4" s="443">
        <v>45261</v>
      </c>
      <c r="C4" s="443">
        <v>45231</v>
      </c>
      <c r="D4" s="443">
        <v>45200</v>
      </c>
      <c r="E4" s="443">
        <v>45170</v>
      </c>
      <c r="F4" s="443">
        <v>45139</v>
      </c>
      <c r="G4" s="443">
        <v>45108</v>
      </c>
      <c r="H4" s="443">
        <v>45078</v>
      </c>
      <c r="I4" s="444">
        <v>45047</v>
      </c>
      <c r="J4" s="443">
        <v>45017</v>
      </c>
      <c r="K4" s="445">
        <v>44986</v>
      </c>
      <c r="L4" s="446">
        <v>44958</v>
      </c>
      <c r="M4" s="446">
        <v>44927</v>
      </c>
      <c r="N4" s="446" t="s">
        <v>5</v>
      </c>
      <c r="O4" s="447" t="s">
        <v>335</v>
      </c>
      <c r="P4" s="448" t="s">
        <v>336</v>
      </c>
      <c r="Q4" s="449" t="s">
        <v>337</v>
      </c>
    </row>
    <row r="5" spans="1:18" ht="15.75" thickBot="1">
      <c r="A5" s="450" t="s">
        <v>338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2"/>
      <c r="N5" s="453"/>
      <c r="O5" s="454"/>
      <c r="P5" s="455"/>
      <c r="Q5" s="456"/>
    </row>
    <row r="6" spans="1:18" ht="15.75" thickBot="1">
      <c r="A6" s="457" t="s">
        <v>339</v>
      </c>
      <c r="B6" s="458"/>
      <c r="C6" s="459"/>
      <c r="D6" s="459"/>
      <c r="E6" s="459"/>
      <c r="F6" s="459"/>
      <c r="G6" s="459"/>
      <c r="H6" s="459"/>
      <c r="I6" s="459"/>
      <c r="J6" s="459">
        <v>49</v>
      </c>
      <c r="K6" s="459">
        <v>71</v>
      </c>
      <c r="L6" s="459">
        <v>40</v>
      </c>
      <c r="M6" s="460">
        <v>38</v>
      </c>
      <c r="N6" s="461">
        <f>SUM(B6:M6)</f>
        <v>198</v>
      </c>
      <c r="O6" s="462">
        <f>AVERAGE(B6:M6)</f>
        <v>49.5</v>
      </c>
      <c r="P6" s="463">
        <f>(J6/J$9)*100</f>
        <v>37.984496124031011</v>
      </c>
      <c r="Q6" s="463">
        <f>(N6/N$15)*100</f>
        <v>18.714555765595463</v>
      </c>
    </row>
    <row r="7" spans="1:18">
      <c r="A7" s="464" t="s">
        <v>340</v>
      </c>
      <c r="B7" s="465"/>
      <c r="C7" s="466"/>
      <c r="D7" s="466"/>
      <c r="E7" s="466"/>
      <c r="F7" s="466"/>
      <c r="G7" s="466"/>
      <c r="H7" s="466"/>
      <c r="I7" s="466"/>
      <c r="J7" s="466">
        <v>80</v>
      </c>
      <c r="K7" s="466">
        <v>91</v>
      </c>
      <c r="L7" s="466">
        <v>61</v>
      </c>
      <c r="M7" s="467">
        <v>100</v>
      </c>
      <c r="N7" s="468">
        <f>SUM(B7:M7)</f>
        <v>332</v>
      </c>
      <c r="O7" s="469">
        <f>AVERAGE(B7:M7)</f>
        <v>83</v>
      </c>
      <c r="P7" s="463">
        <f>(J7/J$9)*100</f>
        <v>62.015503875968989</v>
      </c>
      <c r="Q7" s="470">
        <f>(N7/N$15)*100</f>
        <v>31.379962192816635</v>
      </c>
    </row>
    <row r="8" spans="1:18" ht="15.75" thickBot="1">
      <c r="A8" s="471" t="s">
        <v>341</v>
      </c>
      <c r="B8" s="472"/>
      <c r="C8" s="473"/>
      <c r="D8" s="473"/>
      <c r="E8" s="473"/>
      <c r="F8" s="473"/>
      <c r="G8" s="473"/>
      <c r="H8" s="473"/>
      <c r="I8" s="473"/>
      <c r="J8" s="473">
        <v>0</v>
      </c>
      <c r="K8" s="473">
        <v>2</v>
      </c>
      <c r="L8" s="473">
        <v>1</v>
      </c>
      <c r="M8" s="474">
        <v>1</v>
      </c>
      <c r="N8" s="475">
        <f>SUM(B8:M8)</f>
        <v>4</v>
      </c>
      <c r="O8" s="476">
        <f>AVERAGE(B8:M8)</f>
        <v>1</v>
      </c>
      <c r="P8" s="477"/>
      <c r="Q8" s="470">
        <f>(N8/N$15)*100</f>
        <v>0.3780718336483932</v>
      </c>
    </row>
    <row r="9" spans="1:18" ht="24.75" customHeight="1" thickBot="1">
      <c r="A9" s="478" t="s">
        <v>342</v>
      </c>
      <c r="B9" s="479" t="s">
        <v>343</v>
      </c>
      <c r="C9" s="479" t="s">
        <v>343</v>
      </c>
      <c r="D9" s="479" t="s">
        <v>343</v>
      </c>
      <c r="E9" s="479" t="s">
        <v>343</v>
      </c>
      <c r="F9" s="479" t="s">
        <v>343</v>
      </c>
      <c r="G9" s="479" t="s">
        <v>343</v>
      </c>
      <c r="H9" s="479" t="s">
        <v>343</v>
      </c>
      <c r="I9" s="479" t="s">
        <v>343</v>
      </c>
      <c r="J9" s="479">
        <f>SUM(J6:J7)</f>
        <v>129</v>
      </c>
      <c r="K9" s="479">
        <f>SUM(K6:K7)</f>
        <v>162</v>
      </c>
      <c r="L9" s="479">
        <f>SUM(L6:L7)</f>
        <v>101</v>
      </c>
      <c r="M9" s="480">
        <f>SUM(M6:M7)</f>
        <v>138</v>
      </c>
      <c r="N9" s="481">
        <f>SUM(N6:N7)</f>
        <v>530</v>
      </c>
      <c r="O9" s="482">
        <f>AVERAGE(B9:M9)</f>
        <v>132.5</v>
      </c>
      <c r="P9" s="483">
        <f>SUM(P6:P7)</f>
        <v>100</v>
      </c>
      <c r="Q9" s="484"/>
    </row>
    <row r="10" spans="1:18" ht="15.75" thickBot="1">
      <c r="A10" s="485" t="s">
        <v>344</v>
      </c>
      <c r="B10" s="486"/>
      <c r="C10" s="486"/>
      <c r="D10" s="486"/>
      <c r="E10" s="486"/>
      <c r="F10" s="486"/>
      <c r="G10" s="486"/>
      <c r="H10" s="486"/>
      <c r="I10" s="486"/>
      <c r="J10" s="487">
        <f>SUM(J6:J8)</f>
        <v>129</v>
      </c>
      <c r="K10" s="487">
        <f>SUM(K6:K8)</f>
        <v>164</v>
      </c>
      <c r="L10" s="487">
        <f>SUM(L6:L8)</f>
        <v>102</v>
      </c>
      <c r="M10" s="487">
        <f>SUM(M6:M8)</f>
        <v>139</v>
      </c>
      <c r="N10" s="488">
        <f>SUM(N6:N8)</f>
        <v>534</v>
      </c>
      <c r="O10" s="489">
        <f>AVERAGE(B10:M10)</f>
        <v>133.5</v>
      </c>
      <c r="P10" s="490"/>
      <c r="Q10" s="470">
        <f>SUM(Q6:Q8)</f>
        <v>50.472589792060489</v>
      </c>
    </row>
    <row r="11" spans="1:18" ht="15.75" thickBot="1">
      <c r="A11" s="491"/>
      <c r="B11" s="492"/>
      <c r="C11" s="492"/>
      <c r="D11" s="492"/>
      <c r="E11" s="492"/>
      <c r="F11" s="492"/>
      <c r="G11" s="492"/>
      <c r="H11" s="492"/>
      <c r="I11" s="492"/>
      <c r="J11" s="492"/>
      <c r="K11" s="492"/>
      <c r="L11" s="492"/>
      <c r="M11" s="493"/>
      <c r="N11" s="494"/>
      <c r="O11" s="495"/>
      <c r="P11" s="496"/>
      <c r="Q11" s="497"/>
    </row>
    <row r="12" spans="1:18" ht="15.75" thickBot="1">
      <c r="A12" s="498" t="s">
        <v>345</v>
      </c>
      <c r="B12" s="499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2"/>
      <c r="N12" s="500"/>
      <c r="O12" s="501"/>
      <c r="P12" s="502"/>
      <c r="Q12" s="503"/>
    </row>
    <row r="13" spans="1:18" ht="15.75" thickBot="1">
      <c r="A13" s="504" t="s">
        <v>345</v>
      </c>
      <c r="B13" s="505"/>
      <c r="C13" s="506"/>
      <c r="D13" s="506"/>
      <c r="E13" s="506"/>
      <c r="F13" s="506"/>
      <c r="G13" s="506"/>
      <c r="H13" s="506"/>
      <c r="I13" s="506"/>
      <c r="J13" s="506">
        <v>120</v>
      </c>
      <c r="K13" s="506">
        <v>149</v>
      </c>
      <c r="L13" s="506">
        <v>143</v>
      </c>
      <c r="M13" s="507">
        <v>112</v>
      </c>
      <c r="N13" s="508">
        <f>SUM(B13:M13)</f>
        <v>524</v>
      </c>
      <c r="O13" s="509">
        <f>AVERAGE(B13:M13)</f>
        <v>131</v>
      </c>
      <c r="P13" s="510"/>
      <c r="Q13" s="470">
        <f>(N13/N$15)*100</f>
        <v>49.527410207939511</v>
      </c>
    </row>
    <row r="14" spans="1:18" ht="15.75" thickBot="1">
      <c r="A14" s="491"/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3"/>
      <c r="N14" s="511"/>
      <c r="O14" s="512"/>
      <c r="P14" s="513"/>
      <c r="Q14" s="514"/>
    </row>
    <row r="15" spans="1:18" ht="15.75" thickBot="1">
      <c r="A15" s="485" t="s">
        <v>15</v>
      </c>
      <c r="B15" s="515" t="s">
        <v>343</v>
      </c>
      <c r="C15" s="515" t="s">
        <v>343</v>
      </c>
      <c r="D15" s="515" t="s">
        <v>343</v>
      </c>
      <c r="E15" s="515" t="s">
        <v>343</v>
      </c>
      <c r="F15" s="515" t="s">
        <v>343</v>
      </c>
      <c r="G15" s="515" t="s">
        <v>343</v>
      </c>
      <c r="H15" s="515" t="s">
        <v>343</v>
      </c>
      <c r="I15" s="515" t="s">
        <v>343</v>
      </c>
      <c r="J15" s="515">
        <f>J10+J13</f>
        <v>249</v>
      </c>
      <c r="K15" s="515">
        <f>K10+K13</f>
        <v>313</v>
      </c>
      <c r="L15" s="515">
        <f>L10+L13</f>
        <v>245</v>
      </c>
      <c r="M15" s="515">
        <f>M10+M13</f>
        <v>251</v>
      </c>
      <c r="N15" s="515">
        <f>N10+N13</f>
        <v>1058</v>
      </c>
      <c r="O15" s="516">
        <f>AVERAGE(B15:M15)</f>
        <v>264.5</v>
      </c>
      <c r="P15" s="490"/>
      <c r="Q15" s="517">
        <f>SUM(Q10:Q13)</f>
        <v>100</v>
      </c>
      <c r="R15" s="16"/>
    </row>
    <row r="16" spans="1:18" ht="15.75" thickBot="1"/>
    <row r="17" spans="1:7" ht="15.75" thickBot="1">
      <c r="A17" s="584" t="s">
        <v>346</v>
      </c>
      <c r="B17" s="584"/>
      <c r="C17" s="584"/>
      <c r="D17" s="518"/>
      <c r="E17" s="584" t="s">
        <v>345</v>
      </c>
      <c r="F17" s="584"/>
      <c r="G17" s="584"/>
    </row>
    <row r="18" spans="1:7" ht="15.75" thickBot="1">
      <c r="A18" s="519" t="s">
        <v>2</v>
      </c>
      <c r="B18" s="520" t="s">
        <v>221</v>
      </c>
      <c r="C18" s="520" t="s">
        <v>222</v>
      </c>
      <c r="D18" s="518"/>
      <c r="E18" s="519" t="s">
        <v>2</v>
      </c>
      <c r="F18" s="520" t="s">
        <v>221</v>
      </c>
      <c r="G18" s="520" t="s">
        <v>222</v>
      </c>
    </row>
    <row r="19" spans="1:7">
      <c r="A19" s="521">
        <v>44927</v>
      </c>
      <c r="B19" s="522">
        <f>M9</f>
        <v>138</v>
      </c>
      <c r="C19" s="523">
        <f>((B19-81)/81)*100</f>
        <v>70.370370370370367</v>
      </c>
      <c r="D19" s="518"/>
      <c r="E19" s="521">
        <v>44927</v>
      </c>
      <c r="F19" s="522">
        <f>M13</f>
        <v>112</v>
      </c>
      <c r="G19" s="523">
        <f>((F19-98)/98)*100</f>
        <v>14.285714285714285</v>
      </c>
    </row>
    <row r="20" spans="1:7">
      <c r="A20" s="524">
        <v>44958</v>
      </c>
      <c r="B20" s="525">
        <f>L9</f>
        <v>101</v>
      </c>
      <c r="C20" s="523">
        <f>((B20-B19)/B19)*100</f>
        <v>-26.811594202898554</v>
      </c>
      <c r="D20" s="518"/>
      <c r="E20" s="524">
        <v>44958</v>
      </c>
      <c r="F20" s="525">
        <f>L13</f>
        <v>143</v>
      </c>
      <c r="G20" s="523">
        <f>((F20-F19)/F19)*100</f>
        <v>27.678571428571431</v>
      </c>
    </row>
    <row r="21" spans="1:7">
      <c r="A21" s="524">
        <v>44986</v>
      </c>
      <c r="B21" s="525">
        <f>K9</f>
        <v>162</v>
      </c>
      <c r="C21" s="523">
        <f>((B21-B20)/B20)*100</f>
        <v>60.396039603960396</v>
      </c>
      <c r="D21" s="518"/>
      <c r="E21" s="524">
        <v>44986</v>
      </c>
      <c r="F21" s="525">
        <f>K13</f>
        <v>149</v>
      </c>
      <c r="G21" s="523">
        <f>((F21-F20)/F20)*100</f>
        <v>4.1958041958041958</v>
      </c>
    </row>
    <row r="22" spans="1:7">
      <c r="A22" s="524">
        <v>45017</v>
      </c>
      <c r="B22" s="525">
        <f>J9</f>
        <v>129</v>
      </c>
      <c r="C22" s="523">
        <f>((B22-B21)/B21)*100</f>
        <v>-20.37037037037037</v>
      </c>
      <c r="D22" s="518"/>
      <c r="E22" s="524">
        <v>45017</v>
      </c>
      <c r="F22" s="525">
        <f>J13</f>
        <v>120</v>
      </c>
      <c r="G22" s="523">
        <f>((F22-F21)/F21)*100</f>
        <v>-19.463087248322147</v>
      </c>
    </row>
    <row r="23" spans="1:7">
      <c r="A23" s="524">
        <v>45047</v>
      </c>
      <c r="B23" s="525" t="str">
        <f>I9</f>
        <v xml:space="preserve"> </v>
      </c>
      <c r="C23" s="523"/>
      <c r="D23" s="518"/>
      <c r="E23" s="524">
        <v>45047</v>
      </c>
      <c r="F23" s="525"/>
      <c r="G23" s="523"/>
    </row>
    <row r="24" spans="1:7">
      <c r="A24" s="524">
        <v>45078</v>
      </c>
      <c r="B24" s="525" t="str">
        <f>H9</f>
        <v xml:space="preserve"> </v>
      </c>
      <c r="C24" s="523"/>
      <c r="D24" s="518"/>
      <c r="E24" s="524">
        <v>45078</v>
      </c>
      <c r="F24" s="525"/>
      <c r="G24" s="523"/>
    </row>
    <row r="25" spans="1:7">
      <c r="A25" s="524">
        <v>45108</v>
      </c>
      <c r="B25" s="525" t="str">
        <f>G9</f>
        <v xml:space="preserve"> </v>
      </c>
      <c r="C25" s="523"/>
      <c r="D25" s="518"/>
      <c r="E25" s="524">
        <v>45108</v>
      </c>
      <c r="F25" s="525"/>
      <c r="G25" s="523"/>
    </row>
    <row r="26" spans="1:7">
      <c r="A26" s="524">
        <v>45139</v>
      </c>
      <c r="B26" s="525" t="str">
        <f>F9</f>
        <v xml:space="preserve"> </v>
      </c>
      <c r="C26" s="523"/>
      <c r="D26" s="518"/>
      <c r="E26" s="524">
        <v>45139</v>
      </c>
      <c r="F26" s="525"/>
      <c r="G26" s="523"/>
    </row>
    <row r="27" spans="1:7">
      <c r="A27" s="524">
        <v>45170</v>
      </c>
      <c r="B27" s="525" t="str">
        <f>E9</f>
        <v xml:space="preserve"> </v>
      </c>
      <c r="C27" s="523"/>
      <c r="D27" s="518"/>
      <c r="E27" s="524">
        <v>45170</v>
      </c>
      <c r="F27" s="525"/>
      <c r="G27" s="523"/>
    </row>
    <row r="28" spans="1:7">
      <c r="A28" s="524">
        <v>45200</v>
      </c>
      <c r="B28" s="525" t="str">
        <f>D9</f>
        <v xml:space="preserve"> </v>
      </c>
      <c r="C28" s="523"/>
      <c r="D28" s="518"/>
      <c r="E28" s="524">
        <v>45200</v>
      </c>
      <c r="F28" s="525"/>
      <c r="G28" s="523"/>
    </row>
    <row r="29" spans="1:7">
      <c r="A29" s="524">
        <v>45231</v>
      </c>
      <c r="B29" s="526" t="str">
        <f>C9</f>
        <v xml:space="preserve"> </v>
      </c>
      <c r="C29" s="523"/>
      <c r="D29" s="518"/>
      <c r="E29" s="524">
        <v>45231</v>
      </c>
      <c r="F29" s="526"/>
      <c r="G29" s="523"/>
    </row>
    <row r="30" spans="1:7" ht="15.75" thickBot="1">
      <c r="A30" s="527">
        <v>45261</v>
      </c>
      <c r="B30" s="528" t="str">
        <f>B9</f>
        <v xml:space="preserve"> </v>
      </c>
      <c r="C30" s="529"/>
      <c r="D30" s="518"/>
      <c r="E30" s="527">
        <v>45261</v>
      </c>
      <c r="F30" s="528"/>
      <c r="G30" s="529"/>
    </row>
    <row r="31" spans="1:7" ht="15.75" thickBot="1">
      <c r="A31" s="530" t="s">
        <v>5</v>
      </c>
      <c r="B31" s="531">
        <f>SUM(B19:B30)</f>
        <v>530</v>
      </c>
      <c r="C31" s="532"/>
      <c r="D31" s="518"/>
      <c r="E31" s="249" t="s">
        <v>5</v>
      </c>
      <c r="F31" s="531">
        <f>SUM(F19:F30)</f>
        <v>524</v>
      </c>
      <c r="G31" s="532"/>
    </row>
    <row r="32" spans="1:7" ht="15.75" thickBot="1">
      <c r="A32" s="533" t="s">
        <v>6</v>
      </c>
      <c r="B32" s="531">
        <f>AVERAGE(B19:B30)</f>
        <v>132.5</v>
      </c>
      <c r="C32" s="532"/>
      <c r="D32" s="518"/>
      <c r="E32" s="533" t="s">
        <v>6</v>
      </c>
      <c r="F32" s="531">
        <f>AVERAGE(F19:F30)</f>
        <v>131</v>
      </c>
      <c r="G32" s="532"/>
    </row>
    <row r="33" spans="1:8" ht="17.25" customHeight="1" thickBot="1">
      <c r="C33" s="273"/>
      <c r="D33" s="273"/>
    </row>
    <row r="34" spans="1:8" ht="93" customHeight="1" thickBot="1">
      <c r="A34" s="534"/>
      <c r="B34" s="535" t="s">
        <v>347</v>
      </c>
      <c r="C34" s="536" t="s">
        <v>348</v>
      </c>
      <c r="D34" s="536" t="s">
        <v>349</v>
      </c>
      <c r="E34" s="536" t="s">
        <v>350</v>
      </c>
      <c r="F34" s="536" t="s">
        <v>351</v>
      </c>
      <c r="G34" s="537" t="s">
        <v>352</v>
      </c>
      <c r="H34" s="538" t="s">
        <v>15</v>
      </c>
    </row>
    <row r="35" spans="1:8" thickBot="1">
      <c r="A35" s="539" t="s">
        <v>340</v>
      </c>
      <c r="B35" s="540"/>
      <c r="C35" s="541"/>
      <c r="D35" s="541"/>
      <c r="E35" s="541"/>
      <c r="F35" s="541"/>
      <c r="G35" s="541"/>
      <c r="H35" s="542"/>
    </row>
    <row r="36" spans="1:8">
      <c r="A36" s="543">
        <v>44927</v>
      </c>
      <c r="B36" s="544">
        <v>6</v>
      </c>
      <c r="C36" s="545">
        <v>1</v>
      </c>
      <c r="D36" s="545">
        <v>65</v>
      </c>
      <c r="E36" s="545">
        <v>6</v>
      </c>
      <c r="F36" s="545">
        <v>16</v>
      </c>
      <c r="G36" s="546">
        <v>6</v>
      </c>
      <c r="H36" s="547">
        <f t="shared" ref="H36:H47" si="0">SUM(B36:G36)</f>
        <v>100</v>
      </c>
    </row>
    <row r="37" spans="1:8">
      <c r="A37" s="548">
        <v>44958</v>
      </c>
      <c r="B37" s="549">
        <v>6</v>
      </c>
      <c r="C37" s="550">
        <v>2</v>
      </c>
      <c r="D37" s="550">
        <v>35</v>
      </c>
      <c r="E37" s="550">
        <v>3</v>
      </c>
      <c r="F37" s="550">
        <v>8</v>
      </c>
      <c r="G37" s="551">
        <v>7</v>
      </c>
      <c r="H37" s="552">
        <f t="shared" si="0"/>
        <v>61</v>
      </c>
    </row>
    <row r="38" spans="1:8">
      <c r="A38" s="548">
        <v>44986</v>
      </c>
      <c r="B38" s="549">
        <v>6</v>
      </c>
      <c r="C38" s="550">
        <v>2</v>
      </c>
      <c r="D38" s="550">
        <v>56</v>
      </c>
      <c r="E38" s="550">
        <v>6</v>
      </c>
      <c r="F38" s="550">
        <v>9</v>
      </c>
      <c r="G38" s="551">
        <v>12</v>
      </c>
      <c r="H38" s="552">
        <f t="shared" si="0"/>
        <v>91</v>
      </c>
    </row>
    <row r="39" spans="1:8">
      <c r="A39" s="548">
        <v>45017</v>
      </c>
      <c r="B39" s="549">
        <v>11</v>
      </c>
      <c r="C39" s="550">
        <v>0</v>
      </c>
      <c r="D39" s="550">
        <v>46</v>
      </c>
      <c r="E39" s="550">
        <v>6</v>
      </c>
      <c r="F39" s="550">
        <v>11</v>
      </c>
      <c r="G39" s="551">
        <v>6</v>
      </c>
      <c r="H39" s="552">
        <f t="shared" si="0"/>
        <v>80</v>
      </c>
    </row>
    <row r="40" spans="1:8">
      <c r="A40" s="548">
        <v>45047</v>
      </c>
      <c r="B40" s="549"/>
      <c r="C40" s="550"/>
      <c r="D40" s="550"/>
      <c r="E40" s="550"/>
      <c r="F40" s="550"/>
      <c r="G40" s="551"/>
      <c r="H40" s="552">
        <f t="shared" si="0"/>
        <v>0</v>
      </c>
    </row>
    <row r="41" spans="1:8">
      <c r="A41" s="548">
        <v>45078</v>
      </c>
      <c r="B41" s="549"/>
      <c r="C41" s="550"/>
      <c r="D41" s="550"/>
      <c r="E41" s="550"/>
      <c r="F41" s="550"/>
      <c r="G41" s="551"/>
      <c r="H41" s="552">
        <f t="shared" si="0"/>
        <v>0</v>
      </c>
    </row>
    <row r="42" spans="1:8">
      <c r="A42" s="548">
        <v>45108</v>
      </c>
      <c r="B42" s="549"/>
      <c r="C42" s="550"/>
      <c r="D42" s="550"/>
      <c r="E42" s="550"/>
      <c r="F42" s="550"/>
      <c r="G42" s="551"/>
      <c r="H42" s="552">
        <f t="shared" si="0"/>
        <v>0</v>
      </c>
    </row>
    <row r="43" spans="1:8">
      <c r="A43" s="548">
        <v>45139</v>
      </c>
      <c r="B43" s="549"/>
      <c r="C43" s="550"/>
      <c r="D43" s="550"/>
      <c r="E43" s="550"/>
      <c r="F43" s="550"/>
      <c r="G43" s="551"/>
      <c r="H43" s="552">
        <f t="shared" si="0"/>
        <v>0</v>
      </c>
    </row>
    <row r="44" spans="1:8">
      <c r="A44" s="548">
        <v>45170</v>
      </c>
      <c r="B44" s="549"/>
      <c r="C44" s="550"/>
      <c r="D44" s="550"/>
      <c r="E44" s="550"/>
      <c r="F44" s="550"/>
      <c r="G44" s="551"/>
      <c r="H44" s="552">
        <f t="shared" si="0"/>
        <v>0</v>
      </c>
    </row>
    <row r="45" spans="1:8">
      <c r="A45" s="548">
        <v>45200</v>
      </c>
      <c r="B45" s="549"/>
      <c r="C45" s="550"/>
      <c r="D45" s="550"/>
      <c r="E45" s="550"/>
      <c r="F45" s="550"/>
      <c r="G45" s="551"/>
      <c r="H45" s="552">
        <f t="shared" si="0"/>
        <v>0</v>
      </c>
    </row>
    <row r="46" spans="1:8">
      <c r="A46" s="548">
        <v>45231</v>
      </c>
      <c r="B46" s="549"/>
      <c r="C46" s="550"/>
      <c r="D46" s="550"/>
      <c r="E46" s="550"/>
      <c r="F46" s="550"/>
      <c r="G46" s="551"/>
      <c r="H46" s="552">
        <f t="shared" si="0"/>
        <v>0</v>
      </c>
    </row>
    <row r="47" spans="1:8" thickBot="1">
      <c r="A47" s="553">
        <v>45261</v>
      </c>
      <c r="B47" s="554"/>
      <c r="C47" s="555"/>
      <c r="D47" s="555"/>
      <c r="E47" s="555"/>
      <c r="F47" s="555"/>
      <c r="G47" s="556"/>
      <c r="H47" s="557">
        <f t="shared" si="0"/>
        <v>0</v>
      </c>
    </row>
    <row r="48" spans="1:8" thickBot="1">
      <c r="A48" s="558" t="s">
        <v>353</v>
      </c>
      <c r="B48" s="559">
        <f t="shared" ref="B48:H48" si="1">SUM(B36:B47)</f>
        <v>29</v>
      </c>
      <c r="C48" s="559">
        <f t="shared" si="1"/>
        <v>5</v>
      </c>
      <c r="D48" s="559">
        <f t="shared" si="1"/>
        <v>202</v>
      </c>
      <c r="E48" s="559">
        <f t="shared" si="1"/>
        <v>21</v>
      </c>
      <c r="F48" s="559">
        <f t="shared" si="1"/>
        <v>44</v>
      </c>
      <c r="G48" s="559">
        <f t="shared" si="1"/>
        <v>31</v>
      </c>
      <c r="H48" s="560">
        <f t="shared" si="1"/>
        <v>332</v>
      </c>
    </row>
    <row r="49" spans="1:8" thickBot="1">
      <c r="A49" s="541"/>
      <c r="B49" s="561"/>
      <c r="C49" s="561"/>
      <c r="D49" s="561"/>
      <c r="E49" s="561"/>
      <c r="F49" s="561"/>
      <c r="G49" s="561"/>
      <c r="H49" s="561"/>
    </row>
    <row r="50" spans="1:8" thickBot="1">
      <c r="A50" s="539" t="s">
        <v>339</v>
      </c>
      <c r="B50" s="562"/>
      <c r="C50" s="563"/>
      <c r="D50" s="563"/>
      <c r="E50" s="563"/>
      <c r="F50" s="563"/>
      <c r="G50" s="563"/>
      <c r="H50" s="563"/>
    </row>
    <row r="51" spans="1:8">
      <c r="A51" s="543">
        <v>44927</v>
      </c>
      <c r="B51" s="564">
        <v>4</v>
      </c>
      <c r="C51" s="565">
        <v>2</v>
      </c>
      <c r="D51" s="565">
        <v>11</v>
      </c>
      <c r="E51" s="565">
        <v>3</v>
      </c>
      <c r="F51" s="565">
        <v>8</v>
      </c>
      <c r="G51" s="566">
        <v>10</v>
      </c>
      <c r="H51" s="567">
        <f t="shared" ref="H51:H62" si="2">SUM(B51:G51)</f>
        <v>38</v>
      </c>
    </row>
    <row r="52" spans="1:8">
      <c r="A52" s="548">
        <v>44958</v>
      </c>
      <c r="B52" s="568">
        <v>2</v>
      </c>
      <c r="C52" s="569">
        <v>4</v>
      </c>
      <c r="D52" s="569">
        <v>18</v>
      </c>
      <c r="E52" s="569">
        <v>0</v>
      </c>
      <c r="F52" s="569">
        <v>10</v>
      </c>
      <c r="G52" s="570">
        <v>6</v>
      </c>
      <c r="H52" s="571">
        <f t="shared" si="2"/>
        <v>40</v>
      </c>
    </row>
    <row r="53" spans="1:8">
      <c r="A53" s="548">
        <v>44986</v>
      </c>
      <c r="B53" s="568">
        <v>4</v>
      </c>
      <c r="C53" s="569">
        <v>5</v>
      </c>
      <c r="D53" s="569">
        <v>24</v>
      </c>
      <c r="E53" s="569">
        <v>3</v>
      </c>
      <c r="F53" s="569">
        <v>20</v>
      </c>
      <c r="G53" s="570">
        <v>15</v>
      </c>
      <c r="H53" s="571">
        <f t="shared" si="2"/>
        <v>71</v>
      </c>
    </row>
    <row r="54" spans="1:8">
      <c r="A54" s="548">
        <v>45017</v>
      </c>
      <c r="B54" s="568">
        <v>4</v>
      </c>
      <c r="C54" s="569">
        <v>5</v>
      </c>
      <c r="D54" s="569">
        <v>16</v>
      </c>
      <c r="E54" s="569">
        <v>3</v>
      </c>
      <c r="F54" s="569">
        <v>13</v>
      </c>
      <c r="G54" s="570">
        <v>8</v>
      </c>
      <c r="H54" s="571">
        <f t="shared" si="2"/>
        <v>49</v>
      </c>
    </row>
    <row r="55" spans="1:8">
      <c r="A55" s="548">
        <v>45047</v>
      </c>
      <c r="B55" s="568"/>
      <c r="C55" s="569"/>
      <c r="D55" s="569"/>
      <c r="E55" s="569"/>
      <c r="F55" s="569"/>
      <c r="G55" s="570"/>
      <c r="H55" s="571">
        <f t="shared" si="2"/>
        <v>0</v>
      </c>
    </row>
    <row r="56" spans="1:8">
      <c r="A56" s="548">
        <v>45078</v>
      </c>
      <c r="B56" s="568"/>
      <c r="C56" s="569"/>
      <c r="D56" s="569"/>
      <c r="E56" s="569"/>
      <c r="F56" s="569"/>
      <c r="G56" s="570"/>
      <c r="H56" s="571">
        <f t="shared" si="2"/>
        <v>0</v>
      </c>
    </row>
    <row r="57" spans="1:8">
      <c r="A57" s="548">
        <v>45108</v>
      </c>
      <c r="B57" s="568"/>
      <c r="C57" s="569"/>
      <c r="D57" s="569"/>
      <c r="E57" s="569"/>
      <c r="F57" s="569"/>
      <c r="G57" s="570"/>
      <c r="H57" s="571">
        <f t="shared" si="2"/>
        <v>0</v>
      </c>
    </row>
    <row r="58" spans="1:8">
      <c r="A58" s="548">
        <v>45139</v>
      </c>
      <c r="B58" s="568"/>
      <c r="C58" s="569"/>
      <c r="D58" s="569"/>
      <c r="E58" s="569"/>
      <c r="F58" s="569"/>
      <c r="G58" s="570"/>
      <c r="H58" s="571">
        <f t="shared" si="2"/>
        <v>0</v>
      </c>
    </row>
    <row r="59" spans="1:8">
      <c r="A59" s="548">
        <v>45170</v>
      </c>
      <c r="B59" s="568"/>
      <c r="C59" s="569"/>
      <c r="D59" s="569"/>
      <c r="E59" s="569"/>
      <c r="F59" s="569"/>
      <c r="G59" s="570"/>
      <c r="H59" s="571">
        <f t="shared" si="2"/>
        <v>0</v>
      </c>
    </row>
    <row r="60" spans="1:8">
      <c r="A60" s="548">
        <v>45200</v>
      </c>
      <c r="B60" s="568"/>
      <c r="C60" s="569"/>
      <c r="D60" s="569"/>
      <c r="E60" s="569"/>
      <c r="F60" s="569"/>
      <c r="G60" s="570"/>
      <c r="H60" s="571">
        <f t="shared" si="2"/>
        <v>0</v>
      </c>
    </row>
    <row r="61" spans="1:8">
      <c r="A61" s="548">
        <v>45231</v>
      </c>
      <c r="B61" s="568"/>
      <c r="C61" s="569"/>
      <c r="D61" s="569"/>
      <c r="E61" s="569"/>
      <c r="F61" s="569"/>
      <c r="G61" s="570"/>
      <c r="H61" s="571">
        <f t="shared" si="2"/>
        <v>0</v>
      </c>
    </row>
    <row r="62" spans="1:8" thickBot="1">
      <c r="A62" s="553">
        <v>45261</v>
      </c>
      <c r="B62" s="572"/>
      <c r="C62" s="573"/>
      <c r="D62" s="573"/>
      <c r="E62" s="573"/>
      <c r="F62" s="573"/>
      <c r="G62" s="574"/>
      <c r="H62" s="575">
        <f t="shared" si="2"/>
        <v>0</v>
      </c>
    </row>
    <row r="63" spans="1:8" thickBot="1">
      <c r="A63" s="576" t="s">
        <v>354</v>
      </c>
      <c r="B63" s="577">
        <f t="shared" ref="B63:H63" si="3">SUM(B51:B62)</f>
        <v>14</v>
      </c>
      <c r="C63" s="577">
        <f t="shared" si="3"/>
        <v>16</v>
      </c>
      <c r="D63" s="577">
        <f t="shared" si="3"/>
        <v>69</v>
      </c>
      <c r="E63" s="577">
        <f t="shared" si="3"/>
        <v>9</v>
      </c>
      <c r="F63" s="577">
        <f t="shared" si="3"/>
        <v>51</v>
      </c>
      <c r="G63" s="578">
        <f t="shared" si="3"/>
        <v>39</v>
      </c>
      <c r="H63" s="579">
        <f t="shared" si="3"/>
        <v>198</v>
      </c>
    </row>
    <row r="64" spans="1:8" thickBot="1">
      <c r="A64" s="580"/>
      <c r="B64" s="580"/>
      <c r="C64" s="580"/>
      <c r="D64" s="580"/>
      <c r="E64" s="580"/>
      <c r="F64" s="580"/>
      <c r="G64" s="580"/>
      <c r="H64" s="580"/>
    </row>
    <row r="65" spans="1:8" thickBot="1">
      <c r="A65" s="581" t="s">
        <v>15</v>
      </c>
      <c r="B65" s="582">
        <f t="shared" ref="B65:H65" si="4">B48+B63</f>
        <v>43</v>
      </c>
      <c r="C65" s="582">
        <f t="shared" si="4"/>
        <v>21</v>
      </c>
      <c r="D65" s="582">
        <f t="shared" si="4"/>
        <v>271</v>
      </c>
      <c r="E65" s="582">
        <f t="shared" si="4"/>
        <v>30</v>
      </c>
      <c r="F65" s="582">
        <f t="shared" si="4"/>
        <v>95</v>
      </c>
      <c r="G65" s="582">
        <f t="shared" si="4"/>
        <v>70</v>
      </c>
      <c r="H65" s="583">
        <f t="shared" si="4"/>
        <v>530</v>
      </c>
    </row>
    <row r="67" spans="1:8">
      <c r="A67" s="273"/>
      <c r="B67" s="273"/>
      <c r="C67" s="273"/>
      <c r="D67" s="273"/>
      <c r="E67" s="273"/>
      <c r="F67" s="273"/>
      <c r="G67" s="273"/>
    </row>
    <row r="68" spans="1:8">
      <c r="A68" s="273"/>
      <c r="B68" s="273"/>
      <c r="C68" s="273"/>
      <c r="D68" s="273"/>
      <c r="E68" s="273"/>
      <c r="F68" s="273"/>
      <c r="G68" s="273"/>
    </row>
    <row r="69" spans="1:8">
      <c r="A69" s="273"/>
      <c r="B69" s="273"/>
      <c r="C69" s="273"/>
      <c r="D69" s="273"/>
      <c r="E69" s="273"/>
      <c r="F69" s="273"/>
      <c r="G69" s="273"/>
    </row>
    <row r="70" spans="1:8">
      <c r="A70" s="273"/>
      <c r="B70" s="273"/>
      <c r="C70" s="273"/>
      <c r="D70" s="273"/>
      <c r="E70" s="273"/>
      <c r="F70" s="273"/>
      <c r="G70" s="273"/>
    </row>
    <row r="71" spans="1:8">
      <c r="A71" s="273"/>
      <c r="B71" s="273"/>
      <c r="C71" s="273"/>
      <c r="D71" s="273"/>
      <c r="E71" s="273"/>
      <c r="F71" s="273"/>
      <c r="G71" s="273"/>
    </row>
    <row r="72" spans="1:8">
      <c r="A72" s="273"/>
      <c r="B72" s="273"/>
      <c r="C72" s="273"/>
      <c r="D72" s="273"/>
      <c r="E72" s="273"/>
      <c r="F72" s="273"/>
      <c r="G72" s="273"/>
    </row>
    <row r="73" spans="1:8">
      <c r="A73" s="273"/>
      <c r="B73" s="273"/>
      <c r="C73" s="273"/>
      <c r="D73" s="273"/>
      <c r="E73" s="273"/>
      <c r="F73" s="273"/>
      <c r="G73" s="273"/>
    </row>
    <row r="74" spans="1:8">
      <c r="A74" s="273"/>
      <c r="B74" s="273"/>
      <c r="C74" s="273"/>
      <c r="D74" s="273"/>
      <c r="E74" s="273"/>
      <c r="F74" s="273"/>
      <c r="G74" s="273"/>
    </row>
    <row r="75" spans="1:8">
      <c r="A75" s="273"/>
      <c r="B75" s="273"/>
      <c r="C75" s="273"/>
      <c r="D75" s="273"/>
      <c r="E75" s="273"/>
      <c r="F75" s="273"/>
      <c r="G75" s="273"/>
    </row>
    <row r="76" spans="1:8">
      <c r="A76" s="273"/>
      <c r="B76" s="273"/>
      <c r="C76" s="273"/>
      <c r="D76" s="273"/>
      <c r="E76" s="273"/>
      <c r="F76" s="273"/>
      <c r="G76" s="273"/>
    </row>
    <row r="77" spans="1:8">
      <c r="A77" s="273"/>
      <c r="B77" s="273"/>
      <c r="C77" s="273"/>
      <c r="D77" s="273"/>
      <c r="E77" s="273"/>
      <c r="F77" s="273"/>
      <c r="G77" s="273"/>
    </row>
    <row r="78" spans="1:8">
      <c r="A78" s="273"/>
      <c r="B78" s="273"/>
      <c r="C78" s="273"/>
      <c r="D78" s="273"/>
      <c r="E78" s="273"/>
      <c r="F78" s="273"/>
      <c r="G78" s="273"/>
    </row>
    <row r="79" spans="1:8">
      <c r="A79" s="273"/>
      <c r="B79" s="273"/>
      <c r="C79" s="273"/>
      <c r="D79" s="273"/>
      <c r="E79" s="273"/>
      <c r="F79" s="273"/>
      <c r="G79" s="273"/>
    </row>
    <row r="80" spans="1:8">
      <c r="A80" s="273"/>
      <c r="B80" s="273"/>
      <c r="C80" s="273"/>
      <c r="D80" s="273"/>
      <c r="E80" s="273"/>
      <c r="F80" s="273"/>
      <c r="G80" s="273"/>
    </row>
    <row r="81" spans="1:7">
      <c r="A81" s="273"/>
      <c r="B81" s="273"/>
      <c r="C81" s="273"/>
      <c r="D81" s="273"/>
      <c r="E81" s="273"/>
      <c r="F81" s="273"/>
      <c r="G81" s="273"/>
    </row>
    <row r="82" spans="1:7">
      <c r="A82" s="273"/>
      <c r="B82" s="273"/>
      <c r="C82" s="273"/>
      <c r="D82" s="273"/>
      <c r="E82" s="273"/>
      <c r="F82" s="273"/>
      <c r="G82" s="273"/>
    </row>
    <row r="83" spans="1:7">
      <c r="A83" s="273"/>
      <c r="B83" s="273"/>
      <c r="C83" s="273"/>
      <c r="D83" s="273"/>
      <c r="E83" s="273"/>
      <c r="F83" s="273"/>
      <c r="G83" s="273"/>
    </row>
    <row r="84" spans="1:7">
      <c r="A84" s="273"/>
      <c r="B84" s="273"/>
      <c r="C84" s="273"/>
      <c r="D84" s="273"/>
      <c r="E84" s="273"/>
      <c r="F84" s="273"/>
      <c r="G84" s="273"/>
    </row>
    <row r="85" spans="1:7">
      <c r="A85" s="273"/>
      <c r="B85" s="273"/>
      <c r="C85" s="273"/>
      <c r="D85" s="273"/>
      <c r="E85" s="273"/>
      <c r="F85" s="273"/>
      <c r="G85" s="273"/>
    </row>
    <row r="86" spans="1:7">
      <c r="A86" s="273"/>
      <c r="B86" s="273"/>
      <c r="C86" s="273"/>
      <c r="D86" s="273"/>
      <c r="E86" s="273"/>
      <c r="F86" s="273"/>
      <c r="G86" s="273"/>
    </row>
    <row r="87" spans="1:7">
      <c r="A87" s="273"/>
      <c r="B87" s="273"/>
      <c r="C87" s="273"/>
      <c r="D87" s="273"/>
      <c r="E87" s="273"/>
      <c r="F87" s="273"/>
      <c r="G87" s="273"/>
    </row>
    <row r="88" spans="1:7">
      <c r="A88" s="273"/>
      <c r="B88" s="273"/>
      <c r="C88" s="273"/>
      <c r="D88" s="273"/>
      <c r="E88" s="273"/>
      <c r="F88" s="273"/>
      <c r="G88" s="273"/>
    </row>
    <row r="89" spans="1:7">
      <c r="A89" s="273"/>
      <c r="B89" s="273"/>
      <c r="C89" s="273"/>
      <c r="D89" s="273"/>
      <c r="E89" s="273"/>
      <c r="F89" s="273"/>
      <c r="G89" s="273"/>
    </row>
    <row r="90" spans="1:7">
      <c r="A90" s="273"/>
      <c r="B90" s="273"/>
      <c r="C90" s="273"/>
      <c r="D90" s="273"/>
      <c r="E90" s="273"/>
      <c r="F90" s="273"/>
      <c r="G90" s="273"/>
    </row>
    <row r="91" spans="1:7">
      <c r="A91" s="273"/>
      <c r="B91" s="273"/>
      <c r="C91" s="273"/>
      <c r="D91" s="273"/>
      <c r="E91" s="273"/>
      <c r="F91" s="273"/>
      <c r="G91" s="273"/>
    </row>
    <row r="92" spans="1:7">
      <c r="A92" s="273"/>
      <c r="B92" s="273"/>
      <c r="C92" s="273"/>
      <c r="D92" s="273"/>
      <c r="E92" s="273"/>
      <c r="F92" s="273"/>
      <c r="G92" s="273"/>
    </row>
    <row r="93" spans="1:7">
      <c r="A93" s="273"/>
      <c r="B93" s="273"/>
      <c r="C93" s="273"/>
      <c r="D93" s="273"/>
      <c r="E93" s="273"/>
      <c r="F93" s="273"/>
      <c r="G93" s="273"/>
    </row>
    <row r="94" spans="1:7">
      <c r="A94" s="273"/>
      <c r="B94" s="273"/>
      <c r="C94" s="273"/>
      <c r="D94" s="273"/>
      <c r="E94" s="273"/>
      <c r="F94" s="273"/>
      <c r="G94" s="273"/>
    </row>
    <row r="95" spans="1:7">
      <c r="A95" s="273"/>
      <c r="B95" s="273"/>
      <c r="C95" s="273"/>
      <c r="D95" s="273"/>
      <c r="E95" s="273"/>
      <c r="F95" s="273"/>
      <c r="G95" s="273"/>
    </row>
    <row r="96" spans="1:7">
      <c r="A96" s="273"/>
      <c r="B96" s="273"/>
      <c r="C96" s="273"/>
      <c r="D96" s="273"/>
      <c r="E96" s="273"/>
      <c r="F96" s="273"/>
      <c r="G96" s="273"/>
    </row>
    <row r="97" spans="1:7">
      <c r="A97" s="273"/>
      <c r="B97" s="273"/>
      <c r="C97" s="273"/>
      <c r="D97" s="273"/>
      <c r="E97" s="273"/>
      <c r="F97" s="273"/>
      <c r="G97" s="273"/>
    </row>
    <row r="98" spans="1:7">
      <c r="A98" s="273"/>
      <c r="B98" s="273"/>
      <c r="C98" s="273"/>
      <c r="D98" s="273"/>
      <c r="E98" s="273"/>
      <c r="F98" s="273"/>
      <c r="G98" s="273"/>
    </row>
    <row r="99" spans="1:7">
      <c r="A99" s="273"/>
      <c r="B99" s="273"/>
      <c r="C99" s="273"/>
      <c r="D99" s="273"/>
      <c r="E99" s="273"/>
      <c r="F99" s="273"/>
      <c r="G99" s="273"/>
    </row>
    <row r="100" spans="1:7">
      <c r="A100" s="273"/>
      <c r="B100" s="273"/>
      <c r="C100" s="273"/>
      <c r="D100" s="273"/>
      <c r="E100" s="273"/>
      <c r="F100" s="273"/>
      <c r="G100" s="273"/>
    </row>
    <row r="101" spans="1:7">
      <c r="A101" s="273"/>
      <c r="B101" s="273"/>
      <c r="C101" s="273"/>
      <c r="D101" s="273"/>
      <c r="E101" s="273"/>
      <c r="F101" s="273"/>
      <c r="G101" s="273"/>
    </row>
    <row r="102" spans="1:7">
      <c r="A102" s="273"/>
      <c r="B102" s="273"/>
      <c r="C102" s="273"/>
      <c r="D102" s="273"/>
      <c r="E102" s="273"/>
      <c r="F102" s="273"/>
      <c r="G102" s="273"/>
    </row>
    <row r="103" spans="1:7">
      <c r="A103" s="273"/>
      <c r="B103" s="273"/>
      <c r="C103" s="273"/>
      <c r="D103" s="273"/>
      <c r="E103" s="273"/>
      <c r="F103" s="273"/>
      <c r="G103" s="273"/>
    </row>
    <row r="104" spans="1:7">
      <c r="A104" s="273"/>
      <c r="B104" s="273"/>
      <c r="C104" s="273"/>
      <c r="D104" s="273"/>
      <c r="E104" s="273"/>
      <c r="F104" s="273"/>
      <c r="G104" s="273"/>
    </row>
    <row r="105" spans="1:7">
      <c r="A105" s="273"/>
      <c r="B105" s="273"/>
      <c r="C105" s="273"/>
      <c r="D105" s="273"/>
      <c r="E105" s="273"/>
      <c r="F105" s="273"/>
      <c r="G105" s="273"/>
    </row>
    <row r="106" spans="1:7">
      <c r="A106" s="273"/>
      <c r="B106" s="273"/>
      <c r="C106" s="273"/>
      <c r="D106" s="273"/>
      <c r="E106" s="273"/>
      <c r="F106" s="273"/>
      <c r="G106" s="273"/>
    </row>
    <row r="107" spans="1:7">
      <c r="A107" s="273"/>
      <c r="B107" s="273"/>
      <c r="C107" s="273"/>
      <c r="D107" s="273"/>
      <c r="E107" s="273"/>
      <c r="F107" s="273"/>
      <c r="G107" s="273"/>
    </row>
    <row r="108" spans="1:7">
      <c r="A108" s="273"/>
      <c r="B108" s="273"/>
      <c r="C108" s="273"/>
      <c r="D108" s="273"/>
      <c r="E108" s="273"/>
      <c r="F108" s="273"/>
      <c r="G108" s="273"/>
    </row>
    <row r="109" spans="1:7">
      <c r="A109" s="273"/>
      <c r="B109" s="273"/>
      <c r="C109" s="273"/>
      <c r="D109" s="273"/>
      <c r="E109" s="273"/>
      <c r="F109" s="273"/>
      <c r="G109" s="273"/>
    </row>
    <row r="110" spans="1:7">
      <c r="A110" s="273"/>
      <c r="B110" s="273"/>
      <c r="C110" s="273"/>
      <c r="D110" s="273"/>
      <c r="E110" s="273"/>
      <c r="F110" s="273"/>
      <c r="G110" s="273"/>
    </row>
    <row r="111" spans="1:7">
      <c r="A111" s="273"/>
      <c r="B111" s="273"/>
      <c r="C111" s="273"/>
      <c r="D111" s="273"/>
      <c r="E111" s="273"/>
      <c r="F111" s="273"/>
      <c r="G111" s="273"/>
    </row>
    <row r="112" spans="1:7">
      <c r="A112" s="273"/>
      <c r="B112" s="273"/>
      <c r="C112" s="273"/>
      <c r="D112" s="273"/>
      <c r="E112" s="273"/>
      <c r="F112" s="273"/>
      <c r="G112" s="273"/>
    </row>
    <row r="113" spans="1:7">
      <c r="A113" s="273"/>
      <c r="B113" s="273"/>
      <c r="C113" s="273"/>
      <c r="D113" s="273"/>
      <c r="E113" s="273"/>
      <c r="F113" s="273"/>
      <c r="G113" s="273"/>
    </row>
    <row r="114" spans="1:7">
      <c r="A114" s="273"/>
      <c r="B114" s="273"/>
      <c r="C114" s="273"/>
      <c r="D114" s="273"/>
      <c r="E114" s="273"/>
      <c r="F114" s="273"/>
      <c r="G114" s="273"/>
    </row>
    <row r="115" spans="1:7">
      <c r="A115" s="273"/>
      <c r="B115" s="273"/>
      <c r="C115" s="273"/>
      <c r="D115" s="273"/>
      <c r="E115" s="273"/>
      <c r="F115" s="273"/>
      <c r="G115" s="273"/>
    </row>
    <row r="116" spans="1:7">
      <c r="A116" s="273"/>
      <c r="B116" s="273"/>
      <c r="C116" s="273"/>
      <c r="D116" s="273"/>
      <c r="E116" s="273"/>
      <c r="F116" s="273"/>
      <c r="G116" s="273"/>
    </row>
    <row r="117" spans="1:7">
      <c r="A117" s="273"/>
      <c r="B117" s="273"/>
      <c r="C117" s="273"/>
      <c r="D117" s="273"/>
      <c r="E117" s="273"/>
      <c r="F117" s="273"/>
      <c r="G117" s="273"/>
    </row>
    <row r="118" spans="1:7">
      <c r="A118" s="273"/>
      <c r="B118" s="273"/>
      <c r="C118" s="273"/>
      <c r="D118" s="273"/>
      <c r="E118" s="273"/>
      <c r="F118" s="273"/>
      <c r="G118" s="273"/>
    </row>
    <row r="119" spans="1:7">
      <c r="A119" s="273"/>
      <c r="B119" s="273"/>
      <c r="C119" s="273"/>
      <c r="D119" s="273"/>
      <c r="E119" s="273"/>
      <c r="F119" s="273"/>
      <c r="G119" s="273"/>
    </row>
    <row r="120" spans="1:7">
      <c r="A120" s="273"/>
      <c r="B120" s="273"/>
      <c r="C120" s="273"/>
      <c r="D120" s="273"/>
      <c r="E120" s="273"/>
      <c r="F120" s="273"/>
      <c r="G120" s="273"/>
    </row>
    <row r="121" spans="1:7">
      <c r="A121" s="273"/>
      <c r="B121" s="273"/>
      <c r="C121" s="273"/>
      <c r="D121" s="273"/>
      <c r="E121" s="273"/>
      <c r="F121" s="273"/>
      <c r="G121" s="273"/>
    </row>
    <row r="122" spans="1:7">
      <c r="A122" s="273"/>
      <c r="B122" s="273"/>
      <c r="C122" s="273"/>
      <c r="D122" s="273"/>
      <c r="E122" s="273"/>
      <c r="F122" s="273"/>
      <c r="G122" s="273"/>
    </row>
    <row r="123" spans="1:7">
      <c r="A123" s="273"/>
      <c r="B123" s="273"/>
      <c r="C123" s="273"/>
      <c r="D123" s="273"/>
      <c r="E123" s="273"/>
      <c r="F123" s="273"/>
      <c r="G123" s="273"/>
    </row>
    <row r="124" spans="1:7">
      <c r="A124" s="273"/>
      <c r="B124" s="273"/>
      <c r="C124" s="273"/>
      <c r="D124" s="273"/>
      <c r="E124" s="273"/>
      <c r="F124" s="273"/>
      <c r="G124" s="273"/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1"/>
  <sheetViews>
    <sheetView workbookViewId="0"/>
  </sheetViews>
  <sheetFormatPr defaultRowHeight="15"/>
  <cols>
    <col min="1" max="1" width="22.7109375" style="273" customWidth="1"/>
    <col min="2" max="2" width="9.85546875" style="273" customWidth="1"/>
    <col min="3" max="3" width="9" style="585" customWidth="1"/>
    <col min="4" max="4" width="6.85546875" style="585" bestFit="1" customWidth="1"/>
    <col min="5" max="5" width="6.5703125" style="273" bestFit="1" customWidth="1"/>
    <col min="6" max="6" width="7" style="281" bestFit="1" customWidth="1"/>
    <col min="7" max="7" width="6.140625" style="281" bestFit="1" customWidth="1"/>
    <col min="8" max="8" width="6.7109375" style="281" bestFit="1" customWidth="1"/>
    <col min="9" max="9" width="7.140625" style="586" bestFit="1" customWidth="1"/>
    <col min="10" max="10" width="6.7109375" style="281" bestFit="1" customWidth="1"/>
    <col min="11" max="11" width="7.28515625" style="281" bestFit="1" customWidth="1"/>
    <col min="12" max="12" width="6.7109375" style="281" bestFit="1" customWidth="1"/>
    <col min="13" max="13" width="6.5703125" style="587" bestFit="1" customWidth="1"/>
    <col min="14" max="14" width="6.5703125" style="588" bestFit="1" customWidth="1"/>
    <col min="15" max="15" width="5.28515625" style="585" bestFit="1" customWidth="1"/>
    <col min="16" max="16" width="6" style="585" bestFit="1" customWidth="1"/>
    <col min="17" max="17" width="5.42578125" style="585" customWidth="1"/>
    <col min="18" max="18" width="9.7109375" style="273" customWidth="1"/>
    <col min="19" max="19" width="24.140625" style="273" bestFit="1" customWidth="1"/>
    <col min="20" max="20" width="7" style="273" bestFit="1" customWidth="1"/>
    <col min="21" max="21" width="7.28515625" style="273" bestFit="1" customWidth="1"/>
    <col min="22" max="22" width="6.85546875" style="273" bestFit="1" customWidth="1"/>
    <col min="23" max="23" width="6.7109375" style="273" bestFit="1" customWidth="1"/>
    <col min="24" max="24" width="7.140625" style="273" bestFit="1" customWidth="1"/>
    <col min="25" max="25" width="6.140625" style="273" bestFit="1" customWidth="1"/>
    <col min="26" max="26" width="6.7109375" style="273" bestFit="1" customWidth="1"/>
    <col min="27" max="27" width="7.140625" style="273" bestFit="1" customWidth="1"/>
    <col min="28" max="28" width="6.85546875" style="273" bestFit="1" customWidth="1"/>
    <col min="29" max="29" width="7.42578125" style="273" bestFit="1" customWidth="1"/>
    <col min="30" max="30" width="6.7109375" style="273" bestFit="1" customWidth="1"/>
    <col min="31" max="31" width="6.5703125" style="273" bestFit="1" customWidth="1"/>
    <col min="32" max="32" width="5.42578125" style="273" bestFit="1" customWidth="1"/>
    <col min="33" max="33" width="6.7109375" style="273" bestFit="1" customWidth="1"/>
    <col min="34" max="34" width="13" style="273" bestFit="1" customWidth="1"/>
    <col min="35" max="35" width="11.42578125" style="273" bestFit="1" customWidth="1"/>
    <col min="36" max="36" width="10.28515625" style="273" bestFit="1" customWidth="1"/>
    <col min="37" max="38" width="9.28515625" style="273" bestFit="1" customWidth="1"/>
    <col min="39" max="40" width="9.7109375" style="273" bestFit="1" customWidth="1"/>
    <col min="41" max="41" width="10" style="273" bestFit="1" customWidth="1"/>
    <col min="42" max="42" width="9.42578125" style="273" customWidth="1"/>
    <col min="43" max="43" width="31.85546875" style="273" customWidth="1"/>
    <col min="44" max="44" width="7.7109375" style="273" bestFit="1" customWidth="1"/>
    <col min="45" max="45" width="7.85546875" style="273" bestFit="1" customWidth="1"/>
    <col min="46" max="46" width="8.28515625" style="273" bestFit="1" customWidth="1"/>
    <col min="47" max="47" width="7.85546875" style="273" bestFit="1" customWidth="1"/>
    <col min="48" max="48" width="7.7109375" style="273" bestFit="1" customWidth="1"/>
    <col min="49" max="50" width="9.42578125" style="273" bestFit="1" customWidth="1"/>
    <col min="51" max="53" width="9.28515625" style="273" bestFit="1" customWidth="1"/>
    <col min="54" max="54" width="9.28515625" style="261" bestFit="1" customWidth="1"/>
    <col min="55" max="55" width="9.140625" style="273" customWidth="1"/>
    <col min="56" max="16384" width="9.140625" style="273"/>
  </cols>
  <sheetData>
    <row r="1" spans="1:3">
      <c r="A1" s="180" t="s">
        <v>0</v>
      </c>
    </row>
    <row r="2" spans="1:3">
      <c r="A2" s="1" t="s">
        <v>1</v>
      </c>
    </row>
    <row r="3" spans="1:3" ht="15.75" thickBot="1"/>
    <row r="4" spans="1:3" ht="15.75" thickBot="1">
      <c r="A4" s="843" t="s">
        <v>355</v>
      </c>
      <c r="B4" s="843"/>
      <c r="C4" s="843"/>
    </row>
    <row r="5" spans="1:3" ht="15.75" thickBot="1">
      <c r="A5" s="4" t="s">
        <v>2</v>
      </c>
      <c r="B5" s="589" t="s">
        <v>221</v>
      </c>
      <c r="C5" s="590" t="s">
        <v>222</v>
      </c>
    </row>
    <row r="6" spans="1:3">
      <c r="A6" s="591">
        <v>44927</v>
      </c>
      <c r="B6" s="592">
        <f>M100</f>
        <v>728</v>
      </c>
      <c r="C6" s="593">
        <f>((B6-728)/728)*100</f>
        <v>0</v>
      </c>
    </row>
    <row r="7" spans="1:3">
      <c r="A7" s="594">
        <v>44958</v>
      </c>
      <c r="B7" s="595">
        <v>532</v>
      </c>
      <c r="C7" s="596">
        <f>((B7-B6)/B6)*100</f>
        <v>-26.923076923076923</v>
      </c>
    </row>
    <row r="8" spans="1:3">
      <c r="A8" s="594">
        <v>44986</v>
      </c>
      <c r="B8" s="595">
        <v>728</v>
      </c>
      <c r="C8" s="596">
        <f>((B8-B7)/B7)*100</f>
        <v>36.84210526315789</v>
      </c>
    </row>
    <row r="9" spans="1:3">
      <c r="A9" s="594">
        <v>45017</v>
      </c>
      <c r="B9" s="595">
        <v>799</v>
      </c>
      <c r="C9" s="596">
        <f>((B9-B8)/B8)*100</f>
        <v>9.7527472527472536</v>
      </c>
    </row>
    <row r="10" spans="1:3">
      <c r="A10" s="594">
        <v>45047</v>
      </c>
      <c r="B10" s="595"/>
      <c r="C10" s="596"/>
    </row>
    <row r="11" spans="1:3">
      <c r="A11" s="594">
        <v>45078</v>
      </c>
      <c r="B11" s="595"/>
      <c r="C11" s="596"/>
    </row>
    <row r="12" spans="1:3">
      <c r="A12" s="594">
        <v>45108</v>
      </c>
      <c r="B12" s="595"/>
      <c r="C12" s="596"/>
    </row>
    <row r="13" spans="1:3">
      <c r="A13" s="594">
        <v>45139</v>
      </c>
      <c r="B13" s="595"/>
      <c r="C13" s="596"/>
    </row>
    <row r="14" spans="1:3">
      <c r="A14" s="594">
        <v>45170</v>
      </c>
      <c r="B14" s="595"/>
      <c r="C14" s="596"/>
    </row>
    <row r="15" spans="1:3">
      <c r="A15" s="594">
        <v>45200</v>
      </c>
      <c r="B15" s="595"/>
      <c r="C15" s="596"/>
    </row>
    <row r="16" spans="1:3">
      <c r="A16" s="594">
        <v>45231</v>
      </c>
      <c r="B16" s="597"/>
      <c r="C16" s="596"/>
    </row>
    <row r="17" spans="1:41" ht="15.75" thickBot="1">
      <c r="A17" s="598">
        <v>45261</v>
      </c>
      <c r="B17" s="599"/>
      <c r="C17" s="600"/>
    </row>
    <row r="18" spans="1:41" ht="15.75" thickBot="1">
      <c r="A18" s="20" t="s">
        <v>5</v>
      </c>
      <c r="B18" s="601">
        <f>SUM(B6:B17)</f>
        <v>2787</v>
      </c>
      <c r="C18" s="273"/>
    </row>
    <row r="19" spans="1:41" ht="15.75" thickBot="1">
      <c r="A19" s="602" t="s">
        <v>6</v>
      </c>
      <c r="B19" s="601">
        <f>AVERAGE(B6:B17)</f>
        <v>696.75</v>
      </c>
      <c r="C19" s="273"/>
    </row>
    <row r="20" spans="1:41" ht="15.75" thickBot="1"/>
    <row r="21" spans="1:41" s="273" customFormat="1" ht="24.95" customHeight="1" thickBot="1">
      <c r="A21" s="603" t="s">
        <v>356</v>
      </c>
      <c r="B21" s="604">
        <v>45261</v>
      </c>
      <c r="C21" s="604">
        <v>45231</v>
      </c>
      <c r="D21" s="604">
        <v>45200</v>
      </c>
      <c r="E21" s="604">
        <v>45170</v>
      </c>
      <c r="F21" s="604">
        <v>45139</v>
      </c>
      <c r="G21" s="604">
        <v>45108</v>
      </c>
      <c r="H21" s="604">
        <v>45078</v>
      </c>
      <c r="I21" s="604">
        <v>45047</v>
      </c>
      <c r="J21" s="604">
        <v>45017</v>
      </c>
      <c r="K21" s="604">
        <v>44986</v>
      </c>
      <c r="L21" s="604">
        <v>44958</v>
      </c>
      <c r="M21" s="604">
        <v>44927</v>
      </c>
      <c r="N21" s="604" t="s">
        <v>5</v>
      </c>
      <c r="O21" s="605" t="s">
        <v>6</v>
      </c>
      <c r="P21" s="606" t="s">
        <v>8</v>
      </c>
      <c r="Q21" s="607"/>
      <c r="S21" s="843" t="s">
        <v>357</v>
      </c>
      <c r="T21" s="843"/>
      <c r="U21" s="843"/>
      <c r="V21" s="843"/>
      <c r="W21" s="843"/>
      <c r="X21" s="843"/>
      <c r="Y21" s="843"/>
      <c r="Z21" s="843"/>
      <c r="AA21" s="843"/>
      <c r="AB21" s="843"/>
      <c r="AC21" s="843"/>
      <c r="AD21" s="843"/>
      <c r="AE21" s="843"/>
      <c r="AF21" s="843"/>
      <c r="AG21" s="843"/>
      <c r="AH21" s="608">
        <v>12</v>
      </c>
      <c r="AI21" s="608">
        <v>7</v>
      </c>
      <c r="AJ21" s="608">
        <v>11</v>
      </c>
      <c r="AK21" s="608">
        <v>7</v>
      </c>
      <c r="AL21" s="608">
        <v>2</v>
      </c>
      <c r="AM21" s="608">
        <v>10</v>
      </c>
      <c r="AN21" s="608">
        <v>7</v>
      </c>
      <c r="AO21" s="261"/>
    </row>
    <row r="22" spans="1:41" s="273" customFormat="1" ht="34.5" customHeight="1" thickBot="1">
      <c r="A22" s="609" t="s">
        <v>358</v>
      </c>
      <c r="B22" s="610"/>
      <c r="C22" s="611"/>
      <c r="D22" s="611"/>
      <c r="E22" s="611"/>
      <c r="F22" s="611"/>
      <c r="G22" s="611"/>
      <c r="H22" s="611"/>
      <c r="I22" s="611"/>
      <c r="J22" s="612">
        <v>3</v>
      </c>
      <c r="K22" s="613">
        <v>0</v>
      </c>
      <c r="L22" s="612">
        <v>2</v>
      </c>
      <c r="M22" s="614">
        <v>0</v>
      </c>
      <c r="N22" s="615">
        <f t="shared" ref="N22:N53" si="0">SUM(B22:M22)</f>
        <v>5</v>
      </c>
      <c r="O22" s="616">
        <f t="shared" ref="O22:O53" si="1">AVERAGE(B22:M22)</f>
        <v>1.25</v>
      </c>
      <c r="P22" s="617">
        <f>(N22/N100)*100</f>
        <v>0.17940437746681021</v>
      </c>
      <c r="Q22" s="618"/>
      <c r="R22" s="384"/>
      <c r="S22" s="619"/>
      <c r="T22" s="620">
        <v>45261</v>
      </c>
      <c r="U22" s="620">
        <v>45231</v>
      </c>
      <c r="V22" s="620">
        <v>45200</v>
      </c>
      <c r="W22" s="620">
        <v>45170</v>
      </c>
      <c r="X22" s="620">
        <v>45139</v>
      </c>
      <c r="Y22" s="620">
        <v>45108</v>
      </c>
      <c r="Z22" s="620">
        <v>45078</v>
      </c>
      <c r="AA22" s="620">
        <v>45047</v>
      </c>
      <c r="AB22" s="620">
        <v>45017</v>
      </c>
      <c r="AC22" s="620">
        <v>44986</v>
      </c>
      <c r="AD22" s="620">
        <v>44958</v>
      </c>
      <c r="AE22" s="621">
        <v>44927</v>
      </c>
      <c r="AF22" s="622" t="s">
        <v>5</v>
      </c>
      <c r="AG22" s="623" t="s">
        <v>6</v>
      </c>
      <c r="AH22" s="608">
        <v>84</v>
      </c>
      <c r="AI22" s="608">
        <v>49</v>
      </c>
      <c r="AJ22" s="608">
        <v>90</v>
      </c>
      <c r="AK22" s="608">
        <v>117</v>
      </c>
      <c r="AL22" s="608">
        <v>58</v>
      </c>
      <c r="AM22" s="608">
        <v>49</v>
      </c>
      <c r="AN22" s="608">
        <v>22</v>
      </c>
      <c r="AO22" s="261"/>
    </row>
    <row r="23" spans="1:41" s="273" customFormat="1" ht="24.95" customHeight="1" thickBot="1">
      <c r="A23" s="624" t="s">
        <v>359</v>
      </c>
      <c r="B23" s="610"/>
      <c r="C23" s="611"/>
      <c r="D23" s="611"/>
      <c r="E23" s="611"/>
      <c r="F23" s="611"/>
      <c r="G23" s="611"/>
      <c r="H23" s="611"/>
      <c r="I23" s="611"/>
      <c r="J23" s="625">
        <v>1</v>
      </c>
      <c r="K23" s="626">
        <v>0</v>
      </c>
      <c r="L23" s="625">
        <v>5</v>
      </c>
      <c r="M23" s="614">
        <v>0</v>
      </c>
      <c r="N23" s="615">
        <f t="shared" si="0"/>
        <v>6</v>
      </c>
      <c r="O23" s="616">
        <f t="shared" si="1"/>
        <v>1.5</v>
      </c>
      <c r="P23" s="617">
        <f>(N23/N100)*100</f>
        <v>0.2152852529601722</v>
      </c>
      <c r="Q23" s="618"/>
      <c r="R23" s="384"/>
      <c r="S23" s="844" t="s">
        <v>360</v>
      </c>
      <c r="T23" s="844"/>
      <c r="U23" s="844"/>
      <c r="V23" s="844"/>
      <c r="W23" s="844"/>
      <c r="X23" s="844"/>
      <c r="Y23" s="844"/>
      <c r="Z23" s="844"/>
      <c r="AA23" s="844"/>
      <c r="AB23" s="844"/>
      <c r="AC23" s="844"/>
      <c r="AD23" s="844"/>
      <c r="AE23" s="844"/>
      <c r="AF23" s="627"/>
      <c r="AG23" s="628"/>
      <c r="AH23" s="261"/>
      <c r="AI23" s="261"/>
      <c r="AJ23" s="261"/>
      <c r="AK23" s="261"/>
      <c r="AL23" s="261"/>
      <c r="AM23" s="261"/>
      <c r="AN23" s="261"/>
      <c r="AO23" s="261"/>
    </row>
    <row r="24" spans="1:41" s="273" customFormat="1" ht="24.95" customHeight="1" thickBot="1">
      <c r="A24" s="624" t="s">
        <v>226</v>
      </c>
      <c r="B24" s="629"/>
      <c r="C24" s="630"/>
      <c r="D24" s="631"/>
      <c r="E24" s="630"/>
      <c r="F24" s="630"/>
      <c r="G24" s="630"/>
      <c r="H24" s="630"/>
      <c r="I24" s="630"/>
      <c r="J24" s="625">
        <v>6</v>
      </c>
      <c r="K24" s="632">
        <v>3</v>
      </c>
      <c r="L24" s="625">
        <v>4</v>
      </c>
      <c r="M24" s="633">
        <v>6</v>
      </c>
      <c r="N24" s="634">
        <f t="shared" si="0"/>
        <v>19</v>
      </c>
      <c r="O24" s="635">
        <f t="shared" si="1"/>
        <v>4.75</v>
      </c>
      <c r="P24" s="636">
        <f t="shared" ref="P24:P55" si="2">(N24/$N$100)*100</f>
        <v>0.68173663437387877</v>
      </c>
      <c r="Q24" s="618"/>
      <c r="R24" s="384"/>
      <c r="S24" s="637" t="s">
        <v>5</v>
      </c>
      <c r="T24" s="638"/>
      <c r="U24" s="638"/>
      <c r="V24" s="638"/>
      <c r="W24" s="638"/>
      <c r="X24" s="638"/>
      <c r="Y24" s="638"/>
      <c r="Z24" s="638"/>
      <c r="AA24" s="638"/>
      <c r="AB24" s="638">
        <v>799</v>
      </c>
      <c r="AC24" s="638">
        <v>728</v>
      </c>
      <c r="AD24" s="638">
        <v>560</v>
      </c>
      <c r="AE24" s="639">
        <v>728</v>
      </c>
      <c r="AF24" s="640">
        <f>SUM(T24:AE24)</f>
        <v>2815</v>
      </c>
      <c r="AG24" s="641">
        <f>AVERAGE(T24:AE24)</f>
        <v>703.75</v>
      </c>
      <c r="AH24" s="261"/>
      <c r="AI24" s="261"/>
      <c r="AJ24" s="261"/>
      <c r="AK24" s="261"/>
      <c r="AL24" s="261"/>
      <c r="AM24" s="261"/>
      <c r="AN24" s="261"/>
      <c r="AO24" s="261"/>
    </row>
    <row r="25" spans="1:41" s="273" customFormat="1" ht="24.95" customHeight="1">
      <c r="A25" s="624" t="s">
        <v>361</v>
      </c>
      <c r="B25" s="629"/>
      <c r="C25" s="630"/>
      <c r="D25" s="631"/>
      <c r="E25" s="630"/>
      <c r="F25" s="630"/>
      <c r="G25" s="630"/>
      <c r="H25" s="630"/>
      <c r="I25" s="630"/>
      <c r="J25" s="625">
        <v>74</v>
      </c>
      <c r="K25" s="632">
        <v>53</v>
      </c>
      <c r="L25" s="625">
        <v>45</v>
      </c>
      <c r="M25" s="633">
        <v>55</v>
      </c>
      <c r="N25" s="634">
        <f t="shared" si="0"/>
        <v>227</v>
      </c>
      <c r="O25" s="635">
        <f t="shared" si="1"/>
        <v>56.75</v>
      </c>
      <c r="P25" s="636">
        <f t="shared" si="2"/>
        <v>8.144958736993182</v>
      </c>
      <c r="Q25" s="618"/>
      <c r="R25" s="384"/>
      <c r="S25" s="642"/>
      <c r="T25" s="643"/>
      <c r="U25" s="643"/>
      <c r="V25" s="643"/>
      <c r="W25" s="643"/>
      <c r="X25" s="643"/>
      <c r="Y25" s="644"/>
      <c r="Z25" s="645"/>
      <c r="AA25" s="643"/>
      <c r="AB25" s="643"/>
      <c r="AC25" s="643"/>
      <c r="AD25" s="643"/>
      <c r="AE25" s="644"/>
      <c r="AF25" s="646"/>
      <c r="AG25" s="647"/>
      <c r="AH25" s="648"/>
      <c r="AI25" s="261"/>
      <c r="AJ25" s="261"/>
      <c r="AK25" s="261"/>
      <c r="AL25" s="261"/>
      <c r="AM25" s="261"/>
      <c r="AN25" s="261"/>
      <c r="AO25" s="261"/>
    </row>
    <row r="26" spans="1:41" s="273" customFormat="1" ht="24.95" customHeight="1" thickBot="1">
      <c r="A26" s="624" t="s">
        <v>362</v>
      </c>
      <c r="B26" s="629"/>
      <c r="C26" s="630"/>
      <c r="D26" s="631"/>
      <c r="E26" s="630"/>
      <c r="F26" s="630"/>
      <c r="G26" s="630"/>
      <c r="H26" s="630"/>
      <c r="I26" s="630"/>
      <c r="J26" s="625">
        <v>11</v>
      </c>
      <c r="K26" s="632">
        <v>7</v>
      </c>
      <c r="L26" s="625">
        <v>5</v>
      </c>
      <c r="M26" s="633">
        <v>10</v>
      </c>
      <c r="N26" s="634">
        <f t="shared" si="0"/>
        <v>33</v>
      </c>
      <c r="O26" s="635">
        <f t="shared" si="1"/>
        <v>8.25</v>
      </c>
      <c r="P26" s="636">
        <f t="shared" si="2"/>
        <v>1.1840688912809472</v>
      </c>
      <c r="Q26" s="618"/>
      <c r="R26" s="384"/>
      <c r="S26" s="845" t="s">
        <v>363</v>
      </c>
      <c r="T26" s="845"/>
      <c r="U26" s="845"/>
      <c r="V26" s="845"/>
      <c r="W26" s="845"/>
      <c r="X26" s="845"/>
      <c r="Y26" s="845"/>
      <c r="Z26" s="845"/>
      <c r="AA26" s="845"/>
      <c r="AB26" s="845"/>
      <c r="AC26" s="845"/>
      <c r="AD26" s="845"/>
      <c r="AE26" s="845"/>
      <c r="AF26" s="649"/>
      <c r="AG26" s="650"/>
      <c r="AH26" s="648"/>
      <c r="AI26" s="261"/>
      <c r="AJ26" s="261"/>
      <c r="AK26" s="261"/>
      <c r="AL26" s="261"/>
      <c r="AM26" s="261"/>
      <c r="AN26" s="261"/>
      <c r="AO26" s="261"/>
    </row>
    <row r="27" spans="1:41" s="273" customFormat="1" ht="24.95" customHeight="1" thickBot="1">
      <c r="A27" s="624" t="s">
        <v>364</v>
      </c>
      <c r="B27" s="629"/>
      <c r="C27" s="630"/>
      <c r="D27" s="631"/>
      <c r="E27" s="630"/>
      <c r="F27" s="630"/>
      <c r="G27" s="630"/>
      <c r="H27" s="630"/>
      <c r="I27" s="630"/>
      <c r="J27" s="625">
        <v>12</v>
      </c>
      <c r="K27" s="632">
        <v>18</v>
      </c>
      <c r="L27" s="625">
        <v>13</v>
      </c>
      <c r="M27" s="633">
        <v>12</v>
      </c>
      <c r="N27" s="634">
        <f t="shared" si="0"/>
        <v>55</v>
      </c>
      <c r="O27" s="635">
        <f t="shared" si="1"/>
        <v>13.75</v>
      </c>
      <c r="P27" s="636">
        <f t="shared" si="2"/>
        <v>1.9734481521349121</v>
      </c>
      <c r="Q27" s="618"/>
      <c r="R27" s="384"/>
      <c r="S27" s="651" t="s">
        <v>365</v>
      </c>
      <c r="T27" s="652">
        <f t="shared" ref="T27:AB27" si="3">SUM(T28:T29)</f>
        <v>0</v>
      </c>
      <c r="U27" s="653">
        <f t="shared" si="3"/>
        <v>0</v>
      </c>
      <c r="V27" s="653">
        <f t="shared" si="3"/>
        <v>0</v>
      </c>
      <c r="W27" s="653">
        <f t="shared" si="3"/>
        <v>0</v>
      </c>
      <c r="X27" s="653">
        <f t="shared" si="3"/>
        <v>0</v>
      </c>
      <c r="Y27" s="653">
        <f t="shared" si="3"/>
        <v>0</v>
      </c>
      <c r="Z27" s="653">
        <f t="shared" si="3"/>
        <v>0</v>
      </c>
      <c r="AA27" s="653">
        <f t="shared" si="3"/>
        <v>0</v>
      </c>
      <c r="AB27" s="653">
        <f t="shared" si="3"/>
        <v>609</v>
      </c>
      <c r="AC27" s="653">
        <v>648</v>
      </c>
      <c r="AD27" s="653">
        <f>SUM(AD28:AD29)</f>
        <v>560</v>
      </c>
      <c r="AE27" s="653">
        <f>SUM(AE28:AE29)</f>
        <v>580</v>
      </c>
      <c r="AF27" s="654">
        <f>SUM(T27:AE27)</f>
        <v>2397</v>
      </c>
      <c r="AG27" s="641">
        <f>SUM(AG28:AG29)</f>
        <v>599.25</v>
      </c>
      <c r="AH27" s="648"/>
      <c r="AI27" s="261"/>
      <c r="AJ27" s="261"/>
      <c r="AK27" s="261"/>
      <c r="AL27" s="261"/>
      <c r="AM27" s="261"/>
      <c r="AN27" s="261"/>
      <c r="AO27" s="261"/>
    </row>
    <row r="28" spans="1:41" s="273" customFormat="1" ht="24.95" customHeight="1">
      <c r="A28" s="624" t="s">
        <v>366</v>
      </c>
      <c r="B28" s="629"/>
      <c r="C28" s="630"/>
      <c r="D28" s="631"/>
      <c r="E28" s="630"/>
      <c r="F28" s="630"/>
      <c r="G28" s="630"/>
      <c r="H28" s="630"/>
      <c r="I28" s="630"/>
      <c r="J28" s="625">
        <v>0</v>
      </c>
      <c r="K28" s="632">
        <v>1</v>
      </c>
      <c r="L28" s="625">
        <v>1</v>
      </c>
      <c r="M28" s="633">
        <v>1</v>
      </c>
      <c r="N28" s="634">
        <f t="shared" si="0"/>
        <v>3</v>
      </c>
      <c r="O28" s="635">
        <f t="shared" si="1"/>
        <v>0.75</v>
      </c>
      <c r="P28" s="636">
        <f t="shared" si="2"/>
        <v>0.1076426264800861</v>
      </c>
      <c r="Q28" s="618"/>
      <c r="R28" s="384"/>
      <c r="S28" s="655" t="s">
        <v>367</v>
      </c>
      <c r="T28" s="656"/>
      <c r="U28" s="657"/>
      <c r="V28" s="657"/>
      <c r="W28" s="657"/>
      <c r="X28" s="657"/>
      <c r="Y28" s="657"/>
      <c r="Z28" s="657"/>
      <c r="AA28" s="657"/>
      <c r="AB28" s="657">
        <v>491</v>
      </c>
      <c r="AC28" s="658">
        <v>527</v>
      </c>
      <c r="AD28" s="658">
        <v>435</v>
      </c>
      <c r="AE28" s="659">
        <v>471</v>
      </c>
      <c r="AF28" s="660">
        <f>SUM(T28:AE28)</f>
        <v>1924</v>
      </c>
      <c r="AG28" s="661">
        <f>AVERAGE(T28:AE28)</f>
        <v>481</v>
      </c>
      <c r="AH28" s="648"/>
      <c r="AI28" s="261"/>
      <c r="AJ28" s="261"/>
      <c r="AK28" s="261"/>
      <c r="AL28" s="261"/>
      <c r="AM28" s="261"/>
      <c r="AN28" s="261"/>
      <c r="AO28" s="261"/>
    </row>
    <row r="29" spans="1:41" s="273" customFormat="1" ht="24.95" customHeight="1" thickBot="1">
      <c r="A29" s="624" t="s">
        <v>368</v>
      </c>
      <c r="B29" s="629"/>
      <c r="C29" s="630"/>
      <c r="D29" s="631"/>
      <c r="E29" s="630"/>
      <c r="F29" s="630"/>
      <c r="G29" s="630"/>
      <c r="H29" s="630"/>
      <c r="I29" s="630"/>
      <c r="J29" s="625">
        <v>0</v>
      </c>
      <c r="K29" s="632">
        <v>0</v>
      </c>
      <c r="L29" s="625">
        <v>1</v>
      </c>
      <c r="M29" s="633">
        <v>1</v>
      </c>
      <c r="N29" s="634">
        <f t="shared" si="0"/>
        <v>2</v>
      </c>
      <c r="O29" s="635">
        <f t="shared" si="1"/>
        <v>0.5</v>
      </c>
      <c r="P29" s="636">
        <f t="shared" si="2"/>
        <v>7.1761750986724077E-2</v>
      </c>
      <c r="Q29" s="618"/>
      <c r="R29" s="384"/>
      <c r="S29" s="662" t="s">
        <v>369</v>
      </c>
      <c r="T29" s="663"/>
      <c r="U29" s="664"/>
      <c r="V29" s="664"/>
      <c r="W29" s="664"/>
      <c r="X29" s="664"/>
      <c r="Y29" s="664"/>
      <c r="Z29" s="664"/>
      <c r="AA29" s="664"/>
      <c r="AB29" s="664">
        <v>118</v>
      </c>
      <c r="AC29" s="665">
        <v>121</v>
      </c>
      <c r="AD29" s="665">
        <v>125</v>
      </c>
      <c r="AE29" s="666">
        <v>109</v>
      </c>
      <c r="AF29" s="667">
        <f>SUM(T29:AE29)</f>
        <v>473</v>
      </c>
      <c r="AG29" s="668">
        <f>AVERAGE(T29:AE29)</f>
        <v>118.25</v>
      </c>
      <c r="AH29" s="648"/>
      <c r="AI29" s="261"/>
      <c r="AJ29" s="261"/>
      <c r="AK29" s="261"/>
      <c r="AL29" s="261"/>
      <c r="AM29" s="261"/>
      <c r="AN29" s="261"/>
      <c r="AO29" s="261"/>
    </row>
    <row r="30" spans="1:41" s="273" customFormat="1" ht="24.95" customHeight="1" thickBot="1">
      <c r="A30" s="669" t="s">
        <v>370</v>
      </c>
      <c r="B30" s="670"/>
      <c r="C30" s="630"/>
      <c r="D30" s="671"/>
      <c r="E30" s="672"/>
      <c r="F30" s="672"/>
      <c r="G30" s="672"/>
      <c r="H30" s="672"/>
      <c r="I30" s="672"/>
      <c r="J30" s="625">
        <v>5</v>
      </c>
      <c r="K30" s="632">
        <v>3</v>
      </c>
      <c r="L30" s="625">
        <v>2</v>
      </c>
      <c r="M30" s="633">
        <v>1</v>
      </c>
      <c r="N30" s="634">
        <f t="shared" si="0"/>
        <v>11</v>
      </c>
      <c r="O30" s="635">
        <f t="shared" si="1"/>
        <v>2.75</v>
      </c>
      <c r="P30" s="636">
        <f t="shared" si="2"/>
        <v>0.39468963042698241</v>
      </c>
      <c r="Q30" s="618"/>
      <c r="R30" s="384"/>
      <c r="S30" s="673"/>
      <c r="T30" s="674"/>
      <c r="U30" s="674"/>
      <c r="V30" s="674"/>
      <c r="W30" s="674"/>
      <c r="X30" s="674"/>
      <c r="Y30" s="674"/>
      <c r="Z30" s="674"/>
      <c r="AA30" s="674"/>
      <c r="AB30" s="674"/>
      <c r="AC30" s="674"/>
      <c r="AD30" s="674"/>
      <c r="AE30" s="675"/>
      <c r="AF30" s="646"/>
      <c r="AG30" s="647"/>
      <c r="AH30" s="261"/>
      <c r="AI30" s="261"/>
      <c r="AJ30" s="261"/>
      <c r="AK30" s="261"/>
      <c r="AL30" s="261"/>
      <c r="AM30" s="261"/>
      <c r="AN30" s="261"/>
      <c r="AO30" s="261"/>
    </row>
    <row r="31" spans="1:41" s="273" customFormat="1" ht="36.75" customHeight="1" thickBot="1">
      <c r="A31" s="624" t="s">
        <v>371</v>
      </c>
      <c r="B31" s="629"/>
      <c r="C31" s="630"/>
      <c r="D31" s="631"/>
      <c r="E31" s="630"/>
      <c r="F31" s="630"/>
      <c r="G31" s="630"/>
      <c r="H31" s="630"/>
      <c r="I31" s="630"/>
      <c r="J31" s="625">
        <v>5</v>
      </c>
      <c r="K31" s="632">
        <v>4</v>
      </c>
      <c r="L31" s="625">
        <v>3</v>
      </c>
      <c r="M31" s="633">
        <v>5</v>
      </c>
      <c r="N31" s="634">
        <f t="shared" si="0"/>
        <v>17</v>
      </c>
      <c r="O31" s="635">
        <f t="shared" si="1"/>
        <v>4.25</v>
      </c>
      <c r="P31" s="636">
        <f t="shared" si="2"/>
        <v>0.60997488338715466</v>
      </c>
      <c r="Q31" s="618"/>
      <c r="R31" s="384"/>
      <c r="S31" s="846" t="s">
        <v>372</v>
      </c>
      <c r="T31" s="846"/>
      <c r="U31" s="846"/>
      <c r="V31" s="846"/>
      <c r="W31" s="846"/>
      <c r="X31" s="846"/>
      <c r="Y31" s="846"/>
      <c r="Z31" s="846"/>
      <c r="AA31" s="846"/>
      <c r="AB31" s="846"/>
      <c r="AC31" s="846"/>
      <c r="AD31" s="846"/>
      <c r="AE31" s="846"/>
      <c r="AF31" s="649"/>
      <c r="AG31" s="650"/>
      <c r="AH31" s="261"/>
      <c r="AI31" s="261"/>
      <c r="AJ31" s="261"/>
      <c r="AK31" s="261"/>
      <c r="AL31" s="261"/>
      <c r="AM31" s="261"/>
      <c r="AN31" s="261"/>
      <c r="AO31" s="261"/>
    </row>
    <row r="32" spans="1:41" s="273" customFormat="1" ht="27.75" customHeight="1" thickBot="1">
      <c r="A32" s="624" t="s">
        <v>373</v>
      </c>
      <c r="B32" s="629"/>
      <c r="C32" s="630"/>
      <c r="D32" s="631"/>
      <c r="E32" s="630"/>
      <c r="F32" s="630"/>
      <c r="G32" s="630"/>
      <c r="H32" s="630"/>
      <c r="I32" s="630"/>
      <c r="J32" s="625">
        <v>8</v>
      </c>
      <c r="K32" s="632">
        <v>9</v>
      </c>
      <c r="L32" s="625">
        <v>12</v>
      </c>
      <c r="M32" s="633">
        <v>7</v>
      </c>
      <c r="N32" s="634">
        <f t="shared" si="0"/>
        <v>36</v>
      </c>
      <c r="O32" s="635">
        <f t="shared" si="1"/>
        <v>9</v>
      </c>
      <c r="P32" s="636">
        <f t="shared" si="2"/>
        <v>1.2917115177610334</v>
      </c>
      <c r="Q32" s="618"/>
      <c r="R32" s="384"/>
      <c r="S32" s="676" t="s">
        <v>374</v>
      </c>
      <c r="T32" s="677"/>
      <c r="U32" s="678"/>
      <c r="V32" s="678"/>
      <c r="W32" s="678"/>
      <c r="X32" s="678"/>
      <c r="Y32" s="678"/>
      <c r="Z32" s="678"/>
      <c r="AA32" s="678"/>
      <c r="AB32" s="679">
        <v>76</v>
      </c>
      <c r="AC32" s="679">
        <v>80</v>
      </c>
      <c r="AD32" s="679">
        <v>51</v>
      </c>
      <c r="AE32" s="680">
        <v>80</v>
      </c>
      <c r="AF32" s="654">
        <f>SUM(T32:AE32)</f>
        <v>287</v>
      </c>
      <c r="AG32" s="641">
        <f>AVERAGE(T32:AE32)</f>
        <v>71.75</v>
      </c>
      <c r="AM32" s="261"/>
    </row>
    <row r="33" spans="1:40" s="273" customFormat="1" thickBot="1">
      <c r="A33" s="681" t="s">
        <v>375</v>
      </c>
      <c r="B33" s="629"/>
      <c r="C33" s="630"/>
      <c r="D33" s="631"/>
      <c r="E33" s="630"/>
      <c r="F33" s="630"/>
      <c r="G33" s="630"/>
      <c r="H33" s="630"/>
      <c r="I33" s="630"/>
      <c r="J33" s="625">
        <v>2</v>
      </c>
      <c r="K33" s="632">
        <v>6</v>
      </c>
      <c r="L33" s="625">
        <v>1</v>
      </c>
      <c r="M33" s="633">
        <v>8</v>
      </c>
      <c r="N33" s="634">
        <f t="shared" si="0"/>
        <v>17</v>
      </c>
      <c r="O33" s="635">
        <f t="shared" si="1"/>
        <v>4.25</v>
      </c>
      <c r="P33" s="636">
        <f t="shared" si="2"/>
        <v>0.60997488338715466</v>
      </c>
      <c r="Q33" s="618"/>
      <c r="R33" s="384"/>
      <c r="S33" s="682" t="s">
        <v>376</v>
      </c>
      <c r="T33" s="683">
        <f t="shared" ref="T33:AA33" si="4">SUM(T34:T35)</f>
        <v>0</v>
      </c>
      <c r="U33" s="683">
        <f t="shared" si="4"/>
        <v>0</v>
      </c>
      <c r="V33" s="683">
        <f t="shared" si="4"/>
        <v>0</v>
      </c>
      <c r="W33" s="683">
        <f t="shared" si="4"/>
        <v>0</v>
      </c>
      <c r="X33" s="683">
        <f t="shared" si="4"/>
        <v>0</v>
      </c>
      <c r="Y33" s="683">
        <f t="shared" si="4"/>
        <v>0</v>
      </c>
      <c r="Z33" s="683">
        <f t="shared" si="4"/>
        <v>0</v>
      </c>
      <c r="AA33" s="683">
        <f t="shared" si="4"/>
        <v>0</v>
      </c>
      <c r="AB33" s="683">
        <v>63</v>
      </c>
      <c r="AC33" s="683">
        <v>50</v>
      </c>
      <c r="AD33" s="683">
        <f>SUM(AD34:AD35)</f>
        <v>46</v>
      </c>
      <c r="AE33" s="683">
        <f>SUM(AE34:AE35)</f>
        <v>63</v>
      </c>
      <c r="AF33" s="654">
        <f>SUM(T33:AE33)</f>
        <v>222</v>
      </c>
      <c r="AG33" s="641">
        <f>SUM(AG34:AG35)</f>
        <v>55.5</v>
      </c>
      <c r="AM33" s="261"/>
    </row>
    <row r="34" spans="1:40" s="273" customFormat="1">
      <c r="A34" s="624" t="s">
        <v>377</v>
      </c>
      <c r="B34" s="629"/>
      <c r="C34" s="630"/>
      <c r="D34" s="631"/>
      <c r="E34" s="630"/>
      <c r="F34" s="630"/>
      <c r="G34" s="630"/>
      <c r="H34" s="630"/>
      <c r="I34" s="630"/>
      <c r="J34" s="625">
        <v>50</v>
      </c>
      <c r="K34" s="632">
        <v>34</v>
      </c>
      <c r="L34" s="625">
        <v>52</v>
      </c>
      <c r="M34" s="633">
        <v>52</v>
      </c>
      <c r="N34" s="634">
        <f t="shared" si="0"/>
        <v>188</v>
      </c>
      <c r="O34" s="635">
        <f t="shared" si="1"/>
        <v>47</v>
      </c>
      <c r="P34" s="636">
        <f t="shared" si="2"/>
        <v>6.7456045927520636</v>
      </c>
      <c r="Q34" s="618"/>
      <c r="R34" s="384"/>
      <c r="S34" s="684" t="s">
        <v>378</v>
      </c>
      <c r="T34" s="685"/>
      <c r="U34" s="686"/>
      <c r="V34" s="687"/>
      <c r="W34" s="688"/>
      <c r="X34" s="686"/>
      <c r="Y34" s="686"/>
      <c r="Z34" s="688"/>
      <c r="AA34" s="686"/>
      <c r="AB34" s="686">
        <v>48</v>
      </c>
      <c r="AC34" s="686">
        <v>30</v>
      </c>
      <c r="AD34" s="686">
        <v>24</v>
      </c>
      <c r="AE34" s="689">
        <v>47</v>
      </c>
      <c r="AF34" s="690">
        <f>SUM(T34:AE34)</f>
        <v>149</v>
      </c>
      <c r="AG34" s="691">
        <f>AVERAGE(T34:AE34)</f>
        <v>37.25</v>
      </c>
      <c r="AM34" s="261"/>
      <c r="AN34" s="261"/>
    </row>
    <row r="35" spans="1:40" s="273" customFormat="1" thickBot="1">
      <c r="A35" s="624" t="s">
        <v>379</v>
      </c>
      <c r="B35" s="629"/>
      <c r="C35" s="630"/>
      <c r="D35" s="631"/>
      <c r="E35" s="630"/>
      <c r="F35" s="630"/>
      <c r="G35" s="630"/>
      <c r="H35" s="630"/>
      <c r="I35" s="630"/>
      <c r="J35" s="625">
        <v>1</v>
      </c>
      <c r="K35" s="632">
        <v>1</v>
      </c>
      <c r="L35" s="625">
        <v>2</v>
      </c>
      <c r="M35" s="633">
        <v>5</v>
      </c>
      <c r="N35" s="634">
        <f t="shared" si="0"/>
        <v>9</v>
      </c>
      <c r="O35" s="635">
        <f t="shared" si="1"/>
        <v>2.25</v>
      </c>
      <c r="P35" s="636">
        <f t="shared" si="2"/>
        <v>0.32292787944025836</v>
      </c>
      <c r="Q35" s="618"/>
      <c r="R35" s="384"/>
      <c r="S35" s="692" t="s">
        <v>369</v>
      </c>
      <c r="T35" s="693"/>
      <c r="U35" s="694"/>
      <c r="V35" s="694"/>
      <c r="W35" s="695"/>
      <c r="X35" s="694"/>
      <c r="Y35" s="694"/>
      <c r="Z35" s="695"/>
      <c r="AA35" s="694"/>
      <c r="AB35" s="694">
        <v>15</v>
      </c>
      <c r="AC35" s="694">
        <v>20</v>
      </c>
      <c r="AD35" s="694">
        <v>22</v>
      </c>
      <c r="AE35" s="696">
        <v>16</v>
      </c>
      <c r="AF35" s="697">
        <f>SUM(T35:AE35)</f>
        <v>73</v>
      </c>
      <c r="AG35" s="698">
        <f>AVERAGE(T35:AE35)</f>
        <v>18.25</v>
      </c>
      <c r="AM35" s="261"/>
      <c r="AN35" s="261"/>
    </row>
    <row r="36" spans="1:40" s="273" customFormat="1" ht="24" thickBot="1">
      <c r="A36" s="624" t="s">
        <v>380</v>
      </c>
      <c r="B36" s="629"/>
      <c r="C36" s="630"/>
      <c r="D36" s="631"/>
      <c r="E36" s="630"/>
      <c r="F36" s="630"/>
      <c r="G36" s="630"/>
      <c r="H36" s="630"/>
      <c r="I36" s="630"/>
      <c r="J36" s="625">
        <v>21</v>
      </c>
      <c r="K36" s="632">
        <v>23</v>
      </c>
      <c r="L36" s="625">
        <v>17</v>
      </c>
      <c r="M36" s="633">
        <v>12</v>
      </c>
      <c r="N36" s="634">
        <f t="shared" si="0"/>
        <v>73</v>
      </c>
      <c r="O36" s="635">
        <f t="shared" si="1"/>
        <v>18.25</v>
      </c>
      <c r="P36" s="636">
        <f t="shared" si="2"/>
        <v>2.6193039110154288</v>
      </c>
      <c r="Q36" s="2"/>
      <c r="R36" s="384"/>
      <c r="S36" s="673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675"/>
      <c r="AF36" s="627"/>
      <c r="AG36" s="647"/>
      <c r="AM36" s="261"/>
      <c r="AN36" s="261"/>
    </row>
    <row r="37" spans="1:40" s="273" customFormat="1" ht="24" thickBot="1">
      <c r="A37" s="624" t="s">
        <v>381</v>
      </c>
      <c r="B37" s="629"/>
      <c r="C37" s="630"/>
      <c r="D37" s="631"/>
      <c r="E37" s="630"/>
      <c r="F37" s="630"/>
      <c r="G37" s="630"/>
      <c r="H37" s="630"/>
      <c r="I37" s="630"/>
      <c r="J37" s="625">
        <v>22</v>
      </c>
      <c r="K37" s="632">
        <v>17</v>
      </c>
      <c r="L37" s="625">
        <v>8</v>
      </c>
      <c r="M37" s="633">
        <v>14</v>
      </c>
      <c r="N37" s="634">
        <f t="shared" si="0"/>
        <v>61</v>
      </c>
      <c r="O37" s="635">
        <f t="shared" si="1"/>
        <v>15.25</v>
      </c>
      <c r="P37" s="636">
        <f t="shared" si="2"/>
        <v>2.1887334050950842</v>
      </c>
      <c r="Q37" s="2"/>
      <c r="R37" s="384"/>
      <c r="S37" s="847" t="s">
        <v>382</v>
      </c>
      <c r="T37" s="847"/>
      <c r="U37" s="847"/>
      <c r="V37" s="847"/>
      <c r="W37" s="847"/>
      <c r="X37" s="847"/>
      <c r="Y37" s="847"/>
      <c r="Z37" s="847"/>
      <c r="AA37" s="847"/>
      <c r="AB37" s="847"/>
      <c r="AC37" s="847"/>
      <c r="AD37" s="847"/>
      <c r="AE37" s="847"/>
      <c r="AF37" s="649"/>
      <c r="AG37" s="650"/>
      <c r="AM37" s="261"/>
      <c r="AN37" s="261"/>
    </row>
    <row r="38" spans="1:40" s="273" customFormat="1" ht="24" thickBot="1">
      <c r="A38" s="624" t="s">
        <v>383</v>
      </c>
      <c r="B38" s="629"/>
      <c r="C38" s="630"/>
      <c r="D38" s="631"/>
      <c r="E38" s="630"/>
      <c r="F38" s="630"/>
      <c r="G38" s="630"/>
      <c r="H38" s="630"/>
      <c r="I38" s="630"/>
      <c r="J38" s="625">
        <v>4</v>
      </c>
      <c r="K38" s="632">
        <v>5</v>
      </c>
      <c r="L38" s="625">
        <v>2</v>
      </c>
      <c r="M38" s="633">
        <v>4</v>
      </c>
      <c r="N38" s="634">
        <f t="shared" si="0"/>
        <v>15</v>
      </c>
      <c r="O38" s="635">
        <f t="shared" si="1"/>
        <v>3.75</v>
      </c>
      <c r="P38" s="636">
        <f t="shared" si="2"/>
        <v>0.53821313240043056</v>
      </c>
      <c r="Q38" s="2"/>
      <c r="R38" s="384"/>
      <c r="S38" s="699" t="s">
        <v>374</v>
      </c>
      <c r="T38" s="700"/>
      <c r="U38" s="701"/>
      <c r="V38" s="701"/>
      <c r="W38" s="701"/>
      <c r="X38" s="701"/>
      <c r="Y38" s="701"/>
      <c r="Z38" s="701"/>
      <c r="AA38" s="701"/>
      <c r="AB38" s="701">
        <v>43</v>
      </c>
      <c r="AC38" s="701">
        <v>65</v>
      </c>
      <c r="AD38" s="701">
        <v>48</v>
      </c>
      <c r="AE38" s="702">
        <v>37</v>
      </c>
      <c r="AF38" s="703">
        <f t="shared" ref="AF38:AF43" si="5">SUM(T38:AE38)</f>
        <v>193</v>
      </c>
      <c r="AG38" s="641">
        <f>AVERAGE(T38:AE38)</f>
        <v>48.25</v>
      </c>
      <c r="AM38" s="261"/>
      <c r="AN38" s="261"/>
    </row>
    <row r="39" spans="1:40" s="273" customFormat="1" thickBot="1">
      <c r="A39" s="624" t="s">
        <v>384</v>
      </c>
      <c r="B39" s="629"/>
      <c r="C39" s="630"/>
      <c r="D39" s="631"/>
      <c r="E39" s="630"/>
      <c r="F39" s="630"/>
      <c r="G39" s="630"/>
      <c r="H39" s="630"/>
      <c r="I39" s="630"/>
      <c r="J39" s="625">
        <v>2</v>
      </c>
      <c r="K39" s="632">
        <v>0</v>
      </c>
      <c r="L39" s="625">
        <v>0</v>
      </c>
      <c r="M39" s="633">
        <v>2</v>
      </c>
      <c r="N39" s="634">
        <f t="shared" si="0"/>
        <v>4</v>
      </c>
      <c r="O39" s="635">
        <f t="shared" si="1"/>
        <v>1</v>
      </c>
      <c r="P39" s="636">
        <f t="shared" si="2"/>
        <v>0.14352350197344815</v>
      </c>
      <c r="Q39" s="2"/>
      <c r="R39" s="384"/>
      <c r="S39" s="704" t="s">
        <v>385</v>
      </c>
      <c r="T39" s="705">
        <f t="shared" ref="T39:AA39" si="6">SUM(T40:T41)</f>
        <v>0</v>
      </c>
      <c r="U39" s="705">
        <f t="shared" si="6"/>
        <v>0</v>
      </c>
      <c r="V39" s="705">
        <f t="shared" si="6"/>
        <v>0</v>
      </c>
      <c r="W39" s="705">
        <f t="shared" si="6"/>
        <v>0</v>
      </c>
      <c r="X39" s="705">
        <f t="shared" si="6"/>
        <v>0</v>
      </c>
      <c r="Y39" s="705">
        <f t="shared" si="6"/>
        <v>0</v>
      </c>
      <c r="Z39" s="705">
        <f t="shared" si="6"/>
        <v>0</v>
      </c>
      <c r="AA39" s="705">
        <f t="shared" si="6"/>
        <v>0</v>
      </c>
      <c r="AB39" s="705">
        <v>56</v>
      </c>
      <c r="AC39" s="705">
        <v>59</v>
      </c>
      <c r="AD39" s="705">
        <f>SUM(AD40:AD41)</f>
        <v>33</v>
      </c>
      <c r="AE39" s="706">
        <f>SUM(AE40:AE41)</f>
        <v>53</v>
      </c>
      <c r="AF39" s="707">
        <f t="shared" si="5"/>
        <v>201</v>
      </c>
      <c r="AG39" s="708">
        <f>SUM(AG40:AG41)</f>
        <v>50.25</v>
      </c>
      <c r="AM39" s="261"/>
      <c r="AN39" s="261"/>
    </row>
    <row r="40" spans="1:40" s="273" customFormat="1">
      <c r="A40" s="624" t="s">
        <v>386</v>
      </c>
      <c r="B40" s="629"/>
      <c r="C40" s="630"/>
      <c r="D40" s="631"/>
      <c r="E40" s="630"/>
      <c r="F40" s="630"/>
      <c r="G40" s="630"/>
      <c r="H40" s="630"/>
      <c r="I40" s="630"/>
      <c r="J40" s="625">
        <v>37</v>
      </c>
      <c r="K40" s="632">
        <v>66</v>
      </c>
      <c r="L40" s="625">
        <v>40</v>
      </c>
      <c r="M40" s="633">
        <v>46</v>
      </c>
      <c r="N40" s="634">
        <f t="shared" si="0"/>
        <v>189</v>
      </c>
      <c r="O40" s="635">
        <f t="shared" si="1"/>
        <v>47.25</v>
      </c>
      <c r="P40" s="636">
        <f t="shared" si="2"/>
        <v>6.7814854682454255</v>
      </c>
      <c r="Q40" s="618"/>
      <c r="R40" s="384"/>
      <c r="S40" s="709" t="s">
        <v>378</v>
      </c>
      <c r="T40" s="710"/>
      <c r="U40" s="711"/>
      <c r="V40" s="712"/>
      <c r="W40" s="711"/>
      <c r="X40" s="712"/>
      <c r="Y40" s="712"/>
      <c r="Z40" s="711"/>
      <c r="AA40" s="711"/>
      <c r="AB40" s="711">
        <v>33</v>
      </c>
      <c r="AC40" s="711">
        <v>36</v>
      </c>
      <c r="AD40" s="711">
        <v>11</v>
      </c>
      <c r="AE40" s="713">
        <v>27</v>
      </c>
      <c r="AF40" s="714">
        <f t="shared" si="5"/>
        <v>107</v>
      </c>
      <c r="AG40" s="715">
        <f>AVERAGE(T40:AE40)</f>
        <v>26.75</v>
      </c>
      <c r="AM40" s="261"/>
      <c r="AN40" s="261"/>
    </row>
    <row r="41" spans="1:40" s="273" customFormat="1" thickBot="1">
      <c r="A41" s="624" t="s">
        <v>387</v>
      </c>
      <c r="B41" s="629"/>
      <c r="C41" s="630"/>
      <c r="D41" s="631"/>
      <c r="E41" s="630"/>
      <c r="F41" s="630"/>
      <c r="G41" s="630"/>
      <c r="H41" s="630"/>
      <c r="I41" s="630"/>
      <c r="J41" s="625">
        <v>1</v>
      </c>
      <c r="K41" s="632">
        <v>3</v>
      </c>
      <c r="L41" s="625">
        <v>3</v>
      </c>
      <c r="M41" s="633">
        <v>2</v>
      </c>
      <c r="N41" s="634">
        <f t="shared" si="0"/>
        <v>9</v>
      </c>
      <c r="O41" s="635">
        <f t="shared" si="1"/>
        <v>2.25</v>
      </c>
      <c r="P41" s="636">
        <f t="shared" si="2"/>
        <v>0.32292787944025836</v>
      </c>
      <c r="Q41" s="2"/>
      <c r="R41" s="384"/>
      <c r="S41" s="716" t="s">
        <v>369</v>
      </c>
      <c r="T41" s="717"/>
      <c r="U41" s="712"/>
      <c r="V41" s="718"/>
      <c r="W41" s="712"/>
      <c r="X41" s="718"/>
      <c r="Y41" s="718"/>
      <c r="Z41" s="712"/>
      <c r="AA41" s="712"/>
      <c r="AB41" s="712">
        <v>23</v>
      </c>
      <c r="AC41" s="712">
        <v>23</v>
      </c>
      <c r="AD41" s="712">
        <v>22</v>
      </c>
      <c r="AE41" s="719">
        <v>26</v>
      </c>
      <c r="AF41" s="720">
        <f t="shared" si="5"/>
        <v>94</v>
      </c>
      <c r="AG41" s="721">
        <f>AVERAGE(T41:AE41)</f>
        <v>23.5</v>
      </c>
      <c r="AM41" s="261"/>
      <c r="AN41" s="261"/>
    </row>
    <row r="42" spans="1:40" s="273" customFormat="1" thickBot="1">
      <c r="A42" s="624" t="s">
        <v>388</v>
      </c>
      <c r="B42" s="629"/>
      <c r="C42" s="630"/>
      <c r="D42" s="631"/>
      <c r="E42" s="630"/>
      <c r="F42" s="630"/>
      <c r="G42" s="630"/>
      <c r="H42" s="630"/>
      <c r="I42" s="630"/>
      <c r="J42" s="625">
        <v>18</v>
      </c>
      <c r="K42" s="632">
        <v>4</v>
      </c>
      <c r="L42" s="625">
        <v>3</v>
      </c>
      <c r="M42" s="633">
        <v>9</v>
      </c>
      <c r="N42" s="634">
        <f t="shared" si="0"/>
        <v>34</v>
      </c>
      <c r="O42" s="635">
        <f t="shared" si="1"/>
        <v>8.5</v>
      </c>
      <c r="P42" s="636">
        <f t="shared" si="2"/>
        <v>1.2199497667743093</v>
      </c>
      <c r="Q42" s="2"/>
      <c r="R42" s="384"/>
      <c r="S42" s="722" t="s">
        <v>389</v>
      </c>
      <c r="T42" s="700"/>
      <c r="U42" s="701"/>
      <c r="V42" s="701"/>
      <c r="W42" s="701"/>
      <c r="X42" s="701"/>
      <c r="Y42" s="701"/>
      <c r="Z42" s="701"/>
      <c r="AA42" s="701"/>
      <c r="AB42" s="701">
        <v>25</v>
      </c>
      <c r="AC42" s="701">
        <v>57</v>
      </c>
      <c r="AD42" s="701">
        <v>35</v>
      </c>
      <c r="AE42" s="702">
        <v>15</v>
      </c>
      <c r="AF42" s="723">
        <f t="shared" si="5"/>
        <v>132</v>
      </c>
      <c r="AG42" s="724">
        <f>AVERAGE(T42:AE42)</f>
        <v>33</v>
      </c>
      <c r="AM42" s="261"/>
      <c r="AN42" s="261"/>
    </row>
    <row r="43" spans="1:40" s="273" customFormat="1" thickBot="1">
      <c r="A43" s="624" t="s">
        <v>390</v>
      </c>
      <c r="B43" s="629"/>
      <c r="C43" s="630"/>
      <c r="D43" s="631"/>
      <c r="E43" s="630"/>
      <c r="F43" s="630"/>
      <c r="G43" s="630"/>
      <c r="H43" s="630"/>
      <c r="I43" s="630"/>
      <c r="J43" s="625">
        <v>17</v>
      </c>
      <c r="K43" s="632">
        <v>17</v>
      </c>
      <c r="L43" s="625">
        <v>9</v>
      </c>
      <c r="M43" s="633">
        <v>8</v>
      </c>
      <c r="N43" s="634">
        <f t="shared" si="0"/>
        <v>51</v>
      </c>
      <c r="O43" s="635">
        <f t="shared" si="1"/>
        <v>12.75</v>
      </c>
      <c r="P43" s="636">
        <f t="shared" si="2"/>
        <v>1.8299246501614641</v>
      </c>
      <c r="Q43" s="2"/>
      <c r="R43" s="384"/>
      <c r="S43" s="725" t="s">
        <v>391</v>
      </c>
      <c r="T43" s="726"/>
      <c r="U43" s="727"/>
      <c r="V43" s="728"/>
      <c r="W43" s="728"/>
      <c r="X43" s="727"/>
      <c r="Y43" s="728"/>
      <c r="Z43" s="727"/>
      <c r="AA43" s="727"/>
      <c r="AB43" s="727">
        <v>17</v>
      </c>
      <c r="AC43" s="727">
        <v>27</v>
      </c>
      <c r="AD43" s="727">
        <v>10</v>
      </c>
      <c r="AE43" s="729">
        <v>3</v>
      </c>
      <c r="AF43" s="730">
        <f t="shared" si="5"/>
        <v>57</v>
      </c>
      <c r="AG43" s="708">
        <f>AVERAGE(T43:AE43)</f>
        <v>14.25</v>
      </c>
      <c r="AM43" s="261"/>
      <c r="AN43" s="261"/>
    </row>
    <row r="44" spans="1:40" s="273" customFormat="1" ht="34.5" thickBot="1">
      <c r="A44" s="681" t="s">
        <v>392</v>
      </c>
      <c r="B44" s="629"/>
      <c r="C44" s="630"/>
      <c r="D44" s="631"/>
      <c r="E44" s="630"/>
      <c r="F44" s="630"/>
      <c r="G44" s="630"/>
      <c r="H44" s="630"/>
      <c r="I44" s="630"/>
      <c r="J44" s="625">
        <v>45</v>
      </c>
      <c r="K44" s="632">
        <v>14</v>
      </c>
      <c r="L44" s="625">
        <v>10</v>
      </c>
      <c r="M44" s="633">
        <v>9</v>
      </c>
      <c r="N44" s="634">
        <f t="shared" si="0"/>
        <v>78</v>
      </c>
      <c r="O44" s="635">
        <f t="shared" si="1"/>
        <v>19.5</v>
      </c>
      <c r="P44" s="636">
        <f t="shared" si="2"/>
        <v>2.798708288482239</v>
      </c>
      <c r="Q44" s="2"/>
      <c r="R44" s="384"/>
      <c r="S44" s="731"/>
      <c r="T44" s="732"/>
      <c r="U44" s="732"/>
      <c r="V44" s="732"/>
      <c r="W44" s="732"/>
      <c r="X44" s="732"/>
      <c r="Y44" s="732"/>
      <c r="Z44" s="732"/>
      <c r="AA44" s="732"/>
      <c r="AB44" s="732"/>
      <c r="AC44" s="732"/>
      <c r="AD44" s="732"/>
      <c r="AE44" s="733"/>
      <c r="AF44" s="734"/>
      <c r="AG44" s="735"/>
      <c r="AM44" s="261"/>
      <c r="AN44" s="261"/>
    </row>
    <row r="45" spans="1:40" s="273" customFormat="1" ht="24" thickBot="1">
      <c r="A45" s="624" t="s">
        <v>393</v>
      </c>
      <c r="B45" s="629"/>
      <c r="C45" s="630"/>
      <c r="D45" s="631"/>
      <c r="E45" s="630"/>
      <c r="F45" s="630"/>
      <c r="G45" s="630"/>
      <c r="H45" s="630"/>
      <c r="I45" s="630"/>
      <c r="J45" s="625">
        <v>14</v>
      </c>
      <c r="K45" s="632">
        <v>14</v>
      </c>
      <c r="L45" s="625">
        <v>15</v>
      </c>
      <c r="M45" s="633">
        <v>15</v>
      </c>
      <c r="N45" s="634">
        <f t="shared" si="0"/>
        <v>58</v>
      </c>
      <c r="O45" s="635">
        <f t="shared" si="1"/>
        <v>14.5</v>
      </c>
      <c r="P45" s="636">
        <f t="shared" si="2"/>
        <v>2.0810907786149984</v>
      </c>
      <c r="Q45" s="2"/>
      <c r="R45" s="384"/>
      <c r="S45" s="848" t="s">
        <v>394</v>
      </c>
      <c r="T45" s="848"/>
      <c r="U45" s="848"/>
      <c r="V45" s="848"/>
      <c r="W45" s="848"/>
      <c r="X45" s="848"/>
      <c r="Y45" s="848"/>
      <c r="Z45" s="848"/>
      <c r="AA45" s="848"/>
      <c r="AB45" s="848"/>
      <c r="AC45" s="848"/>
      <c r="AD45" s="848"/>
      <c r="AE45" s="848"/>
      <c r="AF45" s="736"/>
      <c r="AG45" s="737"/>
      <c r="AM45" s="261"/>
      <c r="AN45" s="261"/>
    </row>
    <row r="46" spans="1:40" s="273" customFormat="1" ht="35.25" thickBot="1">
      <c r="A46" s="624" t="s">
        <v>395</v>
      </c>
      <c r="B46" s="629"/>
      <c r="C46" s="630"/>
      <c r="D46" s="631"/>
      <c r="E46" s="630"/>
      <c r="F46" s="630"/>
      <c r="G46" s="630"/>
      <c r="H46" s="630"/>
      <c r="I46" s="630"/>
      <c r="J46" s="625">
        <v>2</v>
      </c>
      <c r="K46" s="632">
        <v>1</v>
      </c>
      <c r="L46" s="625">
        <v>5</v>
      </c>
      <c r="M46" s="633">
        <v>4</v>
      </c>
      <c r="N46" s="634">
        <f t="shared" si="0"/>
        <v>12</v>
      </c>
      <c r="O46" s="635">
        <f t="shared" si="1"/>
        <v>3</v>
      </c>
      <c r="P46" s="636">
        <f t="shared" si="2"/>
        <v>0.4305705059203444</v>
      </c>
      <c r="Q46" s="2"/>
      <c r="R46" s="384"/>
      <c r="S46" s="738" t="s">
        <v>374</v>
      </c>
      <c r="T46" s="739"/>
      <c r="U46" s="740"/>
      <c r="V46" s="740"/>
      <c r="W46" s="740"/>
      <c r="X46" s="740"/>
      <c r="Y46" s="740"/>
      <c r="Z46" s="740"/>
      <c r="AA46" s="740"/>
      <c r="AB46" s="740">
        <v>7</v>
      </c>
      <c r="AC46" s="740">
        <v>9</v>
      </c>
      <c r="AD46" s="740">
        <v>11</v>
      </c>
      <c r="AE46" s="741">
        <v>8</v>
      </c>
      <c r="AF46" s="742">
        <f>SUM(T46:AE46)</f>
        <v>35</v>
      </c>
      <c r="AG46" s="724">
        <f>AVERAGE(T46:AE46)</f>
        <v>8.75</v>
      </c>
      <c r="AM46" s="261"/>
      <c r="AN46" s="261"/>
    </row>
    <row r="47" spans="1:40" s="273" customFormat="1" thickBot="1">
      <c r="A47" s="624" t="s">
        <v>396</v>
      </c>
      <c r="B47" s="629"/>
      <c r="C47" s="630"/>
      <c r="D47" s="631"/>
      <c r="E47" s="630"/>
      <c r="F47" s="630"/>
      <c r="G47" s="630"/>
      <c r="H47" s="630"/>
      <c r="I47" s="630"/>
      <c r="J47" s="625">
        <v>12</v>
      </c>
      <c r="K47" s="632">
        <v>6</v>
      </c>
      <c r="L47" s="625">
        <v>5</v>
      </c>
      <c r="M47" s="633">
        <v>2</v>
      </c>
      <c r="N47" s="634">
        <f t="shared" si="0"/>
        <v>25</v>
      </c>
      <c r="O47" s="635">
        <f t="shared" si="1"/>
        <v>6.25</v>
      </c>
      <c r="P47" s="636">
        <f t="shared" si="2"/>
        <v>0.89702188733405097</v>
      </c>
      <c r="Q47" s="2"/>
      <c r="R47" s="384"/>
      <c r="S47" s="743" t="s">
        <v>397</v>
      </c>
      <c r="T47" s="744">
        <f t="shared" ref="T47:AA47" si="7">SUM(T48:T49)</f>
        <v>0</v>
      </c>
      <c r="U47" s="744">
        <f t="shared" si="7"/>
        <v>0</v>
      </c>
      <c r="V47" s="744">
        <f t="shared" si="7"/>
        <v>0</v>
      </c>
      <c r="W47" s="744">
        <f t="shared" si="7"/>
        <v>0</v>
      </c>
      <c r="X47" s="744">
        <f t="shared" si="7"/>
        <v>0</v>
      </c>
      <c r="Y47" s="744">
        <f t="shared" si="7"/>
        <v>0</v>
      </c>
      <c r="Z47" s="744">
        <f t="shared" si="7"/>
        <v>0</v>
      </c>
      <c r="AA47" s="744">
        <f t="shared" si="7"/>
        <v>0</v>
      </c>
      <c r="AB47" s="744">
        <v>18</v>
      </c>
      <c r="AC47" s="745">
        <v>21</v>
      </c>
      <c r="AD47" s="744">
        <f>SUM(AD48:AD49)</f>
        <v>3</v>
      </c>
      <c r="AE47" s="746">
        <f>SUM(AE48:AE49)</f>
        <v>35</v>
      </c>
      <c r="AF47" s="707">
        <f>SUM(T47:AE47)</f>
        <v>77</v>
      </c>
      <c r="AG47" s="708">
        <f>SUM(AG48:AG49)</f>
        <v>19.25</v>
      </c>
      <c r="AM47" s="261"/>
      <c r="AN47" s="261"/>
    </row>
    <row r="48" spans="1:40" s="273" customFormat="1">
      <c r="A48" s="624" t="s">
        <v>398</v>
      </c>
      <c r="B48" s="629"/>
      <c r="C48" s="630"/>
      <c r="D48" s="631"/>
      <c r="E48" s="630"/>
      <c r="F48" s="630"/>
      <c r="G48" s="630"/>
      <c r="H48" s="630"/>
      <c r="I48" s="630"/>
      <c r="J48" s="625">
        <v>43</v>
      </c>
      <c r="K48" s="632">
        <v>79</v>
      </c>
      <c r="L48" s="625">
        <v>56</v>
      </c>
      <c r="M48" s="633">
        <v>38</v>
      </c>
      <c r="N48" s="634">
        <f t="shared" si="0"/>
        <v>216</v>
      </c>
      <c r="O48" s="635">
        <f t="shared" si="1"/>
        <v>54</v>
      </c>
      <c r="P48" s="636">
        <f t="shared" si="2"/>
        <v>7.7502691065662006</v>
      </c>
      <c r="Q48" s="2"/>
      <c r="R48" s="384"/>
      <c r="S48" s="747" t="s">
        <v>378</v>
      </c>
      <c r="T48" s="748"/>
      <c r="U48" s="749"/>
      <c r="V48" s="749"/>
      <c r="W48" s="749"/>
      <c r="X48" s="749"/>
      <c r="Y48" s="750"/>
      <c r="Z48" s="749"/>
      <c r="AA48" s="749"/>
      <c r="AB48" s="749">
        <v>0</v>
      </c>
      <c r="AC48" s="749">
        <v>1</v>
      </c>
      <c r="AD48" s="749">
        <v>3</v>
      </c>
      <c r="AE48" s="751">
        <v>3</v>
      </c>
      <c r="AF48" s="714">
        <f>SUM(T48:AE48)</f>
        <v>7</v>
      </c>
      <c r="AG48" s="715">
        <f>AVERAGE(T48:AE48)</f>
        <v>1.75</v>
      </c>
      <c r="AM48" s="261"/>
      <c r="AN48" s="261"/>
    </row>
    <row r="49" spans="1:55" thickBot="1">
      <c r="A49" s="624" t="s">
        <v>399</v>
      </c>
      <c r="B49" s="629"/>
      <c r="C49" s="630"/>
      <c r="D49" s="631"/>
      <c r="E49" s="630"/>
      <c r="F49" s="630"/>
      <c r="G49" s="630"/>
      <c r="H49" s="630"/>
      <c r="I49" s="630"/>
      <c r="J49" s="625">
        <v>5</v>
      </c>
      <c r="K49" s="632">
        <v>7</v>
      </c>
      <c r="L49" s="625">
        <v>5</v>
      </c>
      <c r="M49" s="633">
        <v>7</v>
      </c>
      <c r="N49" s="634">
        <f t="shared" si="0"/>
        <v>24</v>
      </c>
      <c r="O49" s="635">
        <f t="shared" si="1"/>
        <v>6</v>
      </c>
      <c r="P49" s="636">
        <f t="shared" si="2"/>
        <v>0.86114101184068881</v>
      </c>
      <c r="Q49" s="2"/>
      <c r="R49" s="384"/>
      <c r="S49" s="752" t="s">
        <v>369</v>
      </c>
      <c r="T49" s="753"/>
      <c r="U49" s="754"/>
      <c r="V49" s="754"/>
      <c r="W49" s="754"/>
      <c r="X49" s="754"/>
      <c r="Y49" s="755"/>
      <c r="Z49" s="754"/>
      <c r="AA49" s="754"/>
      <c r="AB49" s="754">
        <v>18</v>
      </c>
      <c r="AC49" s="754">
        <v>20</v>
      </c>
      <c r="AD49" s="754">
        <v>0</v>
      </c>
      <c r="AE49" s="756">
        <v>32</v>
      </c>
      <c r="AF49" s="720">
        <f>SUM(T49:AE49)</f>
        <v>70</v>
      </c>
      <c r="AG49" s="721">
        <f>AVERAGE(T49:AE49)</f>
        <v>17.5</v>
      </c>
      <c r="AM49" s="261"/>
      <c r="AN49" s="261"/>
      <c r="BB49" s="273"/>
    </row>
    <row r="50" spans="1:55">
      <c r="A50" s="624" t="s">
        <v>400</v>
      </c>
      <c r="B50" s="629"/>
      <c r="C50" s="630"/>
      <c r="D50" s="631"/>
      <c r="E50" s="630"/>
      <c r="F50" s="630"/>
      <c r="G50" s="630"/>
      <c r="H50" s="630"/>
      <c r="I50" s="630"/>
      <c r="J50" s="625">
        <v>0</v>
      </c>
      <c r="K50" s="632">
        <v>0</v>
      </c>
      <c r="L50" s="625">
        <v>1</v>
      </c>
      <c r="M50" s="633">
        <v>1</v>
      </c>
      <c r="N50" s="634">
        <f t="shared" si="0"/>
        <v>2</v>
      </c>
      <c r="O50" s="635">
        <f t="shared" si="1"/>
        <v>0.5</v>
      </c>
      <c r="P50" s="636">
        <f t="shared" si="2"/>
        <v>7.1761750986724077E-2</v>
      </c>
      <c r="Q50" s="2"/>
      <c r="R50" s="384"/>
      <c r="BC50" s="261"/>
    </row>
    <row r="51" spans="1:55">
      <c r="A51" s="624" t="s">
        <v>401</v>
      </c>
      <c r="B51" s="629"/>
      <c r="C51" s="630"/>
      <c r="D51" s="631"/>
      <c r="E51" s="630"/>
      <c r="F51" s="630"/>
      <c r="G51" s="630"/>
      <c r="H51" s="630"/>
      <c r="I51" s="630"/>
      <c r="J51" s="625">
        <v>3</v>
      </c>
      <c r="K51" s="632">
        <v>3</v>
      </c>
      <c r="L51" s="625">
        <v>0</v>
      </c>
      <c r="M51" s="633">
        <v>4</v>
      </c>
      <c r="N51" s="634">
        <f t="shared" si="0"/>
        <v>10</v>
      </c>
      <c r="O51" s="635">
        <f t="shared" si="1"/>
        <v>2.5</v>
      </c>
      <c r="P51" s="636">
        <f t="shared" si="2"/>
        <v>0.35880875493362041</v>
      </c>
      <c r="Q51" s="2"/>
      <c r="R51" s="384"/>
      <c r="BC51" s="261"/>
    </row>
    <row r="52" spans="1:55">
      <c r="A52" s="669" t="s">
        <v>402</v>
      </c>
      <c r="B52" s="670"/>
      <c r="C52" s="630"/>
      <c r="D52" s="757"/>
      <c r="E52" s="758"/>
      <c r="F52" s="758"/>
      <c r="G52" s="758"/>
      <c r="H52" s="758"/>
      <c r="I52" s="758"/>
      <c r="J52" s="625">
        <v>1</v>
      </c>
      <c r="K52" s="632">
        <v>1</v>
      </c>
      <c r="L52" s="625">
        <v>0</v>
      </c>
      <c r="M52" s="633">
        <v>1</v>
      </c>
      <c r="N52" s="634">
        <f t="shared" si="0"/>
        <v>3</v>
      </c>
      <c r="O52" s="635">
        <f t="shared" si="1"/>
        <v>0.75</v>
      </c>
      <c r="P52" s="636">
        <f t="shared" si="2"/>
        <v>0.1076426264800861</v>
      </c>
      <c r="Q52" s="618"/>
      <c r="R52" s="384"/>
      <c r="S52" s="759"/>
      <c r="AH52" s="585"/>
    </row>
    <row r="53" spans="1:55">
      <c r="A53" s="624" t="s">
        <v>403</v>
      </c>
      <c r="B53" s="629"/>
      <c r="C53" s="630"/>
      <c r="D53" s="631"/>
      <c r="E53" s="630"/>
      <c r="F53" s="630"/>
      <c r="G53" s="630"/>
      <c r="H53" s="630"/>
      <c r="I53" s="630"/>
      <c r="J53" s="625">
        <v>121</v>
      </c>
      <c r="K53" s="632">
        <v>89</v>
      </c>
      <c r="L53" s="625">
        <v>65</v>
      </c>
      <c r="M53" s="633">
        <v>154</v>
      </c>
      <c r="N53" s="634">
        <f t="shared" si="0"/>
        <v>429</v>
      </c>
      <c r="O53" s="635">
        <f t="shared" si="1"/>
        <v>107.25</v>
      </c>
      <c r="P53" s="636">
        <f t="shared" si="2"/>
        <v>15.392895586652314</v>
      </c>
      <c r="Q53" s="2"/>
      <c r="R53" s="384"/>
      <c r="S53" s="759"/>
    </row>
    <row r="54" spans="1:55">
      <c r="A54" s="624" t="s">
        <v>404</v>
      </c>
      <c r="B54" s="629"/>
      <c r="C54" s="630"/>
      <c r="D54" s="631"/>
      <c r="E54" s="630"/>
      <c r="F54" s="630"/>
      <c r="G54" s="630"/>
      <c r="H54" s="630"/>
      <c r="I54" s="630"/>
      <c r="J54" s="625">
        <v>17</v>
      </c>
      <c r="K54" s="632">
        <v>15</v>
      </c>
      <c r="L54" s="625">
        <v>7</v>
      </c>
      <c r="M54" s="633">
        <v>7</v>
      </c>
      <c r="N54" s="634">
        <f t="shared" ref="N54:N85" si="8">SUM(B54:M54)</f>
        <v>46</v>
      </c>
      <c r="O54" s="635">
        <f t="shared" ref="O54:O85" si="9">AVERAGE(B54:M54)</f>
        <v>11.5</v>
      </c>
      <c r="P54" s="636">
        <f t="shared" si="2"/>
        <v>1.6505202726946537</v>
      </c>
      <c r="Q54" s="2"/>
      <c r="R54" s="384"/>
      <c r="S54" s="759"/>
    </row>
    <row r="55" spans="1:55">
      <c r="A55" s="624" t="s">
        <v>405</v>
      </c>
      <c r="B55" s="629"/>
      <c r="C55" s="630"/>
      <c r="D55" s="631"/>
      <c r="E55" s="630"/>
      <c r="F55" s="630"/>
      <c r="G55" s="630"/>
      <c r="H55" s="630"/>
      <c r="I55" s="630"/>
      <c r="J55" s="625">
        <v>37</v>
      </c>
      <c r="K55" s="632">
        <v>32</v>
      </c>
      <c r="L55" s="625">
        <v>24</v>
      </c>
      <c r="M55" s="633">
        <v>30</v>
      </c>
      <c r="N55" s="634">
        <f t="shared" si="8"/>
        <v>123</v>
      </c>
      <c r="O55" s="635">
        <f t="shared" si="9"/>
        <v>30.75</v>
      </c>
      <c r="P55" s="636">
        <f t="shared" si="2"/>
        <v>4.4133476856835312</v>
      </c>
      <c r="Q55" s="2"/>
      <c r="R55" s="384"/>
      <c r="S55" s="759"/>
    </row>
    <row r="56" spans="1:55">
      <c r="A56" s="624" t="s">
        <v>406</v>
      </c>
      <c r="B56" s="629"/>
      <c r="C56" s="630"/>
      <c r="D56" s="631"/>
      <c r="E56" s="630"/>
      <c r="F56" s="630"/>
      <c r="G56" s="630"/>
      <c r="H56" s="630"/>
      <c r="I56" s="630"/>
      <c r="J56" s="625">
        <v>26</v>
      </c>
      <c r="K56" s="632">
        <v>22</v>
      </c>
      <c r="L56" s="625">
        <v>17</v>
      </c>
      <c r="M56" s="633">
        <v>20</v>
      </c>
      <c r="N56" s="634">
        <f t="shared" si="8"/>
        <v>85</v>
      </c>
      <c r="O56" s="635">
        <f t="shared" si="9"/>
        <v>21.25</v>
      </c>
      <c r="P56" s="636">
        <f t="shared" ref="P56:P87" si="10">(N56/$N$100)*100</f>
        <v>3.0498744169357734</v>
      </c>
      <c r="Q56" s="618"/>
      <c r="R56" s="384"/>
      <c r="S56" s="759"/>
    </row>
    <row r="57" spans="1:55">
      <c r="A57" s="760" t="s">
        <v>407</v>
      </c>
      <c r="B57" s="629"/>
      <c r="C57" s="630"/>
      <c r="D57" s="631"/>
      <c r="E57" s="630"/>
      <c r="F57" s="630"/>
      <c r="G57" s="630"/>
      <c r="H57" s="630"/>
      <c r="I57" s="630"/>
      <c r="J57" s="625">
        <v>3</v>
      </c>
      <c r="K57" s="632">
        <v>1</v>
      </c>
      <c r="L57" s="625">
        <v>0</v>
      </c>
      <c r="M57" s="633">
        <v>1</v>
      </c>
      <c r="N57" s="634">
        <f t="shared" si="8"/>
        <v>5</v>
      </c>
      <c r="O57" s="635">
        <f t="shared" si="9"/>
        <v>1.25</v>
      </c>
      <c r="P57" s="636">
        <f t="shared" si="10"/>
        <v>0.17940437746681021</v>
      </c>
      <c r="Q57" s="618"/>
      <c r="R57" s="384"/>
      <c r="S57" s="759"/>
    </row>
    <row r="58" spans="1:55">
      <c r="A58" s="624" t="s">
        <v>408</v>
      </c>
      <c r="B58" s="629"/>
      <c r="C58" s="630"/>
      <c r="D58" s="631"/>
      <c r="E58" s="630"/>
      <c r="F58" s="630"/>
      <c r="G58" s="630"/>
      <c r="H58" s="630"/>
      <c r="I58" s="630"/>
      <c r="J58" s="625">
        <v>20</v>
      </c>
      <c r="K58" s="632">
        <v>23</v>
      </c>
      <c r="L58" s="625">
        <v>14</v>
      </c>
      <c r="M58" s="633">
        <v>20</v>
      </c>
      <c r="N58" s="634">
        <f t="shared" si="8"/>
        <v>77</v>
      </c>
      <c r="O58" s="635">
        <f t="shared" si="9"/>
        <v>19.25</v>
      </c>
      <c r="P58" s="636">
        <f t="shared" si="10"/>
        <v>2.7628274129888766</v>
      </c>
      <c r="Q58" s="618"/>
      <c r="R58" s="384"/>
      <c r="S58" s="759"/>
    </row>
    <row r="59" spans="1:55">
      <c r="A59" s="624" t="s">
        <v>409</v>
      </c>
      <c r="B59" s="629"/>
      <c r="C59" s="630"/>
      <c r="D59" s="631"/>
      <c r="E59" s="630"/>
      <c r="F59" s="630"/>
      <c r="G59" s="630"/>
      <c r="H59" s="630"/>
      <c r="I59" s="630"/>
      <c r="J59" s="625">
        <v>4</v>
      </c>
      <c r="K59" s="632">
        <v>0</v>
      </c>
      <c r="L59" s="625">
        <v>0</v>
      </c>
      <c r="M59" s="633">
        <v>0</v>
      </c>
      <c r="N59" s="634">
        <f t="shared" si="8"/>
        <v>4</v>
      </c>
      <c r="O59" s="635">
        <f t="shared" si="9"/>
        <v>1</v>
      </c>
      <c r="P59" s="636">
        <f t="shared" si="10"/>
        <v>0.14352350197344815</v>
      </c>
      <c r="Q59" s="618"/>
      <c r="R59" s="384"/>
      <c r="S59" s="759"/>
    </row>
    <row r="60" spans="1:55">
      <c r="A60" s="624" t="s">
        <v>410</v>
      </c>
      <c r="B60" s="629"/>
      <c r="C60" s="630"/>
      <c r="D60" s="631"/>
      <c r="E60" s="630"/>
      <c r="F60" s="630"/>
      <c r="G60" s="630"/>
      <c r="H60" s="630"/>
      <c r="I60" s="630"/>
      <c r="J60" s="625">
        <v>14</v>
      </c>
      <c r="K60" s="632">
        <v>10</v>
      </c>
      <c r="L60" s="625">
        <v>5</v>
      </c>
      <c r="M60" s="633">
        <v>6</v>
      </c>
      <c r="N60" s="634">
        <f t="shared" si="8"/>
        <v>35</v>
      </c>
      <c r="O60" s="635">
        <f t="shared" si="9"/>
        <v>8.75</v>
      </c>
      <c r="P60" s="636">
        <f t="shared" si="10"/>
        <v>1.2558306422676713</v>
      </c>
      <c r="Q60" s="618"/>
      <c r="R60" s="384"/>
      <c r="S60" s="759"/>
    </row>
    <row r="61" spans="1:55">
      <c r="A61" s="761" t="s">
        <v>411</v>
      </c>
      <c r="B61" s="629"/>
      <c r="C61" s="630"/>
      <c r="D61" s="631"/>
      <c r="E61" s="630"/>
      <c r="F61" s="630"/>
      <c r="G61" s="630"/>
      <c r="H61" s="630"/>
      <c r="I61" s="630"/>
      <c r="J61" s="625">
        <v>3</v>
      </c>
      <c r="K61" s="632">
        <v>0</v>
      </c>
      <c r="L61" s="625">
        <v>0</v>
      </c>
      <c r="M61" s="633">
        <v>1</v>
      </c>
      <c r="N61" s="634">
        <f t="shared" si="8"/>
        <v>4</v>
      </c>
      <c r="O61" s="635">
        <f t="shared" si="9"/>
        <v>1</v>
      </c>
      <c r="P61" s="636">
        <f t="shared" si="10"/>
        <v>0.14352350197344815</v>
      </c>
      <c r="Q61" s="2"/>
      <c r="R61" s="384"/>
      <c r="S61" s="759"/>
      <c r="AL61" s="762"/>
    </row>
    <row r="62" spans="1:55">
      <c r="A62" s="760" t="s">
        <v>412</v>
      </c>
      <c r="B62" s="629"/>
      <c r="C62" s="630"/>
      <c r="D62" s="631"/>
      <c r="E62" s="630"/>
      <c r="F62" s="630"/>
      <c r="G62" s="630"/>
      <c r="H62" s="630"/>
      <c r="I62" s="630"/>
      <c r="J62" s="625">
        <v>12</v>
      </c>
      <c r="K62" s="632">
        <v>9</v>
      </c>
      <c r="L62" s="625">
        <v>9</v>
      </c>
      <c r="M62" s="633">
        <v>3</v>
      </c>
      <c r="N62" s="634">
        <f t="shared" si="8"/>
        <v>33</v>
      </c>
      <c r="O62" s="635">
        <f t="shared" si="9"/>
        <v>8.25</v>
      </c>
      <c r="P62" s="636">
        <f t="shared" si="10"/>
        <v>1.1840688912809472</v>
      </c>
      <c r="Q62" s="2"/>
      <c r="R62" s="384"/>
      <c r="S62" s="759"/>
    </row>
    <row r="63" spans="1:55">
      <c r="A63" s="760" t="s">
        <v>413</v>
      </c>
      <c r="B63" s="629"/>
      <c r="C63" s="630"/>
      <c r="D63" s="631"/>
      <c r="E63" s="630"/>
      <c r="F63" s="630"/>
      <c r="G63" s="630"/>
      <c r="H63" s="630"/>
      <c r="I63" s="630"/>
      <c r="J63" s="625">
        <v>3</v>
      </c>
      <c r="K63" s="632">
        <v>1</v>
      </c>
      <c r="L63" s="625">
        <v>0</v>
      </c>
      <c r="M63" s="633">
        <v>3</v>
      </c>
      <c r="N63" s="634">
        <f t="shared" si="8"/>
        <v>7</v>
      </c>
      <c r="O63" s="635">
        <f t="shared" si="9"/>
        <v>1.75</v>
      </c>
      <c r="P63" s="636">
        <f t="shared" si="10"/>
        <v>0.25116612845353431</v>
      </c>
      <c r="Q63" s="618"/>
      <c r="R63" s="384"/>
      <c r="S63" s="759"/>
    </row>
    <row r="64" spans="1:55">
      <c r="A64" s="760" t="s">
        <v>414</v>
      </c>
      <c r="B64" s="629"/>
      <c r="C64" s="630"/>
      <c r="D64" s="631"/>
      <c r="E64" s="630"/>
      <c r="F64" s="630"/>
      <c r="G64" s="630"/>
      <c r="H64" s="630"/>
      <c r="I64" s="630"/>
      <c r="J64" s="625">
        <v>1</v>
      </c>
      <c r="K64" s="632">
        <v>1</v>
      </c>
      <c r="L64" s="625">
        <v>1</v>
      </c>
      <c r="M64" s="633">
        <v>0</v>
      </c>
      <c r="N64" s="634">
        <f t="shared" si="8"/>
        <v>3</v>
      </c>
      <c r="O64" s="635">
        <f t="shared" si="9"/>
        <v>0.75</v>
      </c>
      <c r="P64" s="636">
        <f t="shared" si="10"/>
        <v>0.1076426264800861</v>
      </c>
      <c r="Q64" s="618"/>
      <c r="R64" s="384"/>
      <c r="S64" s="759"/>
    </row>
    <row r="65" spans="1:38" ht="24.95" customHeight="1">
      <c r="A65" s="669" t="s">
        <v>415</v>
      </c>
      <c r="B65" s="670"/>
      <c r="C65" s="630"/>
      <c r="D65" s="757"/>
      <c r="E65" s="758"/>
      <c r="F65" s="758"/>
      <c r="G65" s="758"/>
      <c r="H65" s="758"/>
      <c r="I65" s="758"/>
      <c r="J65" s="625">
        <v>0</v>
      </c>
      <c r="K65" s="626">
        <v>0</v>
      </c>
      <c r="L65" s="625">
        <v>0</v>
      </c>
      <c r="M65" s="633">
        <v>0</v>
      </c>
      <c r="N65" s="634">
        <f t="shared" si="8"/>
        <v>0</v>
      </c>
      <c r="O65" s="635">
        <f t="shared" si="9"/>
        <v>0</v>
      </c>
      <c r="P65" s="636">
        <f t="shared" si="10"/>
        <v>0</v>
      </c>
      <c r="Q65" s="618"/>
      <c r="R65" s="384"/>
      <c r="S65" s="384"/>
    </row>
    <row r="66" spans="1:38" ht="24.95" customHeight="1">
      <c r="A66" s="624" t="s">
        <v>416</v>
      </c>
      <c r="B66" s="629"/>
      <c r="C66" s="630"/>
      <c r="D66" s="631"/>
      <c r="E66" s="630"/>
      <c r="F66" s="630"/>
      <c r="G66" s="630"/>
      <c r="H66" s="630"/>
      <c r="I66" s="630"/>
      <c r="J66" s="625">
        <v>3</v>
      </c>
      <c r="K66" s="632">
        <v>2</v>
      </c>
      <c r="L66" s="625">
        <v>1</v>
      </c>
      <c r="M66" s="633">
        <v>2</v>
      </c>
      <c r="N66" s="634">
        <f t="shared" si="8"/>
        <v>8</v>
      </c>
      <c r="O66" s="635">
        <f t="shared" si="9"/>
        <v>2</v>
      </c>
      <c r="P66" s="636">
        <f t="shared" si="10"/>
        <v>0.28704700394689631</v>
      </c>
      <c r="Q66" s="618"/>
      <c r="R66" s="384"/>
      <c r="S66" s="384"/>
    </row>
    <row r="67" spans="1:38" ht="24.95" customHeight="1">
      <c r="A67" s="624" t="s">
        <v>417</v>
      </c>
      <c r="B67" s="629"/>
      <c r="C67" s="630"/>
      <c r="D67" s="631"/>
      <c r="E67" s="630"/>
      <c r="F67" s="630"/>
      <c r="G67" s="630"/>
      <c r="H67" s="630"/>
      <c r="I67" s="630"/>
      <c r="J67" s="625">
        <v>4</v>
      </c>
      <c r="K67" s="632">
        <v>1</v>
      </c>
      <c r="L67" s="625">
        <v>1</v>
      </c>
      <c r="M67" s="633">
        <v>3</v>
      </c>
      <c r="N67" s="634">
        <f t="shared" si="8"/>
        <v>9</v>
      </c>
      <c r="O67" s="635">
        <f t="shared" si="9"/>
        <v>2.25</v>
      </c>
      <c r="P67" s="636">
        <f t="shared" si="10"/>
        <v>0.32292787944025836</v>
      </c>
      <c r="Q67" s="2"/>
      <c r="R67" s="384"/>
      <c r="S67" s="384"/>
      <c r="AL67" s="586"/>
    </row>
    <row r="68" spans="1:38" ht="24.95" customHeight="1">
      <c r="A68" s="624" t="s">
        <v>260</v>
      </c>
      <c r="B68" s="629"/>
      <c r="C68" s="630"/>
      <c r="D68" s="631"/>
      <c r="E68" s="630"/>
      <c r="F68" s="630"/>
      <c r="G68" s="630"/>
      <c r="H68" s="630"/>
      <c r="I68" s="630"/>
      <c r="J68" s="625">
        <v>4</v>
      </c>
      <c r="K68" s="632">
        <v>8</v>
      </c>
      <c r="L68" s="625">
        <v>6</v>
      </c>
      <c r="M68" s="633">
        <v>5</v>
      </c>
      <c r="N68" s="634">
        <f t="shared" si="8"/>
        <v>23</v>
      </c>
      <c r="O68" s="635">
        <f t="shared" si="9"/>
        <v>5.75</v>
      </c>
      <c r="P68" s="636">
        <f t="shared" si="10"/>
        <v>0.82526013634732687</v>
      </c>
      <c r="Q68" s="2"/>
      <c r="R68" s="384"/>
      <c r="S68" s="384"/>
      <c r="AL68" s="586"/>
    </row>
    <row r="69" spans="1:38" ht="24.95" customHeight="1">
      <c r="A69" s="624" t="s">
        <v>261</v>
      </c>
      <c r="B69" s="629"/>
      <c r="C69" s="630"/>
      <c r="D69" s="631"/>
      <c r="E69" s="630"/>
      <c r="F69" s="630"/>
      <c r="G69" s="630"/>
      <c r="H69" s="630"/>
      <c r="I69" s="630"/>
      <c r="J69" s="625">
        <v>2</v>
      </c>
      <c r="K69" s="632">
        <v>1</v>
      </c>
      <c r="L69" s="625">
        <v>0</v>
      </c>
      <c r="M69" s="633">
        <v>4</v>
      </c>
      <c r="N69" s="634">
        <f t="shared" si="8"/>
        <v>7</v>
      </c>
      <c r="O69" s="635">
        <f t="shared" si="9"/>
        <v>1.75</v>
      </c>
      <c r="P69" s="636">
        <f t="shared" si="10"/>
        <v>0.25116612845353431</v>
      </c>
      <c r="Q69" s="2"/>
      <c r="R69" s="384"/>
      <c r="S69" s="384"/>
      <c r="AL69" s="586"/>
    </row>
    <row r="70" spans="1:38" ht="24.95" customHeight="1">
      <c r="A70" s="624" t="s">
        <v>262</v>
      </c>
      <c r="B70" s="629"/>
      <c r="C70" s="630"/>
      <c r="D70" s="631"/>
      <c r="E70" s="630"/>
      <c r="F70" s="630"/>
      <c r="G70" s="630"/>
      <c r="H70" s="630"/>
      <c r="I70" s="630"/>
      <c r="J70" s="625">
        <v>2</v>
      </c>
      <c r="K70" s="632">
        <v>2</v>
      </c>
      <c r="L70" s="625">
        <v>1</v>
      </c>
      <c r="M70" s="633">
        <v>3</v>
      </c>
      <c r="N70" s="634">
        <f t="shared" si="8"/>
        <v>8</v>
      </c>
      <c r="O70" s="635">
        <f t="shared" si="9"/>
        <v>2</v>
      </c>
      <c r="P70" s="636">
        <f t="shared" si="10"/>
        <v>0.28704700394689631</v>
      </c>
      <c r="Q70" s="2"/>
      <c r="R70" s="384"/>
      <c r="S70" s="384"/>
      <c r="AL70" s="586"/>
    </row>
    <row r="71" spans="1:38" ht="24.95" customHeight="1">
      <c r="A71" s="624" t="s">
        <v>418</v>
      </c>
      <c r="B71" s="629"/>
      <c r="C71" s="630"/>
      <c r="D71" s="631"/>
      <c r="E71" s="630"/>
      <c r="F71" s="630"/>
      <c r="G71" s="630"/>
      <c r="H71" s="630"/>
      <c r="I71" s="630"/>
      <c r="J71" s="625">
        <v>2</v>
      </c>
      <c r="K71" s="632">
        <v>4</v>
      </c>
      <c r="L71" s="625">
        <v>0</v>
      </c>
      <c r="M71" s="633">
        <v>3</v>
      </c>
      <c r="N71" s="634">
        <f t="shared" si="8"/>
        <v>9</v>
      </c>
      <c r="O71" s="635">
        <f t="shared" si="9"/>
        <v>2.25</v>
      </c>
      <c r="P71" s="636">
        <f t="shared" si="10"/>
        <v>0.32292787944025836</v>
      </c>
      <c r="Q71" s="2"/>
      <c r="R71" s="384"/>
      <c r="S71" s="384"/>
      <c r="AL71" s="586"/>
    </row>
    <row r="72" spans="1:38" ht="24.95" customHeight="1">
      <c r="A72" s="624" t="s">
        <v>264</v>
      </c>
      <c r="B72" s="629"/>
      <c r="C72" s="630"/>
      <c r="D72" s="631"/>
      <c r="E72" s="630"/>
      <c r="F72" s="630"/>
      <c r="G72" s="630"/>
      <c r="H72" s="630"/>
      <c r="I72" s="630"/>
      <c r="J72" s="625">
        <v>3</v>
      </c>
      <c r="K72" s="632">
        <v>1</v>
      </c>
      <c r="L72" s="625">
        <v>1</v>
      </c>
      <c r="M72" s="633">
        <v>4</v>
      </c>
      <c r="N72" s="634">
        <f t="shared" si="8"/>
        <v>9</v>
      </c>
      <c r="O72" s="635">
        <f t="shared" si="9"/>
        <v>2.25</v>
      </c>
      <c r="P72" s="636">
        <f t="shared" si="10"/>
        <v>0.32292787944025836</v>
      </c>
      <c r="Q72" s="2"/>
      <c r="R72" s="384"/>
      <c r="S72" s="384"/>
    </row>
    <row r="73" spans="1:38" ht="24.95" customHeight="1">
      <c r="A73" s="624" t="s">
        <v>265</v>
      </c>
      <c r="B73" s="629"/>
      <c r="C73" s="630"/>
      <c r="D73" s="631"/>
      <c r="E73" s="630"/>
      <c r="F73" s="630"/>
      <c r="G73" s="630"/>
      <c r="H73" s="630"/>
      <c r="I73" s="630"/>
      <c r="J73" s="625">
        <v>1</v>
      </c>
      <c r="K73" s="632">
        <v>3</v>
      </c>
      <c r="L73" s="625">
        <v>0</v>
      </c>
      <c r="M73" s="633">
        <v>3</v>
      </c>
      <c r="N73" s="634">
        <f t="shared" si="8"/>
        <v>7</v>
      </c>
      <c r="O73" s="635">
        <f t="shared" si="9"/>
        <v>1.75</v>
      </c>
      <c r="P73" s="636">
        <f t="shared" si="10"/>
        <v>0.25116612845353431</v>
      </c>
      <c r="Q73" s="2"/>
      <c r="R73" s="384"/>
      <c r="S73" s="384"/>
    </row>
    <row r="74" spans="1:38" ht="24.95" customHeight="1">
      <c r="A74" s="624" t="s">
        <v>266</v>
      </c>
      <c r="B74" s="629"/>
      <c r="C74" s="630"/>
      <c r="D74" s="631"/>
      <c r="E74" s="630"/>
      <c r="F74" s="630"/>
      <c r="G74" s="630"/>
      <c r="H74" s="630"/>
      <c r="I74" s="630"/>
      <c r="J74" s="625">
        <v>2</v>
      </c>
      <c r="K74" s="632">
        <v>1</v>
      </c>
      <c r="L74" s="625">
        <v>0</v>
      </c>
      <c r="M74" s="633">
        <v>4</v>
      </c>
      <c r="N74" s="634">
        <f t="shared" si="8"/>
        <v>7</v>
      </c>
      <c r="O74" s="635">
        <f t="shared" si="9"/>
        <v>1.75</v>
      </c>
      <c r="P74" s="636">
        <f t="shared" si="10"/>
        <v>0.25116612845353431</v>
      </c>
      <c r="Q74" s="2"/>
      <c r="R74" s="384"/>
      <c r="S74" s="384"/>
    </row>
    <row r="75" spans="1:38" ht="24.95" customHeight="1">
      <c r="A75" s="624" t="s">
        <v>419</v>
      </c>
      <c r="B75" s="629"/>
      <c r="C75" s="630"/>
      <c r="D75" s="631"/>
      <c r="E75" s="630"/>
      <c r="F75" s="630"/>
      <c r="G75" s="630"/>
      <c r="H75" s="630"/>
      <c r="I75" s="630"/>
      <c r="J75" s="625">
        <v>1</v>
      </c>
      <c r="K75" s="632">
        <v>1</v>
      </c>
      <c r="L75" s="625">
        <v>0</v>
      </c>
      <c r="M75" s="633">
        <v>3</v>
      </c>
      <c r="N75" s="634">
        <f t="shared" si="8"/>
        <v>5</v>
      </c>
      <c r="O75" s="635">
        <f t="shared" si="9"/>
        <v>1.25</v>
      </c>
      <c r="P75" s="636">
        <f t="shared" si="10"/>
        <v>0.17940437746681021</v>
      </c>
      <c r="Q75" s="2"/>
      <c r="R75" s="384"/>
      <c r="S75" s="384"/>
    </row>
    <row r="76" spans="1:38" ht="24.95" customHeight="1">
      <c r="A76" s="624" t="s">
        <v>268</v>
      </c>
      <c r="B76" s="629"/>
      <c r="C76" s="630"/>
      <c r="D76" s="631"/>
      <c r="E76" s="630"/>
      <c r="F76" s="630"/>
      <c r="G76" s="630"/>
      <c r="H76" s="630"/>
      <c r="I76" s="630"/>
      <c r="J76" s="625">
        <v>1</v>
      </c>
      <c r="K76" s="632">
        <v>2</v>
      </c>
      <c r="L76" s="625">
        <v>0</v>
      </c>
      <c r="M76" s="633">
        <v>3</v>
      </c>
      <c r="N76" s="634">
        <f t="shared" si="8"/>
        <v>6</v>
      </c>
      <c r="O76" s="635">
        <f t="shared" si="9"/>
        <v>1.5</v>
      </c>
      <c r="P76" s="636">
        <f t="shared" si="10"/>
        <v>0.2152852529601722</v>
      </c>
      <c r="Q76" s="2"/>
      <c r="R76" s="384"/>
      <c r="S76" s="384"/>
    </row>
    <row r="77" spans="1:38" ht="24.95" customHeight="1">
      <c r="A77" s="624" t="s">
        <v>269</v>
      </c>
      <c r="B77" s="629"/>
      <c r="C77" s="630"/>
      <c r="D77" s="631"/>
      <c r="E77" s="630"/>
      <c r="F77" s="630"/>
      <c r="G77" s="630"/>
      <c r="H77" s="630"/>
      <c r="I77" s="630"/>
      <c r="J77" s="625">
        <v>3</v>
      </c>
      <c r="K77" s="632">
        <v>7</v>
      </c>
      <c r="L77" s="625">
        <v>3</v>
      </c>
      <c r="M77" s="633">
        <v>4</v>
      </c>
      <c r="N77" s="634">
        <f t="shared" si="8"/>
        <v>17</v>
      </c>
      <c r="O77" s="635">
        <f t="shared" si="9"/>
        <v>4.25</v>
      </c>
      <c r="P77" s="636">
        <f t="shared" si="10"/>
        <v>0.60997488338715466</v>
      </c>
      <c r="Q77" s="2"/>
      <c r="R77" s="384"/>
      <c r="S77" s="384"/>
    </row>
    <row r="78" spans="1:38" ht="24.95" customHeight="1">
      <c r="A78" s="624" t="s">
        <v>270</v>
      </c>
      <c r="B78" s="629"/>
      <c r="C78" s="630"/>
      <c r="D78" s="631"/>
      <c r="E78" s="630"/>
      <c r="F78" s="630"/>
      <c r="G78" s="630"/>
      <c r="H78" s="630"/>
      <c r="I78" s="630"/>
      <c r="J78" s="625">
        <v>2</v>
      </c>
      <c r="K78" s="632">
        <v>0</v>
      </c>
      <c r="L78" s="625">
        <v>3</v>
      </c>
      <c r="M78" s="633">
        <v>4</v>
      </c>
      <c r="N78" s="634">
        <f t="shared" si="8"/>
        <v>9</v>
      </c>
      <c r="O78" s="635">
        <f t="shared" si="9"/>
        <v>2.25</v>
      </c>
      <c r="P78" s="636">
        <f t="shared" si="10"/>
        <v>0.32292787944025836</v>
      </c>
      <c r="Q78" s="2"/>
      <c r="R78" s="384"/>
      <c r="S78" s="384"/>
    </row>
    <row r="79" spans="1:38" ht="24.95" customHeight="1">
      <c r="A79" s="624" t="s">
        <v>271</v>
      </c>
      <c r="B79" s="629"/>
      <c r="C79" s="630"/>
      <c r="D79" s="631"/>
      <c r="E79" s="630"/>
      <c r="F79" s="630"/>
      <c r="G79" s="630"/>
      <c r="H79" s="630"/>
      <c r="I79" s="630"/>
      <c r="J79" s="625">
        <v>3</v>
      </c>
      <c r="K79" s="632">
        <v>2</v>
      </c>
      <c r="L79" s="625">
        <v>2</v>
      </c>
      <c r="M79" s="633">
        <v>7</v>
      </c>
      <c r="N79" s="634">
        <f t="shared" si="8"/>
        <v>14</v>
      </c>
      <c r="O79" s="635">
        <f t="shared" si="9"/>
        <v>3.5</v>
      </c>
      <c r="P79" s="636">
        <f t="shared" si="10"/>
        <v>0.50233225690706862</v>
      </c>
      <c r="Q79" s="2"/>
      <c r="R79" s="384"/>
      <c r="S79" s="384"/>
    </row>
    <row r="80" spans="1:38" ht="24.95" customHeight="1">
      <c r="A80" s="624" t="s">
        <v>272</v>
      </c>
      <c r="B80" s="629"/>
      <c r="C80" s="630"/>
      <c r="D80" s="631"/>
      <c r="E80" s="630"/>
      <c r="F80" s="630"/>
      <c r="G80" s="630"/>
      <c r="H80" s="630"/>
      <c r="I80" s="630"/>
      <c r="J80" s="625">
        <v>1</v>
      </c>
      <c r="K80" s="632">
        <v>1</v>
      </c>
      <c r="L80" s="625">
        <v>2</v>
      </c>
      <c r="M80" s="633">
        <v>4</v>
      </c>
      <c r="N80" s="634">
        <f t="shared" si="8"/>
        <v>8</v>
      </c>
      <c r="O80" s="635">
        <f t="shared" si="9"/>
        <v>2</v>
      </c>
      <c r="P80" s="636">
        <f t="shared" si="10"/>
        <v>0.28704700394689631</v>
      </c>
      <c r="Q80" s="2"/>
      <c r="R80" s="384"/>
      <c r="S80" s="384"/>
    </row>
    <row r="81" spans="1:19" ht="24.95" customHeight="1">
      <c r="A81" s="624" t="s">
        <v>273</v>
      </c>
      <c r="B81" s="629"/>
      <c r="C81" s="630"/>
      <c r="D81" s="631"/>
      <c r="E81" s="630"/>
      <c r="F81" s="630"/>
      <c r="G81" s="630"/>
      <c r="H81" s="630"/>
      <c r="I81" s="630"/>
      <c r="J81" s="625">
        <v>3</v>
      </c>
      <c r="K81" s="632">
        <v>4</v>
      </c>
      <c r="L81" s="625">
        <v>1</v>
      </c>
      <c r="M81" s="633">
        <v>3</v>
      </c>
      <c r="N81" s="634">
        <f t="shared" si="8"/>
        <v>11</v>
      </c>
      <c r="O81" s="635">
        <f t="shared" si="9"/>
        <v>2.75</v>
      </c>
      <c r="P81" s="636">
        <f t="shared" si="10"/>
        <v>0.39468963042698241</v>
      </c>
      <c r="Q81" s="2"/>
      <c r="R81" s="384"/>
      <c r="S81" s="384"/>
    </row>
    <row r="82" spans="1:19" ht="24.95" customHeight="1">
      <c r="A82" s="624" t="s">
        <v>274</v>
      </c>
      <c r="B82" s="629"/>
      <c r="C82" s="630"/>
      <c r="D82" s="631"/>
      <c r="E82" s="630"/>
      <c r="F82" s="630"/>
      <c r="G82" s="630"/>
      <c r="H82" s="630"/>
      <c r="I82" s="630"/>
      <c r="J82" s="625">
        <v>1</v>
      </c>
      <c r="K82" s="632">
        <v>6</v>
      </c>
      <c r="L82" s="625">
        <v>4</v>
      </c>
      <c r="M82" s="633">
        <v>4</v>
      </c>
      <c r="N82" s="634">
        <f t="shared" si="8"/>
        <v>15</v>
      </c>
      <c r="O82" s="635">
        <f t="shared" si="9"/>
        <v>3.75</v>
      </c>
      <c r="P82" s="636">
        <f t="shared" si="10"/>
        <v>0.53821313240043056</v>
      </c>
      <c r="Q82" s="2"/>
      <c r="R82" s="384"/>
      <c r="S82" s="384"/>
    </row>
    <row r="83" spans="1:19" ht="24.95" customHeight="1">
      <c r="A83" s="763" t="s">
        <v>420</v>
      </c>
      <c r="B83" s="629"/>
      <c r="C83" s="630"/>
      <c r="D83" s="631"/>
      <c r="E83" s="630"/>
      <c r="F83" s="630"/>
      <c r="G83" s="630"/>
      <c r="H83" s="630"/>
      <c r="I83" s="630"/>
      <c r="J83" s="625">
        <v>2</v>
      </c>
      <c r="K83" s="632">
        <v>1</v>
      </c>
      <c r="L83" s="625">
        <v>4</v>
      </c>
      <c r="M83" s="633">
        <v>3</v>
      </c>
      <c r="N83" s="634">
        <f t="shared" si="8"/>
        <v>10</v>
      </c>
      <c r="O83" s="635">
        <f t="shared" si="9"/>
        <v>2.5</v>
      </c>
      <c r="P83" s="636">
        <f t="shared" si="10"/>
        <v>0.35880875493362041</v>
      </c>
      <c r="Q83" s="2"/>
      <c r="R83" s="384"/>
      <c r="S83" s="384"/>
    </row>
    <row r="84" spans="1:19" ht="24.95" customHeight="1">
      <c r="A84" s="624" t="s">
        <v>276</v>
      </c>
      <c r="B84" s="629"/>
      <c r="C84" s="630"/>
      <c r="D84" s="631"/>
      <c r="E84" s="630"/>
      <c r="F84" s="630"/>
      <c r="G84" s="630"/>
      <c r="H84" s="630"/>
      <c r="I84" s="630"/>
      <c r="J84" s="625">
        <v>3</v>
      </c>
      <c r="K84" s="632">
        <v>5</v>
      </c>
      <c r="L84" s="625">
        <v>4</v>
      </c>
      <c r="M84" s="633">
        <v>3</v>
      </c>
      <c r="N84" s="634">
        <f t="shared" si="8"/>
        <v>15</v>
      </c>
      <c r="O84" s="635">
        <f t="shared" si="9"/>
        <v>3.75</v>
      </c>
      <c r="P84" s="636">
        <f t="shared" si="10"/>
        <v>0.53821313240043056</v>
      </c>
      <c r="Q84" s="2"/>
      <c r="R84" s="384"/>
      <c r="S84" s="384"/>
    </row>
    <row r="85" spans="1:19" ht="24.95" customHeight="1">
      <c r="A85" s="624" t="s">
        <v>277</v>
      </c>
      <c r="B85" s="629"/>
      <c r="C85" s="630"/>
      <c r="D85" s="631"/>
      <c r="E85" s="630"/>
      <c r="F85" s="630"/>
      <c r="G85" s="630"/>
      <c r="H85" s="630"/>
      <c r="I85" s="630"/>
      <c r="J85" s="625">
        <v>2</v>
      </c>
      <c r="K85" s="632">
        <v>2</v>
      </c>
      <c r="L85" s="625">
        <v>0</v>
      </c>
      <c r="M85" s="633">
        <v>3</v>
      </c>
      <c r="N85" s="634">
        <f t="shared" si="8"/>
        <v>7</v>
      </c>
      <c r="O85" s="635">
        <f t="shared" si="9"/>
        <v>1.75</v>
      </c>
      <c r="P85" s="636">
        <f t="shared" si="10"/>
        <v>0.25116612845353431</v>
      </c>
      <c r="Q85" s="2"/>
      <c r="R85" s="384"/>
      <c r="S85" s="384"/>
    </row>
    <row r="86" spans="1:19" ht="24.95" customHeight="1">
      <c r="A86" s="624" t="s">
        <v>278</v>
      </c>
      <c r="B86" s="629"/>
      <c r="C86" s="630"/>
      <c r="D86" s="631"/>
      <c r="E86" s="630"/>
      <c r="F86" s="630"/>
      <c r="G86" s="630"/>
      <c r="H86" s="630"/>
      <c r="I86" s="630"/>
      <c r="J86" s="625">
        <v>2</v>
      </c>
      <c r="K86" s="632">
        <v>3</v>
      </c>
      <c r="L86" s="625">
        <v>0</v>
      </c>
      <c r="M86" s="633">
        <v>4</v>
      </c>
      <c r="N86" s="634">
        <f t="shared" ref="N86:N117" si="11">SUM(B86:M86)</f>
        <v>9</v>
      </c>
      <c r="O86" s="635">
        <f t="shared" ref="O86:O100" si="12">AVERAGE(B86:M86)</f>
        <v>2.25</v>
      </c>
      <c r="P86" s="636">
        <f t="shared" si="10"/>
        <v>0.32292787944025836</v>
      </c>
      <c r="Q86" s="2"/>
      <c r="R86" s="384"/>
      <c r="S86" s="384"/>
    </row>
    <row r="87" spans="1:19" ht="24.95" customHeight="1">
      <c r="A87" s="624" t="s">
        <v>279</v>
      </c>
      <c r="B87" s="629"/>
      <c r="C87" s="630"/>
      <c r="D87" s="631"/>
      <c r="E87" s="630"/>
      <c r="F87" s="630"/>
      <c r="G87" s="630"/>
      <c r="H87" s="630"/>
      <c r="I87" s="630"/>
      <c r="J87" s="625">
        <v>2</v>
      </c>
      <c r="K87" s="632">
        <v>3</v>
      </c>
      <c r="L87" s="625">
        <v>0</v>
      </c>
      <c r="M87" s="633">
        <v>5</v>
      </c>
      <c r="N87" s="634">
        <f t="shared" si="11"/>
        <v>10</v>
      </c>
      <c r="O87" s="635">
        <f t="shared" si="12"/>
        <v>2.5</v>
      </c>
      <c r="P87" s="636">
        <f t="shared" si="10"/>
        <v>0.35880875493362041</v>
      </c>
      <c r="Q87" s="2"/>
      <c r="R87" s="384"/>
      <c r="S87" s="384"/>
    </row>
    <row r="88" spans="1:19" ht="24.95" customHeight="1">
      <c r="A88" s="624" t="s">
        <v>280</v>
      </c>
      <c r="B88" s="629"/>
      <c r="C88" s="630"/>
      <c r="D88" s="631"/>
      <c r="E88" s="630"/>
      <c r="F88" s="630"/>
      <c r="G88" s="630"/>
      <c r="H88" s="630"/>
      <c r="I88" s="630"/>
      <c r="J88" s="625">
        <v>6</v>
      </c>
      <c r="K88" s="632">
        <v>5</v>
      </c>
      <c r="L88" s="625">
        <v>7</v>
      </c>
      <c r="M88" s="633">
        <v>5</v>
      </c>
      <c r="N88" s="634">
        <f t="shared" si="11"/>
        <v>23</v>
      </c>
      <c r="O88" s="635">
        <f t="shared" si="12"/>
        <v>5.75</v>
      </c>
      <c r="P88" s="636">
        <f t="shared" ref="P88:P99" si="13">(N88/$N$100)*100</f>
        <v>0.82526013634732687</v>
      </c>
      <c r="Q88" s="2"/>
      <c r="R88" s="384"/>
      <c r="S88" s="384"/>
    </row>
    <row r="89" spans="1:19" ht="24.95" customHeight="1">
      <c r="A89" s="624" t="s">
        <v>281</v>
      </c>
      <c r="B89" s="629"/>
      <c r="C89" s="630"/>
      <c r="D89" s="631"/>
      <c r="E89" s="630"/>
      <c r="F89" s="630"/>
      <c r="G89" s="630"/>
      <c r="H89" s="630"/>
      <c r="I89" s="630"/>
      <c r="J89" s="625">
        <v>6</v>
      </c>
      <c r="K89" s="632">
        <v>4</v>
      </c>
      <c r="L89" s="625">
        <v>2</v>
      </c>
      <c r="M89" s="633">
        <v>4</v>
      </c>
      <c r="N89" s="634">
        <f t="shared" si="11"/>
        <v>16</v>
      </c>
      <c r="O89" s="635">
        <f t="shared" si="12"/>
        <v>4</v>
      </c>
      <c r="P89" s="636">
        <f t="shared" si="13"/>
        <v>0.57409400789379261</v>
      </c>
      <c r="Q89" s="2"/>
      <c r="R89" s="384"/>
      <c r="S89" s="384"/>
    </row>
    <row r="90" spans="1:19" ht="24.95" customHeight="1">
      <c r="A90" s="624" t="s">
        <v>282</v>
      </c>
      <c r="B90" s="629"/>
      <c r="C90" s="630"/>
      <c r="D90" s="631"/>
      <c r="E90" s="630"/>
      <c r="F90" s="630"/>
      <c r="G90" s="630"/>
      <c r="H90" s="630"/>
      <c r="I90" s="630"/>
      <c r="J90" s="625">
        <v>2</v>
      </c>
      <c r="K90" s="632">
        <v>4</v>
      </c>
      <c r="L90" s="625">
        <v>1</v>
      </c>
      <c r="M90" s="633">
        <v>4</v>
      </c>
      <c r="N90" s="634">
        <f t="shared" si="11"/>
        <v>11</v>
      </c>
      <c r="O90" s="635">
        <f t="shared" si="12"/>
        <v>2.75</v>
      </c>
      <c r="P90" s="636">
        <f t="shared" si="13"/>
        <v>0.39468963042698241</v>
      </c>
      <c r="Q90" s="2"/>
      <c r="R90" s="384"/>
      <c r="S90" s="384"/>
    </row>
    <row r="91" spans="1:19" ht="24.95" customHeight="1">
      <c r="A91" s="624" t="s">
        <v>283</v>
      </c>
      <c r="B91" s="629"/>
      <c r="C91" s="630"/>
      <c r="D91" s="631"/>
      <c r="E91" s="630"/>
      <c r="F91" s="630"/>
      <c r="G91" s="630"/>
      <c r="H91" s="630"/>
      <c r="I91" s="630"/>
      <c r="J91" s="625">
        <v>2</v>
      </c>
      <c r="K91" s="632">
        <v>2</v>
      </c>
      <c r="L91" s="625">
        <v>1</v>
      </c>
      <c r="M91" s="633">
        <v>4</v>
      </c>
      <c r="N91" s="634">
        <f t="shared" si="11"/>
        <v>9</v>
      </c>
      <c r="O91" s="635">
        <f t="shared" si="12"/>
        <v>2.25</v>
      </c>
      <c r="P91" s="636">
        <f t="shared" si="13"/>
        <v>0.32292787944025836</v>
      </c>
      <c r="Q91" s="2"/>
      <c r="R91" s="384"/>
      <c r="S91" s="384"/>
    </row>
    <row r="92" spans="1:19" ht="24.95" customHeight="1">
      <c r="A92" s="624" t="s">
        <v>284</v>
      </c>
      <c r="B92" s="629"/>
      <c r="C92" s="630"/>
      <c r="D92" s="631"/>
      <c r="E92" s="630"/>
      <c r="F92" s="630"/>
      <c r="G92" s="630"/>
      <c r="H92" s="630"/>
      <c r="I92" s="630"/>
      <c r="J92" s="625">
        <v>13</v>
      </c>
      <c r="K92" s="632">
        <v>6</v>
      </c>
      <c r="L92" s="625">
        <v>3</v>
      </c>
      <c r="M92" s="633">
        <v>6</v>
      </c>
      <c r="N92" s="634">
        <f t="shared" si="11"/>
        <v>28</v>
      </c>
      <c r="O92" s="635">
        <f t="shared" si="12"/>
        <v>7</v>
      </c>
      <c r="P92" s="636">
        <f t="shared" si="13"/>
        <v>1.0046645138141372</v>
      </c>
      <c r="Q92" s="2"/>
      <c r="R92" s="384"/>
      <c r="S92" s="384"/>
    </row>
    <row r="93" spans="1:19" ht="24.95" customHeight="1">
      <c r="A93" s="624" t="s">
        <v>285</v>
      </c>
      <c r="B93" s="629"/>
      <c r="C93" s="630"/>
      <c r="D93" s="631"/>
      <c r="E93" s="630"/>
      <c r="F93" s="630"/>
      <c r="G93" s="630"/>
      <c r="H93" s="630"/>
      <c r="I93" s="630"/>
      <c r="J93" s="625">
        <v>3</v>
      </c>
      <c r="K93" s="632">
        <v>2</v>
      </c>
      <c r="L93" s="625">
        <v>2</v>
      </c>
      <c r="M93" s="633">
        <v>5</v>
      </c>
      <c r="N93" s="634">
        <f t="shared" si="11"/>
        <v>12</v>
      </c>
      <c r="O93" s="635">
        <f t="shared" si="12"/>
        <v>3</v>
      </c>
      <c r="P93" s="636">
        <f t="shared" si="13"/>
        <v>0.4305705059203444</v>
      </c>
      <c r="Q93" s="2"/>
      <c r="R93" s="384"/>
      <c r="S93" s="384"/>
    </row>
    <row r="94" spans="1:19" ht="24.95" customHeight="1">
      <c r="A94" s="624" t="s">
        <v>286</v>
      </c>
      <c r="B94" s="629"/>
      <c r="C94" s="630"/>
      <c r="D94" s="631"/>
      <c r="E94" s="630"/>
      <c r="F94" s="630"/>
      <c r="G94" s="630"/>
      <c r="H94" s="630"/>
      <c r="I94" s="630"/>
      <c r="J94" s="625">
        <v>2</v>
      </c>
      <c r="K94" s="632">
        <v>1</v>
      </c>
      <c r="L94" s="625">
        <v>0</v>
      </c>
      <c r="M94" s="633">
        <v>3</v>
      </c>
      <c r="N94" s="634">
        <f t="shared" si="11"/>
        <v>6</v>
      </c>
      <c r="O94" s="635">
        <f t="shared" si="12"/>
        <v>1.5</v>
      </c>
      <c r="P94" s="636">
        <f t="shared" si="13"/>
        <v>0.2152852529601722</v>
      </c>
      <c r="Q94" s="2"/>
      <c r="R94" s="384"/>
      <c r="S94" s="384"/>
    </row>
    <row r="95" spans="1:19" ht="24.95" customHeight="1">
      <c r="A95" s="624" t="s">
        <v>287</v>
      </c>
      <c r="B95" s="629"/>
      <c r="C95" s="630"/>
      <c r="D95" s="631"/>
      <c r="E95" s="630"/>
      <c r="F95" s="630"/>
      <c r="G95" s="630"/>
      <c r="H95" s="630"/>
      <c r="I95" s="630"/>
      <c r="J95" s="625">
        <v>7</v>
      </c>
      <c r="K95" s="632">
        <v>5</v>
      </c>
      <c r="L95" s="625">
        <v>2</v>
      </c>
      <c r="M95" s="633">
        <v>8</v>
      </c>
      <c r="N95" s="634">
        <f t="shared" si="11"/>
        <v>22</v>
      </c>
      <c r="O95" s="635">
        <f t="shared" si="12"/>
        <v>5.5</v>
      </c>
      <c r="P95" s="636">
        <f t="shared" si="13"/>
        <v>0.78937926085396481</v>
      </c>
      <c r="Q95" s="2"/>
      <c r="R95" s="384"/>
      <c r="S95" s="384"/>
    </row>
    <row r="96" spans="1:19" ht="24.95" customHeight="1">
      <c r="A96" s="624" t="s">
        <v>288</v>
      </c>
      <c r="B96" s="629"/>
      <c r="C96" s="630"/>
      <c r="D96" s="631"/>
      <c r="E96" s="630"/>
      <c r="F96" s="630"/>
      <c r="G96" s="630"/>
      <c r="H96" s="630"/>
      <c r="I96" s="630"/>
      <c r="J96" s="625">
        <v>4</v>
      </c>
      <c r="K96" s="632">
        <v>3</v>
      </c>
      <c r="L96" s="625">
        <v>1</v>
      </c>
      <c r="M96" s="633">
        <v>4</v>
      </c>
      <c r="N96" s="634">
        <f t="shared" si="11"/>
        <v>12</v>
      </c>
      <c r="O96" s="635">
        <f t="shared" si="12"/>
        <v>3</v>
      </c>
      <c r="P96" s="636">
        <f t="shared" si="13"/>
        <v>0.4305705059203444</v>
      </c>
      <c r="Q96" s="2"/>
      <c r="R96" s="384"/>
      <c r="S96" s="384"/>
    </row>
    <row r="97" spans="1:34" ht="24.95" customHeight="1">
      <c r="A97" s="624" t="s">
        <v>289</v>
      </c>
      <c r="B97" s="629"/>
      <c r="C97" s="630"/>
      <c r="D97" s="631"/>
      <c r="E97" s="630"/>
      <c r="F97" s="630"/>
      <c r="G97" s="630"/>
      <c r="H97" s="630"/>
      <c r="I97" s="630"/>
      <c r="J97" s="625">
        <v>4</v>
      </c>
      <c r="K97" s="632">
        <v>6</v>
      </c>
      <c r="L97" s="625">
        <v>0</v>
      </c>
      <c r="M97" s="633">
        <v>5</v>
      </c>
      <c r="N97" s="634">
        <f t="shared" si="11"/>
        <v>15</v>
      </c>
      <c r="O97" s="635">
        <f t="shared" si="12"/>
        <v>3.75</v>
      </c>
      <c r="P97" s="636">
        <f t="shared" si="13"/>
        <v>0.53821313240043056</v>
      </c>
      <c r="Q97" s="2"/>
      <c r="R97" s="384"/>
      <c r="S97" s="384"/>
    </row>
    <row r="98" spans="1:34" ht="24.95" customHeight="1">
      <c r="A98" s="763" t="s">
        <v>290</v>
      </c>
      <c r="B98" s="764"/>
      <c r="C98" s="630"/>
      <c r="D98" s="765"/>
      <c r="E98" s="766"/>
      <c r="F98" s="767"/>
      <c r="G98" s="767"/>
      <c r="H98" s="767"/>
      <c r="I98" s="767"/>
      <c r="J98" s="625">
        <v>1</v>
      </c>
      <c r="K98" s="632">
        <v>2</v>
      </c>
      <c r="L98" s="625">
        <v>0</v>
      </c>
      <c r="M98" s="633">
        <v>4</v>
      </c>
      <c r="N98" s="634">
        <f t="shared" si="11"/>
        <v>7</v>
      </c>
      <c r="O98" s="768">
        <f t="shared" si="12"/>
        <v>1.75</v>
      </c>
      <c r="P98" s="769">
        <f t="shared" si="13"/>
        <v>0.25116612845353431</v>
      </c>
      <c r="Q98" s="618"/>
      <c r="R98" s="384"/>
      <c r="S98" s="384"/>
      <c r="T98" s="770"/>
    </row>
    <row r="99" spans="1:34" ht="24.95" customHeight="1" thickBot="1">
      <c r="A99" s="771" t="s">
        <v>421</v>
      </c>
      <c r="B99" s="772"/>
      <c r="C99" s="773"/>
      <c r="D99" s="774"/>
      <c r="E99" s="775"/>
      <c r="F99" s="775"/>
      <c r="G99" s="775"/>
      <c r="H99" s="775"/>
      <c r="I99" s="776"/>
      <c r="J99" s="777">
        <v>14</v>
      </c>
      <c r="K99" s="778">
        <v>26</v>
      </c>
      <c r="L99" s="777">
        <v>11</v>
      </c>
      <c r="M99" s="779">
        <v>9</v>
      </c>
      <c r="N99" s="780">
        <f t="shared" si="11"/>
        <v>60</v>
      </c>
      <c r="O99" s="781">
        <f t="shared" si="12"/>
        <v>15</v>
      </c>
      <c r="P99" s="782">
        <f t="shared" si="13"/>
        <v>2.1528525296017222</v>
      </c>
      <c r="Q99" s="783"/>
      <c r="R99" s="384"/>
      <c r="S99" s="784"/>
      <c r="T99" s="421"/>
      <c r="U99" s="261"/>
      <c r="V99" s="261"/>
      <c r="W99" s="261"/>
      <c r="X99" s="261"/>
      <c r="Y99" s="261"/>
      <c r="Z99" s="261"/>
      <c r="AA99" s="261"/>
      <c r="AB99" s="261"/>
      <c r="AC99" s="261"/>
      <c r="AD99" s="261"/>
      <c r="AE99" s="261"/>
    </row>
    <row r="100" spans="1:34" ht="24.95" customHeight="1" thickBot="1">
      <c r="A100" s="785" t="s">
        <v>334</v>
      </c>
      <c r="B100" s="786"/>
      <c r="C100" s="787"/>
      <c r="D100" s="786"/>
      <c r="E100" s="786"/>
      <c r="F100" s="786"/>
      <c r="G100" s="786"/>
      <c r="H100" s="786"/>
      <c r="I100" s="786"/>
      <c r="J100" s="787">
        <f>SUM(J22:J99)</f>
        <v>799</v>
      </c>
      <c r="K100" s="787">
        <f>SUM(K22:K99)</f>
        <v>728</v>
      </c>
      <c r="L100" s="787">
        <f>SUM(L22:L99)</f>
        <v>532</v>
      </c>
      <c r="M100" s="787">
        <f>SUM(M22:M99)</f>
        <v>728</v>
      </c>
      <c r="N100" s="786">
        <f>SUM(N22:N99)</f>
        <v>2787</v>
      </c>
      <c r="O100" s="788">
        <f t="shared" si="12"/>
        <v>696.75</v>
      </c>
      <c r="P100" s="789">
        <f>SUM(P22:P99)</f>
        <v>99.999999999999943</v>
      </c>
      <c r="Q100" s="790"/>
      <c r="R100" s="275"/>
      <c r="S100" s="759"/>
      <c r="T100" s="79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78"/>
      <c r="AE100" s="278"/>
      <c r="AF100" s="281"/>
      <c r="AG100" s="281"/>
      <c r="AH100" s="587"/>
    </row>
    <row r="101" spans="1:34" s="280" customFormat="1" ht="24.95" customHeight="1">
      <c r="A101" s="273"/>
      <c r="B101" s="273"/>
      <c r="C101" s="585"/>
      <c r="D101" s="585"/>
      <c r="E101" s="273"/>
      <c r="F101" s="281"/>
      <c r="G101" s="281"/>
      <c r="H101" s="281"/>
      <c r="I101" s="586"/>
      <c r="J101" s="281"/>
      <c r="K101" s="281"/>
      <c r="L101" s="281"/>
      <c r="M101" s="587"/>
      <c r="N101" s="588"/>
      <c r="O101" s="585"/>
      <c r="P101" s="585"/>
      <c r="Q101" s="783"/>
      <c r="R101" s="792"/>
      <c r="S101" s="792"/>
      <c r="T101" s="793"/>
      <c r="U101" s="794"/>
      <c r="V101" s="794"/>
      <c r="W101" s="794"/>
      <c r="X101" s="794"/>
      <c r="Y101" s="795"/>
      <c r="Z101" s="795"/>
      <c r="AA101" s="795"/>
      <c r="AB101" s="795"/>
      <c r="AC101" s="795"/>
      <c r="AD101" s="795"/>
      <c r="AE101" s="795"/>
      <c r="AF101" s="795"/>
      <c r="AG101" s="795"/>
      <c r="AH101" s="796"/>
    </row>
    <row r="102" spans="1:34" s="273" customFormat="1">
      <c r="A102" s="797"/>
      <c r="B102" s="798"/>
      <c r="C102" s="798"/>
      <c r="D102" s="798"/>
      <c r="E102" s="798"/>
      <c r="F102" s="798"/>
      <c r="G102" s="798"/>
      <c r="H102" s="798"/>
      <c r="I102" s="798"/>
      <c r="J102" s="798"/>
      <c r="K102" s="798"/>
      <c r="L102" s="798"/>
      <c r="M102" s="798"/>
      <c r="N102" s="798"/>
      <c r="O102" s="799"/>
      <c r="P102" s="783"/>
      <c r="Q102" s="585"/>
      <c r="R102" s="800"/>
      <c r="S102" s="281"/>
      <c r="T102" s="587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587"/>
    </row>
    <row r="103" spans="1:34" s="273" customFormat="1">
      <c r="A103" s="261"/>
      <c r="B103" s="801"/>
      <c r="C103" s="801"/>
      <c r="D103" s="801"/>
      <c r="E103" s="802"/>
      <c r="F103" s="802"/>
      <c r="G103" s="802"/>
      <c r="H103" s="802"/>
      <c r="I103" s="802"/>
      <c r="J103" s="802"/>
      <c r="K103" s="803"/>
      <c r="L103" s="802"/>
      <c r="M103" s="802"/>
      <c r="N103" s="804"/>
      <c r="O103" s="281"/>
      <c r="P103" s="585"/>
      <c r="Q103" s="588"/>
      <c r="T103" s="79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1"/>
      <c r="AE103" s="281"/>
      <c r="AF103" s="281"/>
      <c r="AG103" s="281"/>
      <c r="AH103" s="587"/>
    </row>
    <row r="104" spans="1:34" s="273" customFormat="1">
      <c r="A104" s="805" t="s">
        <v>356</v>
      </c>
      <c r="B104" s="806">
        <v>45261</v>
      </c>
      <c r="C104" s="806">
        <v>45231</v>
      </c>
      <c r="D104" s="807">
        <v>45200</v>
      </c>
      <c r="E104" s="807">
        <v>45170</v>
      </c>
      <c r="F104" s="807">
        <v>45139</v>
      </c>
      <c r="G104" s="807">
        <v>45108</v>
      </c>
      <c r="H104" s="807">
        <v>45078</v>
      </c>
      <c r="I104" s="807">
        <v>45047</v>
      </c>
      <c r="J104" s="807">
        <v>45017</v>
      </c>
      <c r="K104" s="808">
        <v>44986</v>
      </c>
      <c r="L104" s="809">
        <v>44958</v>
      </c>
      <c r="M104" s="807">
        <v>44927</v>
      </c>
      <c r="N104" s="807" t="s">
        <v>5</v>
      </c>
      <c r="O104" s="810"/>
      <c r="P104" s="811"/>
      <c r="Q104" s="588"/>
      <c r="T104" s="791"/>
      <c r="U104" s="281"/>
      <c r="V104" s="281"/>
      <c r="W104" s="281"/>
      <c r="X104" s="281"/>
      <c r="Y104" s="281"/>
      <c r="Z104" s="281"/>
      <c r="AA104" s="281"/>
      <c r="AB104" s="281"/>
      <c r="AC104" s="281"/>
      <c r="AD104" s="281"/>
      <c r="AE104" s="281"/>
      <c r="AF104" s="281"/>
      <c r="AG104" s="281"/>
      <c r="AH104" s="587"/>
    </row>
    <row r="105" spans="1:34" s="273" customFormat="1">
      <c r="A105" s="812" t="s">
        <v>422</v>
      </c>
      <c r="B105" s="813"/>
      <c r="C105" s="813"/>
      <c r="D105" s="814"/>
      <c r="E105" s="813"/>
      <c r="F105" s="813"/>
      <c r="G105" s="813"/>
      <c r="H105" s="813"/>
      <c r="I105" s="813"/>
      <c r="J105" s="815">
        <v>121</v>
      </c>
      <c r="K105" s="815">
        <v>89</v>
      </c>
      <c r="L105" s="815">
        <v>65</v>
      </c>
      <c r="M105" s="815">
        <v>154</v>
      </c>
      <c r="N105" s="813">
        <f t="shared" ref="N105:N114" si="14">SUM(B105:M105)</f>
        <v>429</v>
      </c>
      <c r="O105" s="810"/>
      <c r="P105" s="811"/>
      <c r="Q105" s="588"/>
      <c r="T105" s="791"/>
      <c r="U105" s="281"/>
      <c r="V105" s="281"/>
      <c r="W105" s="281"/>
      <c r="X105" s="281"/>
      <c r="Y105" s="281"/>
      <c r="Z105" s="281"/>
      <c r="AA105" s="281"/>
      <c r="AB105" s="281"/>
      <c r="AC105" s="281"/>
      <c r="AD105" s="281"/>
      <c r="AE105" s="281"/>
      <c r="AF105" s="281"/>
      <c r="AG105" s="281"/>
      <c r="AH105" s="587"/>
    </row>
    <row r="106" spans="1:34" s="273" customFormat="1">
      <c r="A106" s="812" t="s">
        <v>423</v>
      </c>
      <c r="B106" s="813"/>
      <c r="C106" s="813"/>
      <c r="D106" s="814"/>
      <c r="E106" s="813"/>
      <c r="F106" s="813"/>
      <c r="G106" s="813"/>
      <c r="H106" s="813"/>
      <c r="I106" s="813"/>
      <c r="J106" s="815">
        <v>74</v>
      </c>
      <c r="K106" s="815">
        <v>53</v>
      </c>
      <c r="L106" s="815">
        <v>45</v>
      </c>
      <c r="M106" s="815">
        <v>55</v>
      </c>
      <c r="N106" s="813">
        <f t="shared" si="14"/>
        <v>227</v>
      </c>
      <c r="O106" s="810"/>
      <c r="P106" s="811"/>
      <c r="Q106" s="588"/>
      <c r="T106" s="791"/>
      <c r="U106" s="281"/>
      <c r="V106" s="281"/>
      <c r="W106" s="281"/>
      <c r="X106" s="281"/>
      <c r="Y106" s="281"/>
      <c r="Z106" s="281"/>
      <c r="AA106" s="281"/>
      <c r="AB106" s="281"/>
      <c r="AC106" s="281"/>
      <c r="AD106" s="281"/>
      <c r="AE106" s="281"/>
      <c r="AF106" s="281"/>
      <c r="AG106" s="281"/>
      <c r="AH106" s="587"/>
    </row>
    <row r="107" spans="1:34" s="273" customFormat="1">
      <c r="A107" s="812" t="s">
        <v>424</v>
      </c>
      <c r="B107" s="813"/>
      <c r="C107" s="813"/>
      <c r="D107" s="814"/>
      <c r="E107" s="813"/>
      <c r="F107" s="813"/>
      <c r="G107" s="813"/>
      <c r="H107" s="813"/>
      <c r="I107" s="813"/>
      <c r="J107" s="815">
        <v>43</v>
      </c>
      <c r="K107" s="815">
        <v>79</v>
      </c>
      <c r="L107" s="815">
        <v>56</v>
      </c>
      <c r="M107" s="815">
        <v>38</v>
      </c>
      <c r="N107" s="813">
        <f t="shared" si="14"/>
        <v>216</v>
      </c>
      <c r="O107" s="810"/>
      <c r="P107" s="811"/>
      <c r="Q107" s="588"/>
      <c r="T107" s="791"/>
      <c r="U107" s="281"/>
      <c r="V107" s="281"/>
      <c r="W107" s="281"/>
      <c r="X107" s="281"/>
      <c r="Y107" s="281"/>
      <c r="Z107" s="281"/>
      <c r="AA107" s="281"/>
      <c r="AB107" s="281"/>
      <c r="AC107" s="281"/>
      <c r="AD107" s="281"/>
      <c r="AE107" s="281"/>
      <c r="AF107" s="281"/>
      <c r="AG107" s="281"/>
      <c r="AH107" s="587"/>
    </row>
    <row r="108" spans="1:34" s="273" customFormat="1">
      <c r="A108" s="812" t="s">
        <v>425</v>
      </c>
      <c r="B108" s="813"/>
      <c r="C108" s="813"/>
      <c r="D108" s="814"/>
      <c r="E108" s="813"/>
      <c r="F108" s="813"/>
      <c r="G108" s="813"/>
      <c r="H108" s="813"/>
      <c r="I108" s="813"/>
      <c r="J108" s="815">
        <v>37</v>
      </c>
      <c r="K108" s="815">
        <v>66</v>
      </c>
      <c r="L108" s="815">
        <v>40</v>
      </c>
      <c r="M108" s="815">
        <v>46</v>
      </c>
      <c r="N108" s="813">
        <f t="shared" si="14"/>
        <v>189</v>
      </c>
      <c r="O108" s="810"/>
      <c r="P108" s="811"/>
      <c r="Q108" s="588"/>
      <c r="T108" s="770"/>
    </row>
    <row r="109" spans="1:34" s="273" customFormat="1">
      <c r="A109" s="812" t="s">
        <v>426</v>
      </c>
      <c r="B109" s="813"/>
      <c r="C109" s="813"/>
      <c r="D109" s="814"/>
      <c r="E109" s="813"/>
      <c r="F109" s="813"/>
      <c r="G109" s="813"/>
      <c r="H109" s="813"/>
      <c r="I109" s="813"/>
      <c r="J109" s="815">
        <v>50</v>
      </c>
      <c r="K109" s="815">
        <v>34</v>
      </c>
      <c r="L109" s="815">
        <v>52</v>
      </c>
      <c r="M109" s="815">
        <v>52</v>
      </c>
      <c r="N109" s="813">
        <f t="shared" si="14"/>
        <v>188</v>
      </c>
      <c r="O109" s="810"/>
      <c r="P109" s="811"/>
      <c r="Q109" s="588"/>
      <c r="T109" s="770"/>
    </row>
    <row r="110" spans="1:34" s="273" customFormat="1">
      <c r="A110" s="812" t="s">
        <v>427</v>
      </c>
      <c r="B110" s="813"/>
      <c r="C110" s="813"/>
      <c r="D110" s="814"/>
      <c r="E110" s="813"/>
      <c r="F110" s="813"/>
      <c r="G110" s="813"/>
      <c r="H110" s="813"/>
      <c r="I110" s="813"/>
      <c r="J110" s="815">
        <v>37</v>
      </c>
      <c r="K110" s="815">
        <v>32</v>
      </c>
      <c r="L110" s="815">
        <v>24</v>
      </c>
      <c r="M110" s="815">
        <v>30</v>
      </c>
      <c r="N110" s="813">
        <f t="shared" si="14"/>
        <v>123</v>
      </c>
      <c r="O110" s="810"/>
      <c r="P110" s="811"/>
      <c r="Q110" s="588"/>
      <c r="T110" s="770"/>
    </row>
    <row r="111" spans="1:34" s="273" customFormat="1">
      <c r="A111" s="812" t="s">
        <v>428</v>
      </c>
      <c r="B111" s="813"/>
      <c r="C111" s="813"/>
      <c r="D111" s="814"/>
      <c r="E111" s="813"/>
      <c r="F111" s="813"/>
      <c r="G111" s="813"/>
      <c r="H111" s="813"/>
      <c r="I111" s="813"/>
      <c r="J111" s="815">
        <v>26</v>
      </c>
      <c r="K111" s="815">
        <v>22</v>
      </c>
      <c r="L111" s="815">
        <v>17</v>
      </c>
      <c r="M111" s="815">
        <v>20</v>
      </c>
      <c r="N111" s="813">
        <f t="shared" si="14"/>
        <v>85</v>
      </c>
      <c r="O111" s="810"/>
      <c r="P111" s="811"/>
      <c r="Q111" s="588"/>
      <c r="T111" s="770"/>
    </row>
    <row r="112" spans="1:34" s="273" customFormat="1">
      <c r="A112" s="816" t="s">
        <v>429</v>
      </c>
      <c r="B112" s="813"/>
      <c r="C112" s="813"/>
      <c r="D112" s="814"/>
      <c r="E112" s="813"/>
      <c r="F112" s="813"/>
      <c r="G112" s="813"/>
      <c r="H112" s="813"/>
      <c r="I112" s="813"/>
      <c r="J112" s="815">
        <v>45</v>
      </c>
      <c r="K112" s="815">
        <v>14</v>
      </c>
      <c r="L112" s="815">
        <v>10</v>
      </c>
      <c r="M112" s="815">
        <v>9</v>
      </c>
      <c r="N112" s="813">
        <f t="shared" si="14"/>
        <v>78</v>
      </c>
      <c r="O112" s="810"/>
      <c r="P112" s="811"/>
      <c r="Q112" s="588"/>
      <c r="T112" s="770"/>
    </row>
    <row r="113" spans="1:20" s="273" customFormat="1">
      <c r="A113" s="812" t="s">
        <v>430</v>
      </c>
      <c r="B113" s="813"/>
      <c r="C113" s="813"/>
      <c r="D113" s="814"/>
      <c r="E113" s="813"/>
      <c r="F113" s="813"/>
      <c r="G113" s="813"/>
      <c r="H113" s="813"/>
      <c r="I113" s="813"/>
      <c r="J113" s="815">
        <v>20</v>
      </c>
      <c r="K113" s="815">
        <v>23</v>
      </c>
      <c r="L113" s="815">
        <v>14</v>
      </c>
      <c r="M113" s="815">
        <v>20</v>
      </c>
      <c r="N113" s="813">
        <f t="shared" si="14"/>
        <v>77</v>
      </c>
      <c r="O113" s="810"/>
      <c r="P113" s="811"/>
      <c r="Q113" s="588"/>
      <c r="T113" s="770"/>
    </row>
    <row r="114" spans="1:20" s="273" customFormat="1">
      <c r="A114" s="812" t="s">
        <v>431</v>
      </c>
      <c r="B114" s="813"/>
      <c r="C114" s="813"/>
      <c r="D114" s="814"/>
      <c r="E114" s="813"/>
      <c r="F114" s="813"/>
      <c r="G114" s="813"/>
      <c r="H114" s="813"/>
      <c r="I114" s="813"/>
      <c r="J114" s="815">
        <v>21</v>
      </c>
      <c r="K114" s="815">
        <v>23</v>
      </c>
      <c r="L114" s="815">
        <v>17</v>
      </c>
      <c r="M114" s="815">
        <v>12</v>
      </c>
      <c r="N114" s="813">
        <f t="shared" si="14"/>
        <v>73</v>
      </c>
      <c r="O114" s="810"/>
      <c r="P114" s="811"/>
      <c r="Q114" s="585"/>
      <c r="T114" s="770"/>
    </row>
    <row r="115" spans="1:20">
      <c r="A115" s="817"/>
      <c r="B115" s="818"/>
      <c r="C115" s="819"/>
      <c r="D115" s="820"/>
      <c r="E115" s="818"/>
      <c r="F115" s="821"/>
      <c r="G115" s="821"/>
      <c r="H115" s="821"/>
      <c r="I115" s="822"/>
      <c r="J115" s="821"/>
      <c r="K115" s="823"/>
      <c r="L115" s="824"/>
      <c r="M115" s="825"/>
      <c r="N115" s="821"/>
      <c r="O115" s="810"/>
      <c r="P115" s="811"/>
    </row>
    <row r="116" spans="1:20">
      <c r="A116" s="824"/>
      <c r="B116" s="818"/>
      <c r="C116" s="819"/>
      <c r="D116" s="820"/>
      <c r="E116" s="818"/>
      <c r="F116" s="821"/>
      <c r="G116" s="821"/>
      <c r="H116" s="821"/>
      <c r="I116" s="822"/>
      <c r="J116" s="821"/>
      <c r="K116" s="823"/>
      <c r="L116" s="824"/>
      <c r="M116" s="825"/>
      <c r="N116" s="821"/>
      <c r="O116" s="810"/>
      <c r="P116" s="811"/>
    </row>
    <row r="117" spans="1:20">
      <c r="A117" s="812" t="s">
        <v>422</v>
      </c>
      <c r="B117" s="813"/>
      <c r="C117" s="813"/>
      <c r="D117" s="814"/>
      <c r="E117" s="813"/>
      <c r="F117" s="813"/>
      <c r="G117" s="813"/>
      <c r="H117" s="813"/>
      <c r="I117" s="813"/>
      <c r="J117" s="815">
        <v>121</v>
      </c>
      <c r="K117" s="815">
        <v>89</v>
      </c>
      <c r="L117" s="815">
        <v>65</v>
      </c>
      <c r="M117" s="815">
        <v>154</v>
      </c>
      <c r="N117" s="813">
        <f t="shared" ref="N117:N148" si="15">SUM(B117:M117)</f>
        <v>429</v>
      </c>
      <c r="O117" s="810"/>
      <c r="P117" s="811"/>
    </row>
    <row r="118" spans="1:20">
      <c r="A118" s="812" t="s">
        <v>423</v>
      </c>
      <c r="B118" s="813"/>
      <c r="C118" s="813"/>
      <c r="D118" s="814"/>
      <c r="E118" s="813"/>
      <c r="F118" s="813"/>
      <c r="G118" s="813"/>
      <c r="H118" s="813"/>
      <c r="I118" s="813"/>
      <c r="J118" s="815">
        <v>74</v>
      </c>
      <c r="K118" s="815">
        <v>53</v>
      </c>
      <c r="L118" s="815">
        <v>45</v>
      </c>
      <c r="M118" s="815">
        <v>55</v>
      </c>
      <c r="N118" s="813">
        <f t="shared" si="15"/>
        <v>227</v>
      </c>
      <c r="O118" s="826"/>
      <c r="P118" s="827"/>
    </row>
    <row r="119" spans="1:20">
      <c r="A119" s="812" t="s">
        <v>424</v>
      </c>
      <c r="B119" s="813"/>
      <c r="C119" s="813"/>
      <c r="D119" s="814"/>
      <c r="E119" s="813"/>
      <c r="F119" s="813"/>
      <c r="G119" s="813"/>
      <c r="H119" s="813"/>
      <c r="I119" s="813"/>
      <c r="J119" s="815">
        <v>43</v>
      </c>
      <c r="K119" s="815">
        <v>79</v>
      </c>
      <c r="L119" s="815">
        <v>56</v>
      </c>
      <c r="M119" s="815">
        <v>38</v>
      </c>
      <c r="N119" s="813">
        <f t="shared" si="15"/>
        <v>216</v>
      </c>
    </row>
    <row r="120" spans="1:20">
      <c r="A120" s="812" t="s">
        <v>425</v>
      </c>
      <c r="B120" s="813"/>
      <c r="C120" s="813"/>
      <c r="D120" s="814"/>
      <c r="E120" s="813"/>
      <c r="F120" s="813"/>
      <c r="G120" s="813"/>
      <c r="H120" s="813"/>
      <c r="I120" s="813"/>
      <c r="J120" s="815">
        <v>37</v>
      </c>
      <c r="K120" s="815">
        <v>66</v>
      </c>
      <c r="L120" s="815">
        <v>40</v>
      </c>
      <c r="M120" s="815">
        <v>46</v>
      </c>
      <c r="N120" s="813">
        <f t="shared" si="15"/>
        <v>189</v>
      </c>
    </row>
    <row r="121" spans="1:20">
      <c r="A121" s="812" t="s">
        <v>426</v>
      </c>
      <c r="B121" s="813"/>
      <c r="C121" s="813"/>
      <c r="D121" s="814"/>
      <c r="E121" s="813"/>
      <c r="F121" s="813"/>
      <c r="G121" s="813"/>
      <c r="H121" s="813"/>
      <c r="I121" s="813"/>
      <c r="J121" s="815">
        <v>50</v>
      </c>
      <c r="K121" s="815">
        <v>34</v>
      </c>
      <c r="L121" s="815">
        <v>52</v>
      </c>
      <c r="M121" s="815">
        <v>52</v>
      </c>
      <c r="N121" s="813">
        <f t="shared" si="15"/>
        <v>188</v>
      </c>
    </row>
    <row r="122" spans="1:20">
      <c r="A122" s="812" t="s">
        <v>427</v>
      </c>
      <c r="B122" s="813"/>
      <c r="C122" s="813"/>
      <c r="D122" s="814"/>
      <c r="E122" s="813"/>
      <c r="F122" s="813"/>
      <c r="G122" s="813"/>
      <c r="H122" s="813"/>
      <c r="I122" s="813"/>
      <c r="J122" s="815">
        <v>37</v>
      </c>
      <c r="K122" s="815">
        <v>32</v>
      </c>
      <c r="L122" s="815">
        <v>24</v>
      </c>
      <c r="M122" s="815">
        <v>30</v>
      </c>
      <c r="N122" s="813">
        <f t="shared" si="15"/>
        <v>123</v>
      </c>
    </row>
    <row r="123" spans="1:20">
      <c r="A123" s="812" t="s">
        <v>428</v>
      </c>
      <c r="B123" s="813"/>
      <c r="C123" s="813"/>
      <c r="D123" s="814"/>
      <c r="E123" s="813"/>
      <c r="F123" s="813"/>
      <c r="G123" s="813"/>
      <c r="H123" s="813"/>
      <c r="I123" s="813"/>
      <c r="J123" s="815">
        <v>26</v>
      </c>
      <c r="K123" s="815">
        <v>22</v>
      </c>
      <c r="L123" s="815">
        <v>17</v>
      </c>
      <c r="M123" s="815">
        <v>20</v>
      </c>
      <c r="N123" s="813">
        <f t="shared" si="15"/>
        <v>85</v>
      </c>
    </row>
    <row r="124" spans="1:20">
      <c r="A124" s="816" t="s">
        <v>429</v>
      </c>
      <c r="B124" s="813"/>
      <c r="C124" s="813"/>
      <c r="D124" s="814"/>
      <c r="E124" s="813"/>
      <c r="F124" s="813"/>
      <c r="G124" s="813"/>
      <c r="H124" s="813"/>
      <c r="I124" s="813"/>
      <c r="J124" s="815">
        <v>45</v>
      </c>
      <c r="K124" s="815">
        <v>14</v>
      </c>
      <c r="L124" s="815">
        <v>10</v>
      </c>
      <c r="M124" s="815">
        <v>9</v>
      </c>
      <c r="N124" s="813">
        <f t="shared" si="15"/>
        <v>78</v>
      </c>
    </row>
    <row r="125" spans="1:20">
      <c r="A125" s="812" t="s">
        <v>430</v>
      </c>
      <c r="B125" s="813"/>
      <c r="C125" s="813"/>
      <c r="D125" s="814"/>
      <c r="E125" s="813"/>
      <c r="F125" s="813"/>
      <c r="G125" s="813"/>
      <c r="H125" s="813"/>
      <c r="I125" s="813"/>
      <c r="J125" s="815">
        <v>20</v>
      </c>
      <c r="K125" s="815">
        <v>23</v>
      </c>
      <c r="L125" s="815">
        <v>14</v>
      </c>
      <c r="M125" s="815">
        <v>20</v>
      </c>
      <c r="N125" s="813">
        <f t="shared" si="15"/>
        <v>77</v>
      </c>
    </row>
    <row r="126" spans="1:20">
      <c r="A126" s="812" t="s">
        <v>431</v>
      </c>
      <c r="B126" s="813"/>
      <c r="C126" s="813"/>
      <c r="D126" s="814"/>
      <c r="E126" s="813"/>
      <c r="F126" s="813"/>
      <c r="G126" s="813"/>
      <c r="H126" s="813"/>
      <c r="I126" s="813"/>
      <c r="J126" s="815">
        <v>21</v>
      </c>
      <c r="K126" s="815">
        <v>23</v>
      </c>
      <c r="L126" s="815">
        <v>17</v>
      </c>
      <c r="M126" s="815">
        <v>12</v>
      </c>
      <c r="N126" s="813">
        <f t="shared" si="15"/>
        <v>73</v>
      </c>
    </row>
    <row r="127" spans="1:20">
      <c r="A127" s="812" t="s">
        <v>432</v>
      </c>
      <c r="B127" s="813"/>
      <c r="C127" s="813"/>
      <c r="D127" s="814"/>
      <c r="E127" s="813"/>
      <c r="F127" s="813"/>
      <c r="G127" s="813"/>
      <c r="H127" s="813"/>
      <c r="I127" s="813"/>
      <c r="J127" s="815">
        <v>22</v>
      </c>
      <c r="K127" s="815">
        <v>17</v>
      </c>
      <c r="L127" s="815">
        <v>8</v>
      </c>
      <c r="M127" s="815">
        <v>14</v>
      </c>
      <c r="N127" s="813">
        <f t="shared" si="15"/>
        <v>61</v>
      </c>
    </row>
    <row r="128" spans="1:20">
      <c r="A128" s="815" t="s">
        <v>421</v>
      </c>
      <c r="B128" s="828"/>
      <c r="C128" s="813"/>
      <c r="D128" s="829"/>
      <c r="E128" s="828"/>
      <c r="F128" s="828"/>
      <c r="G128" s="828"/>
      <c r="H128" s="828"/>
      <c r="I128" s="813"/>
      <c r="J128" s="815">
        <v>14</v>
      </c>
      <c r="K128" s="815">
        <v>26</v>
      </c>
      <c r="L128" s="815">
        <v>11</v>
      </c>
      <c r="M128" s="815">
        <v>9</v>
      </c>
      <c r="N128" s="813">
        <f t="shared" si="15"/>
        <v>60</v>
      </c>
    </row>
    <row r="129" spans="1:14">
      <c r="A129" s="812" t="s">
        <v>393</v>
      </c>
      <c r="B129" s="813"/>
      <c r="C129" s="813"/>
      <c r="D129" s="814"/>
      <c r="E129" s="813"/>
      <c r="F129" s="813"/>
      <c r="G129" s="813"/>
      <c r="H129" s="813"/>
      <c r="I129" s="813"/>
      <c r="J129" s="815">
        <v>14</v>
      </c>
      <c r="K129" s="815">
        <v>14</v>
      </c>
      <c r="L129" s="815">
        <v>15</v>
      </c>
      <c r="M129" s="815">
        <v>15</v>
      </c>
      <c r="N129" s="813">
        <f t="shared" si="15"/>
        <v>58</v>
      </c>
    </row>
    <row r="130" spans="1:14">
      <c r="A130" s="812" t="s">
        <v>364</v>
      </c>
      <c r="B130" s="813"/>
      <c r="C130" s="813"/>
      <c r="D130" s="814"/>
      <c r="E130" s="813"/>
      <c r="F130" s="813"/>
      <c r="G130" s="813"/>
      <c r="H130" s="813"/>
      <c r="I130" s="813"/>
      <c r="J130" s="815">
        <v>12</v>
      </c>
      <c r="K130" s="815">
        <v>18</v>
      </c>
      <c r="L130" s="815">
        <v>13</v>
      </c>
      <c r="M130" s="815">
        <v>12</v>
      </c>
      <c r="N130" s="813">
        <f t="shared" si="15"/>
        <v>55</v>
      </c>
    </row>
    <row r="131" spans="1:14">
      <c r="A131" s="812" t="s">
        <v>390</v>
      </c>
      <c r="B131" s="813"/>
      <c r="C131" s="813"/>
      <c r="D131" s="814"/>
      <c r="E131" s="813"/>
      <c r="F131" s="813"/>
      <c r="G131" s="813"/>
      <c r="H131" s="813"/>
      <c r="I131" s="813"/>
      <c r="J131" s="815">
        <v>17</v>
      </c>
      <c r="K131" s="815">
        <v>17</v>
      </c>
      <c r="L131" s="815">
        <v>9</v>
      </c>
      <c r="M131" s="815">
        <v>8</v>
      </c>
      <c r="N131" s="813">
        <f t="shared" si="15"/>
        <v>51</v>
      </c>
    </row>
    <row r="132" spans="1:14">
      <c r="A132" s="812" t="s">
        <v>404</v>
      </c>
      <c r="B132" s="813"/>
      <c r="C132" s="813"/>
      <c r="D132" s="814"/>
      <c r="E132" s="813"/>
      <c r="F132" s="813"/>
      <c r="G132" s="813"/>
      <c r="H132" s="813"/>
      <c r="I132" s="813"/>
      <c r="J132" s="815">
        <v>17</v>
      </c>
      <c r="K132" s="815">
        <v>15</v>
      </c>
      <c r="L132" s="815">
        <v>7</v>
      </c>
      <c r="M132" s="815">
        <v>7</v>
      </c>
      <c r="N132" s="813">
        <f t="shared" si="15"/>
        <v>46</v>
      </c>
    </row>
    <row r="133" spans="1:14">
      <c r="A133" s="812" t="s">
        <v>373</v>
      </c>
      <c r="B133" s="813"/>
      <c r="C133" s="813"/>
      <c r="D133" s="814"/>
      <c r="E133" s="813"/>
      <c r="F133" s="813"/>
      <c r="G133" s="813"/>
      <c r="H133" s="813"/>
      <c r="I133" s="813"/>
      <c r="J133" s="815">
        <v>8</v>
      </c>
      <c r="K133" s="815">
        <v>9</v>
      </c>
      <c r="L133" s="815">
        <v>12</v>
      </c>
      <c r="M133" s="815">
        <v>7</v>
      </c>
      <c r="N133" s="813">
        <f t="shared" si="15"/>
        <v>36</v>
      </c>
    </row>
    <row r="134" spans="1:14">
      <c r="A134" s="812" t="s">
        <v>410</v>
      </c>
      <c r="B134" s="813"/>
      <c r="C134" s="813"/>
      <c r="D134" s="814"/>
      <c r="E134" s="813"/>
      <c r="F134" s="813"/>
      <c r="G134" s="813"/>
      <c r="H134" s="813"/>
      <c r="I134" s="813"/>
      <c r="J134" s="815">
        <v>14</v>
      </c>
      <c r="K134" s="815">
        <v>10</v>
      </c>
      <c r="L134" s="815">
        <v>5</v>
      </c>
      <c r="M134" s="815">
        <v>6</v>
      </c>
      <c r="N134" s="813">
        <f t="shared" si="15"/>
        <v>35</v>
      </c>
    </row>
    <row r="135" spans="1:14">
      <c r="A135" s="812" t="s">
        <v>388</v>
      </c>
      <c r="B135" s="813"/>
      <c r="C135" s="813"/>
      <c r="D135" s="814"/>
      <c r="E135" s="813"/>
      <c r="F135" s="813"/>
      <c r="G135" s="813"/>
      <c r="H135" s="813"/>
      <c r="I135" s="813"/>
      <c r="J135" s="815">
        <v>18</v>
      </c>
      <c r="K135" s="815">
        <v>4</v>
      </c>
      <c r="L135" s="815">
        <v>3</v>
      </c>
      <c r="M135" s="815">
        <v>9</v>
      </c>
      <c r="N135" s="813">
        <f t="shared" si="15"/>
        <v>34</v>
      </c>
    </row>
    <row r="136" spans="1:14">
      <c r="A136" s="812" t="s">
        <v>362</v>
      </c>
      <c r="B136" s="813"/>
      <c r="C136" s="813"/>
      <c r="D136" s="814"/>
      <c r="E136" s="813"/>
      <c r="F136" s="813"/>
      <c r="G136" s="813"/>
      <c r="H136" s="813"/>
      <c r="I136" s="813"/>
      <c r="J136" s="815">
        <v>11</v>
      </c>
      <c r="K136" s="815">
        <v>7</v>
      </c>
      <c r="L136" s="815">
        <v>5</v>
      </c>
      <c r="M136" s="815">
        <v>10</v>
      </c>
      <c r="N136" s="813">
        <f t="shared" si="15"/>
        <v>33</v>
      </c>
    </row>
    <row r="137" spans="1:14">
      <c r="A137" s="830" t="s">
        <v>412</v>
      </c>
      <c r="B137" s="813"/>
      <c r="C137" s="813"/>
      <c r="D137" s="814"/>
      <c r="E137" s="813"/>
      <c r="F137" s="813"/>
      <c r="G137" s="813"/>
      <c r="H137" s="813"/>
      <c r="I137" s="813"/>
      <c r="J137" s="815">
        <v>12</v>
      </c>
      <c r="K137" s="815">
        <v>9</v>
      </c>
      <c r="L137" s="815">
        <v>9</v>
      </c>
      <c r="M137" s="815">
        <v>3</v>
      </c>
      <c r="N137" s="813">
        <f t="shared" si="15"/>
        <v>33</v>
      </c>
    </row>
    <row r="138" spans="1:14">
      <c r="A138" s="812" t="s">
        <v>284</v>
      </c>
      <c r="B138" s="813"/>
      <c r="C138" s="813"/>
      <c r="D138" s="814"/>
      <c r="E138" s="813"/>
      <c r="F138" s="813"/>
      <c r="G138" s="813"/>
      <c r="H138" s="813"/>
      <c r="I138" s="813"/>
      <c r="J138" s="815">
        <v>13</v>
      </c>
      <c r="K138" s="815">
        <v>6</v>
      </c>
      <c r="L138" s="815">
        <v>3</v>
      </c>
      <c r="M138" s="815">
        <v>6</v>
      </c>
      <c r="N138" s="813">
        <f t="shared" si="15"/>
        <v>28</v>
      </c>
    </row>
    <row r="139" spans="1:14">
      <c r="A139" s="812" t="s">
        <v>396</v>
      </c>
      <c r="B139" s="813"/>
      <c r="C139" s="813"/>
      <c r="D139" s="814"/>
      <c r="E139" s="813"/>
      <c r="F139" s="813"/>
      <c r="G139" s="813"/>
      <c r="H139" s="813"/>
      <c r="I139" s="813"/>
      <c r="J139" s="815">
        <v>12</v>
      </c>
      <c r="K139" s="815">
        <v>6</v>
      </c>
      <c r="L139" s="815">
        <v>5</v>
      </c>
      <c r="M139" s="815">
        <v>2</v>
      </c>
      <c r="N139" s="813">
        <f t="shared" si="15"/>
        <v>25</v>
      </c>
    </row>
    <row r="140" spans="1:14">
      <c r="A140" s="812" t="s">
        <v>399</v>
      </c>
      <c r="B140" s="813"/>
      <c r="C140" s="813"/>
      <c r="D140" s="814"/>
      <c r="E140" s="813"/>
      <c r="F140" s="813"/>
      <c r="G140" s="813"/>
      <c r="H140" s="813"/>
      <c r="I140" s="813"/>
      <c r="J140" s="815">
        <v>5</v>
      </c>
      <c r="K140" s="815">
        <v>7</v>
      </c>
      <c r="L140" s="815">
        <v>5</v>
      </c>
      <c r="M140" s="815">
        <v>7</v>
      </c>
      <c r="N140" s="813">
        <f t="shared" si="15"/>
        <v>24</v>
      </c>
    </row>
    <row r="141" spans="1:14">
      <c r="A141" s="812" t="s">
        <v>260</v>
      </c>
      <c r="B141" s="813"/>
      <c r="C141" s="813"/>
      <c r="D141" s="814"/>
      <c r="E141" s="813"/>
      <c r="F141" s="813"/>
      <c r="G141" s="813"/>
      <c r="H141" s="813"/>
      <c r="I141" s="813"/>
      <c r="J141" s="815">
        <v>4</v>
      </c>
      <c r="K141" s="815">
        <v>8</v>
      </c>
      <c r="L141" s="815">
        <v>6</v>
      </c>
      <c r="M141" s="815">
        <v>5</v>
      </c>
      <c r="N141" s="813">
        <f t="shared" si="15"/>
        <v>23</v>
      </c>
    </row>
    <row r="142" spans="1:14">
      <c r="A142" s="812" t="s">
        <v>280</v>
      </c>
      <c r="B142" s="813"/>
      <c r="C142" s="813"/>
      <c r="D142" s="814"/>
      <c r="E142" s="813"/>
      <c r="F142" s="813"/>
      <c r="G142" s="813"/>
      <c r="H142" s="813"/>
      <c r="I142" s="813"/>
      <c r="J142" s="815">
        <v>6</v>
      </c>
      <c r="K142" s="815">
        <v>5</v>
      </c>
      <c r="L142" s="815">
        <v>7</v>
      </c>
      <c r="M142" s="815">
        <v>5</v>
      </c>
      <c r="N142" s="813">
        <f t="shared" si="15"/>
        <v>23</v>
      </c>
    </row>
    <row r="143" spans="1:14">
      <c r="A143" s="812" t="s">
        <v>287</v>
      </c>
      <c r="B143" s="813"/>
      <c r="C143" s="813"/>
      <c r="D143" s="814"/>
      <c r="E143" s="813"/>
      <c r="F143" s="813"/>
      <c r="G143" s="813"/>
      <c r="H143" s="813"/>
      <c r="I143" s="813"/>
      <c r="J143" s="815">
        <v>7</v>
      </c>
      <c r="K143" s="815">
        <v>5</v>
      </c>
      <c r="L143" s="815">
        <v>2</v>
      </c>
      <c r="M143" s="815">
        <v>8</v>
      </c>
      <c r="N143" s="813">
        <f t="shared" si="15"/>
        <v>22</v>
      </c>
    </row>
    <row r="144" spans="1:14">
      <c r="A144" s="812" t="s">
        <v>226</v>
      </c>
      <c r="B144" s="813"/>
      <c r="C144" s="813"/>
      <c r="D144" s="814"/>
      <c r="E144" s="813"/>
      <c r="F144" s="813"/>
      <c r="G144" s="813"/>
      <c r="H144" s="813"/>
      <c r="I144" s="813"/>
      <c r="J144" s="815">
        <v>6</v>
      </c>
      <c r="K144" s="815">
        <v>3</v>
      </c>
      <c r="L144" s="815">
        <v>4</v>
      </c>
      <c r="M144" s="815">
        <v>6</v>
      </c>
      <c r="N144" s="813">
        <f t="shared" si="15"/>
        <v>19</v>
      </c>
    </row>
    <row r="145" spans="1:14">
      <c r="A145" s="812" t="s">
        <v>371</v>
      </c>
      <c r="B145" s="813"/>
      <c r="C145" s="813"/>
      <c r="D145" s="814"/>
      <c r="E145" s="813"/>
      <c r="F145" s="813"/>
      <c r="G145" s="813"/>
      <c r="H145" s="813"/>
      <c r="I145" s="813"/>
      <c r="J145" s="815">
        <v>5</v>
      </c>
      <c r="K145" s="815">
        <v>4</v>
      </c>
      <c r="L145" s="815">
        <v>3</v>
      </c>
      <c r="M145" s="815">
        <v>5</v>
      </c>
      <c r="N145" s="813">
        <f t="shared" si="15"/>
        <v>17</v>
      </c>
    </row>
    <row r="146" spans="1:14">
      <c r="A146" s="816" t="s">
        <v>375</v>
      </c>
      <c r="B146" s="813"/>
      <c r="C146" s="813"/>
      <c r="D146" s="814"/>
      <c r="E146" s="813"/>
      <c r="F146" s="813"/>
      <c r="G146" s="813"/>
      <c r="H146" s="813"/>
      <c r="I146" s="813"/>
      <c r="J146" s="815">
        <v>2</v>
      </c>
      <c r="K146" s="815">
        <v>6</v>
      </c>
      <c r="L146" s="815">
        <v>1</v>
      </c>
      <c r="M146" s="815">
        <v>8</v>
      </c>
      <c r="N146" s="813">
        <f t="shared" si="15"/>
        <v>17</v>
      </c>
    </row>
    <row r="147" spans="1:14">
      <c r="A147" s="812" t="s">
        <v>269</v>
      </c>
      <c r="B147" s="813"/>
      <c r="C147" s="813"/>
      <c r="D147" s="814"/>
      <c r="E147" s="813"/>
      <c r="F147" s="813"/>
      <c r="G147" s="813"/>
      <c r="H147" s="813"/>
      <c r="I147" s="813"/>
      <c r="J147" s="815">
        <v>3</v>
      </c>
      <c r="K147" s="815">
        <v>7</v>
      </c>
      <c r="L147" s="815">
        <v>3</v>
      </c>
      <c r="M147" s="815">
        <v>4</v>
      </c>
      <c r="N147" s="813">
        <f t="shared" si="15"/>
        <v>17</v>
      </c>
    </row>
    <row r="148" spans="1:14">
      <c r="A148" s="812" t="s">
        <v>281</v>
      </c>
      <c r="B148" s="813"/>
      <c r="C148" s="813"/>
      <c r="D148" s="814"/>
      <c r="E148" s="813"/>
      <c r="F148" s="813"/>
      <c r="G148" s="813"/>
      <c r="H148" s="813"/>
      <c r="I148" s="813"/>
      <c r="J148" s="815">
        <v>6</v>
      </c>
      <c r="K148" s="815">
        <v>4</v>
      </c>
      <c r="L148" s="815">
        <v>2</v>
      </c>
      <c r="M148" s="815">
        <v>4</v>
      </c>
      <c r="N148" s="813">
        <f t="shared" si="15"/>
        <v>16</v>
      </c>
    </row>
    <row r="149" spans="1:14">
      <c r="A149" s="812" t="s">
        <v>383</v>
      </c>
      <c r="B149" s="813"/>
      <c r="C149" s="813"/>
      <c r="D149" s="814"/>
      <c r="E149" s="813"/>
      <c r="F149" s="813"/>
      <c r="G149" s="813"/>
      <c r="H149" s="813"/>
      <c r="I149" s="813"/>
      <c r="J149" s="815">
        <v>4</v>
      </c>
      <c r="K149" s="815">
        <v>5</v>
      </c>
      <c r="L149" s="815">
        <v>2</v>
      </c>
      <c r="M149" s="815">
        <v>4</v>
      </c>
      <c r="N149" s="813">
        <f t="shared" ref="N149:N180" si="16">SUM(B149:M149)</f>
        <v>15</v>
      </c>
    </row>
    <row r="150" spans="1:14">
      <c r="A150" s="812" t="s">
        <v>274</v>
      </c>
      <c r="B150" s="813"/>
      <c r="C150" s="813"/>
      <c r="D150" s="814"/>
      <c r="E150" s="813"/>
      <c r="F150" s="813"/>
      <c r="G150" s="813"/>
      <c r="H150" s="813"/>
      <c r="I150" s="813"/>
      <c r="J150" s="815">
        <v>1</v>
      </c>
      <c r="K150" s="815">
        <v>6</v>
      </c>
      <c r="L150" s="815">
        <v>4</v>
      </c>
      <c r="M150" s="815">
        <v>4</v>
      </c>
      <c r="N150" s="813">
        <f t="shared" si="16"/>
        <v>15</v>
      </c>
    </row>
    <row r="151" spans="1:14">
      <c r="A151" s="812" t="s">
        <v>276</v>
      </c>
      <c r="B151" s="813"/>
      <c r="C151" s="813"/>
      <c r="D151" s="814"/>
      <c r="E151" s="813"/>
      <c r="F151" s="813"/>
      <c r="G151" s="813"/>
      <c r="H151" s="813"/>
      <c r="I151" s="813"/>
      <c r="J151" s="815">
        <v>3</v>
      </c>
      <c r="K151" s="815">
        <v>5</v>
      </c>
      <c r="L151" s="815">
        <v>4</v>
      </c>
      <c r="M151" s="815">
        <v>3</v>
      </c>
      <c r="N151" s="813">
        <f t="shared" si="16"/>
        <v>15</v>
      </c>
    </row>
    <row r="152" spans="1:14">
      <c r="A152" s="812" t="s">
        <v>289</v>
      </c>
      <c r="B152" s="813"/>
      <c r="C152" s="813"/>
      <c r="D152" s="814"/>
      <c r="E152" s="813"/>
      <c r="F152" s="813"/>
      <c r="G152" s="813"/>
      <c r="H152" s="813"/>
      <c r="I152" s="813"/>
      <c r="J152" s="815">
        <v>4</v>
      </c>
      <c r="K152" s="815">
        <v>6</v>
      </c>
      <c r="L152" s="815">
        <v>0</v>
      </c>
      <c r="M152" s="815">
        <v>5</v>
      </c>
      <c r="N152" s="813">
        <f t="shared" si="16"/>
        <v>15</v>
      </c>
    </row>
    <row r="153" spans="1:14">
      <c r="A153" s="812" t="s">
        <v>271</v>
      </c>
      <c r="B153" s="813"/>
      <c r="C153" s="813"/>
      <c r="D153" s="814"/>
      <c r="E153" s="813"/>
      <c r="F153" s="813"/>
      <c r="G153" s="813"/>
      <c r="H153" s="813"/>
      <c r="I153" s="813"/>
      <c r="J153" s="815">
        <v>3</v>
      </c>
      <c r="K153" s="815">
        <v>2</v>
      </c>
      <c r="L153" s="815">
        <v>2</v>
      </c>
      <c r="M153" s="815">
        <v>7</v>
      </c>
      <c r="N153" s="813">
        <f t="shared" si="16"/>
        <v>14</v>
      </c>
    </row>
    <row r="154" spans="1:14">
      <c r="A154" s="812" t="s">
        <v>395</v>
      </c>
      <c r="B154" s="813"/>
      <c r="C154" s="813"/>
      <c r="D154" s="814"/>
      <c r="E154" s="813"/>
      <c r="F154" s="813"/>
      <c r="G154" s="813"/>
      <c r="H154" s="813"/>
      <c r="I154" s="813"/>
      <c r="J154" s="815">
        <v>2</v>
      </c>
      <c r="K154" s="815">
        <v>1</v>
      </c>
      <c r="L154" s="815">
        <v>5</v>
      </c>
      <c r="M154" s="815">
        <v>4</v>
      </c>
      <c r="N154" s="813">
        <f t="shared" si="16"/>
        <v>12</v>
      </c>
    </row>
    <row r="155" spans="1:14">
      <c r="A155" s="812" t="s">
        <v>285</v>
      </c>
      <c r="B155" s="813"/>
      <c r="C155" s="813"/>
      <c r="D155" s="814"/>
      <c r="E155" s="813"/>
      <c r="F155" s="813"/>
      <c r="G155" s="813"/>
      <c r="H155" s="813"/>
      <c r="I155" s="813"/>
      <c r="J155" s="815">
        <v>3</v>
      </c>
      <c r="K155" s="815">
        <v>2</v>
      </c>
      <c r="L155" s="815">
        <v>2</v>
      </c>
      <c r="M155" s="815">
        <v>5</v>
      </c>
      <c r="N155" s="813">
        <f t="shared" si="16"/>
        <v>12</v>
      </c>
    </row>
    <row r="156" spans="1:14">
      <c r="A156" s="812" t="s">
        <v>288</v>
      </c>
      <c r="B156" s="813"/>
      <c r="C156" s="813"/>
      <c r="D156" s="814"/>
      <c r="E156" s="813"/>
      <c r="F156" s="813"/>
      <c r="G156" s="813"/>
      <c r="H156" s="813"/>
      <c r="I156" s="813"/>
      <c r="J156" s="815">
        <v>4</v>
      </c>
      <c r="K156" s="815">
        <v>3</v>
      </c>
      <c r="L156" s="815">
        <v>1</v>
      </c>
      <c r="M156" s="815">
        <v>4</v>
      </c>
      <c r="N156" s="813">
        <f t="shared" si="16"/>
        <v>12</v>
      </c>
    </row>
    <row r="157" spans="1:14">
      <c r="A157" s="815" t="s">
        <v>370</v>
      </c>
      <c r="B157" s="828"/>
      <c r="C157" s="813"/>
      <c r="D157" s="814"/>
      <c r="E157" s="813"/>
      <c r="F157" s="813"/>
      <c r="G157" s="813"/>
      <c r="H157" s="813"/>
      <c r="I157" s="813"/>
      <c r="J157" s="815">
        <v>5</v>
      </c>
      <c r="K157" s="815">
        <v>3</v>
      </c>
      <c r="L157" s="815">
        <v>2</v>
      </c>
      <c r="M157" s="815">
        <v>1</v>
      </c>
      <c r="N157" s="813">
        <f t="shared" si="16"/>
        <v>11</v>
      </c>
    </row>
    <row r="158" spans="1:14">
      <c r="A158" s="812" t="s">
        <v>273</v>
      </c>
      <c r="B158" s="813"/>
      <c r="C158" s="813"/>
      <c r="D158" s="814"/>
      <c r="E158" s="813"/>
      <c r="F158" s="813"/>
      <c r="G158" s="813"/>
      <c r="H158" s="813"/>
      <c r="I158" s="813"/>
      <c r="J158" s="815">
        <v>3</v>
      </c>
      <c r="K158" s="815">
        <v>4</v>
      </c>
      <c r="L158" s="815">
        <v>1</v>
      </c>
      <c r="M158" s="815">
        <v>3</v>
      </c>
      <c r="N158" s="813">
        <f t="shared" si="16"/>
        <v>11</v>
      </c>
    </row>
    <row r="159" spans="1:14">
      <c r="A159" s="812" t="s">
        <v>282</v>
      </c>
      <c r="B159" s="813"/>
      <c r="C159" s="813"/>
      <c r="D159" s="814"/>
      <c r="E159" s="813"/>
      <c r="F159" s="813"/>
      <c r="G159" s="813"/>
      <c r="H159" s="813"/>
      <c r="I159" s="813"/>
      <c r="J159" s="815">
        <v>2</v>
      </c>
      <c r="K159" s="815">
        <v>4</v>
      </c>
      <c r="L159" s="815">
        <v>1</v>
      </c>
      <c r="M159" s="815">
        <v>4</v>
      </c>
      <c r="N159" s="813">
        <f t="shared" si="16"/>
        <v>11</v>
      </c>
    </row>
    <row r="160" spans="1:14">
      <c r="A160" s="812" t="s">
        <v>401</v>
      </c>
      <c r="B160" s="813"/>
      <c r="C160" s="813"/>
      <c r="D160" s="814"/>
      <c r="E160" s="813"/>
      <c r="F160" s="813"/>
      <c r="G160" s="813"/>
      <c r="H160" s="813"/>
      <c r="I160" s="813"/>
      <c r="J160" s="815">
        <v>3</v>
      </c>
      <c r="K160" s="815">
        <v>3</v>
      </c>
      <c r="L160" s="815">
        <v>0</v>
      </c>
      <c r="M160" s="815">
        <v>4</v>
      </c>
      <c r="N160" s="813">
        <f t="shared" si="16"/>
        <v>10</v>
      </c>
    </row>
    <row r="161" spans="1:14">
      <c r="A161" s="831" t="s">
        <v>420</v>
      </c>
      <c r="B161" s="813"/>
      <c r="C161" s="813"/>
      <c r="D161" s="814"/>
      <c r="E161" s="813"/>
      <c r="F161" s="813"/>
      <c r="G161" s="813"/>
      <c r="H161" s="813"/>
      <c r="I161" s="813"/>
      <c r="J161" s="815">
        <v>2</v>
      </c>
      <c r="K161" s="815">
        <v>1</v>
      </c>
      <c r="L161" s="815">
        <v>4</v>
      </c>
      <c r="M161" s="815">
        <v>3</v>
      </c>
      <c r="N161" s="813">
        <f t="shared" si="16"/>
        <v>10</v>
      </c>
    </row>
    <row r="162" spans="1:14">
      <c r="A162" s="812" t="s">
        <v>279</v>
      </c>
      <c r="B162" s="813"/>
      <c r="C162" s="813"/>
      <c r="D162" s="814"/>
      <c r="E162" s="813"/>
      <c r="F162" s="813"/>
      <c r="G162" s="813"/>
      <c r="H162" s="813"/>
      <c r="I162" s="813"/>
      <c r="J162" s="815">
        <v>2</v>
      </c>
      <c r="K162" s="815">
        <v>3</v>
      </c>
      <c r="L162" s="815">
        <v>0</v>
      </c>
      <c r="M162" s="815">
        <v>5</v>
      </c>
      <c r="N162" s="813">
        <f t="shared" si="16"/>
        <v>10</v>
      </c>
    </row>
    <row r="163" spans="1:14">
      <c r="A163" s="812" t="s">
        <v>379</v>
      </c>
      <c r="B163" s="813"/>
      <c r="C163" s="813"/>
      <c r="D163" s="814"/>
      <c r="E163" s="813"/>
      <c r="F163" s="813"/>
      <c r="G163" s="813"/>
      <c r="H163" s="813"/>
      <c r="I163" s="813"/>
      <c r="J163" s="815">
        <v>1</v>
      </c>
      <c r="K163" s="815">
        <v>1</v>
      </c>
      <c r="L163" s="815">
        <v>2</v>
      </c>
      <c r="M163" s="815">
        <v>5</v>
      </c>
      <c r="N163" s="813">
        <f t="shared" si="16"/>
        <v>9</v>
      </c>
    </row>
    <row r="164" spans="1:14">
      <c r="A164" s="812" t="s">
        <v>387</v>
      </c>
      <c r="B164" s="813"/>
      <c r="C164" s="813"/>
      <c r="D164" s="814"/>
      <c r="E164" s="813"/>
      <c r="F164" s="813"/>
      <c r="G164" s="813"/>
      <c r="H164" s="813"/>
      <c r="I164" s="813"/>
      <c r="J164" s="815">
        <v>1</v>
      </c>
      <c r="K164" s="815">
        <v>3</v>
      </c>
      <c r="L164" s="815">
        <v>3</v>
      </c>
      <c r="M164" s="815">
        <v>2</v>
      </c>
      <c r="N164" s="813">
        <f t="shared" si="16"/>
        <v>9</v>
      </c>
    </row>
    <row r="165" spans="1:14">
      <c r="A165" s="812" t="s">
        <v>417</v>
      </c>
      <c r="B165" s="813"/>
      <c r="C165" s="813"/>
      <c r="D165" s="814"/>
      <c r="E165" s="813"/>
      <c r="F165" s="813"/>
      <c r="G165" s="813"/>
      <c r="H165" s="813"/>
      <c r="I165" s="813"/>
      <c r="J165" s="815">
        <v>4</v>
      </c>
      <c r="K165" s="815">
        <v>1</v>
      </c>
      <c r="L165" s="815">
        <v>1</v>
      </c>
      <c r="M165" s="815">
        <v>3</v>
      </c>
      <c r="N165" s="813">
        <f t="shared" si="16"/>
        <v>9</v>
      </c>
    </row>
    <row r="166" spans="1:14">
      <c r="A166" s="812" t="s">
        <v>418</v>
      </c>
      <c r="B166" s="813"/>
      <c r="C166" s="813"/>
      <c r="D166" s="814"/>
      <c r="E166" s="813"/>
      <c r="F166" s="813"/>
      <c r="G166" s="813"/>
      <c r="H166" s="813"/>
      <c r="I166" s="813"/>
      <c r="J166" s="815">
        <v>2</v>
      </c>
      <c r="K166" s="815">
        <v>4</v>
      </c>
      <c r="L166" s="815">
        <v>0</v>
      </c>
      <c r="M166" s="815">
        <v>3</v>
      </c>
      <c r="N166" s="813">
        <f t="shared" si="16"/>
        <v>9</v>
      </c>
    </row>
    <row r="167" spans="1:14">
      <c r="A167" s="812" t="s">
        <v>264</v>
      </c>
      <c r="B167" s="813"/>
      <c r="C167" s="813"/>
      <c r="D167" s="814"/>
      <c r="E167" s="813"/>
      <c r="F167" s="813"/>
      <c r="G167" s="813"/>
      <c r="H167" s="813"/>
      <c r="I167" s="813"/>
      <c r="J167" s="815">
        <v>3</v>
      </c>
      <c r="K167" s="815">
        <v>1</v>
      </c>
      <c r="L167" s="815">
        <v>1</v>
      </c>
      <c r="M167" s="815">
        <v>4</v>
      </c>
      <c r="N167" s="813">
        <f t="shared" si="16"/>
        <v>9</v>
      </c>
    </row>
    <row r="168" spans="1:14">
      <c r="A168" s="812" t="s">
        <v>270</v>
      </c>
      <c r="B168" s="813"/>
      <c r="C168" s="813"/>
      <c r="D168" s="814"/>
      <c r="E168" s="813"/>
      <c r="F168" s="813"/>
      <c r="G168" s="813"/>
      <c r="H168" s="813"/>
      <c r="I168" s="813"/>
      <c r="J168" s="815">
        <v>2</v>
      </c>
      <c r="K168" s="815">
        <v>0</v>
      </c>
      <c r="L168" s="815">
        <v>3</v>
      </c>
      <c r="M168" s="815">
        <v>4</v>
      </c>
      <c r="N168" s="813">
        <f t="shared" si="16"/>
        <v>9</v>
      </c>
    </row>
    <row r="169" spans="1:14">
      <c r="A169" s="812" t="s">
        <v>278</v>
      </c>
      <c r="B169" s="813"/>
      <c r="C169" s="813"/>
      <c r="D169" s="814"/>
      <c r="E169" s="813"/>
      <c r="F169" s="813"/>
      <c r="G169" s="813"/>
      <c r="H169" s="813"/>
      <c r="I169" s="813"/>
      <c r="J169" s="815">
        <v>2</v>
      </c>
      <c r="K169" s="815">
        <v>3</v>
      </c>
      <c r="L169" s="815">
        <v>0</v>
      </c>
      <c r="M169" s="815">
        <v>4</v>
      </c>
      <c r="N169" s="813">
        <f t="shared" si="16"/>
        <v>9</v>
      </c>
    </row>
    <row r="170" spans="1:14">
      <c r="A170" s="812" t="s">
        <v>283</v>
      </c>
      <c r="B170" s="813"/>
      <c r="C170" s="813"/>
      <c r="D170" s="814"/>
      <c r="E170" s="813"/>
      <c r="F170" s="813"/>
      <c r="G170" s="813"/>
      <c r="H170" s="813"/>
      <c r="I170" s="813"/>
      <c r="J170" s="815">
        <v>2</v>
      </c>
      <c r="K170" s="815">
        <v>2</v>
      </c>
      <c r="L170" s="815">
        <v>1</v>
      </c>
      <c r="M170" s="815">
        <v>4</v>
      </c>
      <c r="N170" s="813">
        <f t="shared" si="16"/>
        <v>9</v>
      </c>
    </row>
    <row r="171" spans="1:14">
      <c r="A171" s="812" t="s">
        <v>416</v>
      </c>
      <c r="B171" s="813"/>
      <c r="C171" s="813"/>
      <c r="D171" s="814"/>
      <c r="E171" s="813"/>
      <c r="F171" s="813"/>
      <c r="G171" s="813"/>
      <c r="H171" s="813"/>
      <c r="I171" s="813"/>
      <c r="J171" s="815">
        <v>3</v>
      </c>
      <c r="K171" s="815">
        <v>2</v>
      </c>
      <c r="L171" s="815">
        <v>1</v>
      </c>
      <c r="M171" s="815">
        <v>2</v>
      </c>
      <c r="N171" s="813">
        <f t="shared" si="16"/>
        <v>8</v>
      </c>
    </row>
    <row r="172" spans="1:14">
      <c r="A172" s="812" t="s">
        <v>262</v>
      </c>
      <c r="B172" s="813"/>
      <c r="C172" s="813"/>
      <c r="D172" s="814"/>
      <c r="E172" s="813"/>
      <c r="F172" s="813"/>
      <c r="G172" s="813"/>
      <c r="H172" s="813"/>
      <c r="I172" s="813"/>
      <c r="J172" s="815">
        <v>2</v>
      </c>
      <c r="K172" s="815">
        <v>2</v>
      </c>
      <c r="L172" s="815">
        <v>1</v>
      </c>
      <c r="M172" s="815">
        <v>3</v>
      </c>
      <c r="N172" s="813">
        <f t="shared" si="16"/>
        <v>8</v>
      </c>
    </row>
    <row r="173" spans="1:14">
      <c r="A173" s="812" t="s">
        <v>272</v>
      </c>
      <c r="B173" s="813"/>
      <c r="C173" s="813"/>
      <c r="D173" s="814"/>
      <c r="E173" s="813"/>
      <c r="F173" s="813"/>
      <c r="G173" s="813"/>
      <c r="H173" s="813"/>
      <c r="I173" s="813"/>
      <c r="J173" s="815">
        <v>1</v>
      </c>
      <c r="K173" s="815">
        <v>1</v>
      </c>
      <c r="L173" s="815">
        <v>2</v>
      </c>
      <c r="M173" s="815">
        <v>4</v>
      </c>
      <c r="N173" s="813">
        <f t="shared" si="16"/>
        <v>8</v>
      </c>
    </row>
    <row r="174" spans="1:14">
      <c r="A174" s="830" t="s">
        <v>413</v>
      </c>
      <c r="B174" s="813"/>
      <c r="C174" s="813"/>
      <c r="D174" s="814"/>
      <c r="E174" s="813"/>
      <c r="F174" s="813"/>
      <c r="G174" s="813"/>
      <c r="H174" s="813"/>
      <c r="I174" s="813"/>
      <c r="J174" s="815">
        <v>3</v>
      </c>
      <c r="K174" s="815">
        <v>1</v>
      </c>
      <c r="L174" s="815">
        <v>0</v>
      </c>
      <c r="M174" s="815">
        <v>3</v>
      </c>
      <c r="N174" s="813">
        <f t="shared" si="16"/>
        <v>7</v>
      </c>
    </row>
    <row r="175" spans="1:14">
      <c r="A175" s="812" t="s">
        <v>261</v>
      </c>
      <c r="B175" s="813"/>
      <c r="C175" s="813"/>
      <c r="D175" s="814"/>
      <c r="E175" s="813"/>
      <c r="F175" s="813"/>
      <c r="G175" s="813"/>
      <c r="H175" s="813"/>
      <c r="I175" s="813"/>
      <c r="J175" s="815">
        <v>2</v>
      </c>
      <c r="K175" s="815">
        <v>1</v>
      </c>
      <c r="L175" s="815">
        <v>0</v>
      </c>
      <c r="M175" s="815">
        <v>4</v>
      </c>
      <c r="N175" s="813">
        <f t="shared" si="16"/>
        <v>7</v>
      </c>
    </row>
    <row r="176" spans="1:14">
      <c r="A176" s="812" t="s">
        <v>265</v>
      </c>
      <c r="B176" s="813"/>
      <c r="C176" s="813"/>
      <c r="D176" s="814"/>
      <c r="E176" s="813"/>
      <c r="F176" s="813"/>
      <c r="G176" s="813"/>
      <c r="H176" s="813"/>
      <c r="I176" s="813"/>
      <c r="J176" s="815">
        <v>1</v>
      </c>
      <c r="K176" s="815">
        <v>3</v>
      </c>
      <c r="L176" s="815">
        <v>0</v>
      </c>
      <c r="M176" s="815">
        <v>3</v>
      </c>
      <c r="N176" s="813">
        <f t="shared" si="16"/>
        <v>7</v>
      </c>
    </row>
    <row r="177" spans="1:15">
      <c r="A177" s="812" t="s">
        <v>266</v>
      </c>
      <c r="B177" s="813"/>
      <c r="C177" s="813"/>
      <c r="D177" s="814"/>
      <c r="E177" s="813"/>
      <c r="F177" s="813"/>
      <c r="G177" s="813"/>
      <c r="H177" s="813"/>
      <c r="I177" s="813"/>
      <c r="J177" s="815">
        <v>2</v>
      </c>
      <c r="K177" s="815">
        <v>1</v>
      </c>
      <c r="L177" s="815">
        <v>0</v>
      </c>
      <c r="M177" s="815">
        <v>4</v>
      </c>
      <c r="N177" s="813">
        <f t="shared" si="16"/>
        <v>7</v>
      </c>
    </row>
    <row r="178" spans="1:15">
      <c r="A178" s="812" t="s">
        <v>277</v>
      </c>
      <c r="B178" s="813"/>
      <c r="C178" s="813"/>
      <c r="D178" s="814"/>
      <c r="E178" s="813"/>
      <c r="F178" s="813"/>
      <c r="G178" s="813"/>
      <c r="H178" s="813"/>
      <c r="I178" s="813"/>
      <c r="J178" s="815">
        <v>2</v>
      </c>
      <c r="K178" s="815">
        <v>2</v>
      </c>
      <c r="L178" s="815">
        <v>0</v>
      </c>
      <c r="M178" s="815">
        <v>3</v>
      </c>
      <c r="N178" s="813">
        <f t="shared" si="16"/>
        <v>7</v>
      </c>
    </row>
    <row r="179" spans="1:15">
      <c r="A179" s="831" t="s">
        <v>290</v>
      </c>
      <c r="B179" s="832"/>
      <c r="C179" s="813"/>
      <c r="D179" s="833"/>
      <c r="E179" s="832"/>
      <c r="F179" s="831"/>
      <c r="G179" s="831"/>
      <c r="H179" s="831"/>
      <c r="I179" s="831"/>
      <c r="J179" s="815">
        <v>1</v>
      </c>
      <c r="K179" s="815">
        <v>2</v>
      </c>
      <c r="L179" s="815">
        <v>0</v>
      </c>
      <c r="M179" s="815">
        <v>4</v>
      </c>
      <c r="N179" s="813">
        <f t="shared" si="16"/>
        <v>7</v>
      </c>
    </row>
    <row r="180" spans="1:15">
      <c r="A180" s="812" t="s">
        <v>359</v>
      </c>
      <c r="B180" s="813"/>
      <c r="C180" s="813"/>
      <c r="D180" s="813"/>
      <c r="E180" s="813"/>
      <c r="F180" s="813"/>
      <c r="G180" s="813"/>
      <c r="H180" s="813"/>
      <c r="I180" s="813"/>
      <c r="J180" s="815">
        <v>1</v>
      </c>
      <c r="K180" s="813">
        <v>0</v>
      </c>
      <c r="L180" s="815">
        <v>5</v>
      </c>
      <c r="M180" s="813">
        <v>0</v>
      </c>
      <c r="N180" s="813">
        <f t="shared" si="16"/>
        <v>6</v>
      </c>
    </row>
    <row r="181" spans="1:15">
      <c r="A181" s="812" t="s">
        <v>268</v>
      </c>
      <c r="B181" s="813"/>
      <c r="C181" s="813"/>
      <c r="D181" s="814"/>
      <c r="E181" s="813"/>
      <c r="F181" s="813"/>
      <c r="G181" s="813"/>
      <c r="H181" s="813"/>
      <c r="I181" s="813"/>
      <c r="J181" s="815">
        <v>1</v>
      </c>
      <c r="K181" s="815">
        <v>2</v>
      </c>
      <c r="L181" s="815">
        <v>0</v>
      </c>
      <c r="M181" s="815">
        <v>3</v>
      </c>
      <c r="N181" s="813">
        <f t="shared" ref="N181:N212" si="17">SUM(B181:M181)</f>
        <v>6</v>
      </c>
    </row>
    <row r="182" spans="1:15">
      <c r="A182" s="812" t="s">
        <v>286</v>
      </c>
      <c r="B182" s="813"/>
      <c r="C182" s="813"/>
      <c r="D182" s="814"/>
      <c r="E182" s="813"/>
      <c r="F182" s="813"/>
      <c r="G182" s="813"/>
      <c r="H182" s="813"/>
      <c r="I182" s="813"/>
      <c r="J182" s="815">
        <v>2</v>
      </c>
      <c r="K182" s="815">
        <v>1</v>
      </c>
      <c r="L182" s="815">
        <v>0</v>
      </c>
      <c r="M182" s="815">
        <v>3</v>
      </c>
      <c r="N182" s="813">
        <f t="shared" si="17"/>
        <v>6</v>
      </c>
    </row>
    <row r="183" spans="1:15">
      <c r="A183" s="830" t="s">
        <v>358</v>
      </c>
      <c r="B183" s="813"/>
      <c r="C183" s="813"/>
      <c r="D183" s="813"/>
      <c r="E183" s="813"/>
      <c r="F183" s="813"/>
      <c r="G183" s="813"/>
      <c r="H183" s="813"/>
      <c r="I183" s="813"/>
      <c r="J183" s="815">
        <v>3</v>
      </c>
      <c r="K183" s="813">
        <v>0</v>
      </c>
      <c r="L183" s="815">
        <v>2</v>
      </c>
      <c r="M183" s="813">
        <v>0</v>
      </c>
      <c r="N183" s="813">
        <f t="shared" si="17"/>
        <v>5</v>
      </c>
    </row>
    <row r="184" spans="1:15">
      <c r="A184" s="830" t="s">
        <v>407</v>
      </c>
      <c r="B184" s="813"/>
      <c r="C184" s="813"/>
      <c r="D184" s="814"/>
      <c r="E184" s="813"/>
      <c r="F184" s="813"/>
      <c r="G184" s="813"/>
      <c r="H184" s="813"/>
      <c r="I184" s="813"/>
      <c r="J184" s="815">
        <v>3</v>
      </c>
      <c r="K184" s="815">
        <v>1</v>
      </c>
      <c r="L184" s="815">
        <v>0</v>
      </c>
      <c r="M184" s="815">
        <v>1</v>
      </c>
      <c r="N184" s="813">
        <f t="shared" si="17"/>
        <v>5</v>
      </c>
    </row>
    <row r="185" spans="1:15">
      <c r="A185" s="812" t="s">
        <v>419</v>
      </c>
      <c r="B185" s="813"/>
      <c r="C185" s="813"/>
      <c r="D185" s="814"/>
      <c r="E185" s="813"/>
      <c r="F185" s="813"/>
      <c r="G185" s="813"/>
      <c r="H185" s="813"/>
      <c r="I185" s="813"/>
      <c r="J185" s="815">
        <v>1</v>
      </c>
      <c r="K185" s="815">
        <v>1</v>
      </c>
      <c r="L185" s="815">
        <v>0</v>
      </c>
      <c r="M185" s="815">
        <v>3</v>
      </c>
      <c r="N185" s="813">
        <f t="shared" si="17"/>
        <v>5</v>
      </c>
    </row>
    <row r="186" spans="1:15">
      <c r="A186" s="812" t="s">
        <v>384</v>
      </c>
      <c r="B186" s="813"/>
      <c r="C186" s="813"/>
      <c r="D186" s="814"/>
      <c r="E186" s="813"/>
      <c r="F186" s="813"/>
      <c r="G186" s="813"/>
      <c r="H186" s="813"/>
      <c r="I186" s="813"/>
      <c r="J186" s="815">
        <v>2</v>
      </c>
      <c r="K186" s="815">
        <v>0</v>
      </c>
      <c r="L186" s="815">
        <v>0</v>
      </c>
      <c r="M186" s="815">
        <v>2</v>
      </c>
      <c r="N186" s="813">
        <f t="shared" si="17"/>
        <v>4</v>
      </c>
    </row>
    <row r="187" spans="1:15">
      <c r="A187" s="812" t="s">
        <v>409</v>
      </c>
      <c r="B187" s="813"/>
      <c r="C187" s="813"/>
      <c r="D187" s="814"/>
      <c r="E187" s="813"/>
      <c r="F187" s="813"/>
      <c r="G187" s="813"/>
      <c r="H187" s="813"/>
      <c r="I187" s="813"/>
      <c r="J187" s="815">
        <v>4</v>
      </c>
      <c r="K187" s="815">
        <v>0</v>
      </c>
      <c r="L187" s="815">
        <v>0</v>
      </c>
      <c r="M187" s="815">
        <v>0</v>
      </c>
      <c r="N187" s="813">
        <f t="shared" si="17"/>
        <v>4</v>
      </c>
      <c r="O187" s="834"/>
    </row>
    <row r="188" spans="1:15">
      <c r="A188" s="835" t="s">
        <v>411</v>
      </c>
      <c r="B188" s="813"/>
      <c r="C188" s="813"/>
      <c r="D188" s="814"/>
      <c r="E188" s="813"/>
      <c r="F188" s="813"/>
      <c r="G188" s="813"/>
      <c r="H188" s="813"/>
      <c r="I188" s="813"/>
      <c r="J188" s="815">
        <v>3</v>
      </c>
      <c r="K188" s="815">
        <v>0</v>
      </c>
      <c r="L188" s="815">
        <v>0</v>
      </c>
      <c r="M188" s="815">
        <v>1</v>
      </c>
      <c r="N188" s="813">
        <f t="shared" si="17"/>
        <v>4</v>
      </c>
      <c r="O188" s="834"/>
    </row>
    <row r="189" spans="1:15">
      <c r="A189" s="812" t="s">
        <v>366</v>
      </c>
      <c r="B189" s="813"/>
      <c r="C189" s="813"/>
      <c r="D189" s="814"/>
      <c r="E189" s="813"/>
      <c r="F189" s="813"/>
      <c r="G189" s="813"/>
      <c r="H189" s="813"/>
      <c r="I189" s="813"/>
      <c r="J189" s="815">
        <v>0</v>
      </c>
      <c r="K189" s="815">
        <v>1</v>
      </c>
      <c r="L189" s="815">
        <v>1</v>
      </c>
      <c r="M189" s="815">
        <v>1</v>
      </c>
      <c r="N189" s="813">
        <f t="shared" si="17"/>
        <v>3</v>
      </c>
      <c r="O189" s="834"/>
    </row>
    <row r="190" spans="1:15">
      <c r="A190" s="815" t="s">
        <v>402</v>
      </c>
      <c r="B190" s="828"/>
      <c r="C190" s="813"/>
      <c r="D190" s="829"/>
      <c r="E190" s="828"/>
      <c r="F190" s="828"/>
      <c r="G190" s="828"/>
      <c r="H190" s="828"/>
      <c r="I190" s="828"/>
      <c r="J190" s="815">
        <v>1</v>
      </c>
      <c r="K190" s="815">
        <v>1</v>
      </c>
      <c r="L190" s="815">
        <v>0</v>
      </c>
      <c r="M190" s="815">
        <v>1</v>
      </c>
      <c r="N190" s="813">
        <f t="shared" si="17"/>
        <v>3</v>
      </c>
      <c r="O190" s="834"/>
    </row>
    <row r="191" spans="1:15">
      <c r="A191" s="830" t="s">
        <v>414</v>
      </c>
      <c r="B191" s="813"/>
      <c r="C191" s="813"/>
      <c r="D191" s="814"/>
      <c r="E191" s="813"/>
      <c r="F191" s="813"/>
      <c r="G191" s="813"/>
      <c r="H191" s="813"/>
      <c r="I191" s="813"/>
      <c r="J191" s="815">
        <v>1</v>
      </c>
      <c r="K191" s="815">
        <v>1</v>
      </c>
      <c r="L191" s="815">
        <v>1</v>
      </c>
      <c r="M191" s="815">
        <v>0</v>
      </c>
      <c r="N191" s="813">
        <f t="shared" si="17"/>
        <v>3</v>
      </c>
      <c r="O191" s="834"/>
    </row>
    <row r="192" spans="1:15">
      <c r="A192" s="812" t="s">
        <v>368</v>
      </c>
      <c r="B192" s="813"/>
      <c r="C192" s="813"/>
      <c r="D192" s="814"/>
      <c r="E192" s="813"/>
      <c r="F192" s="813"/>
      <c r="G192" s="813"/>
      <c r="H192" s="813"/>
      <c r="I192" s="813"/>
      <c r="J192" s="815">
        <v>0</v>
      </c>
      <c r="K192" s="815">
        <v>0</v>
      </c>
      <c r="L192" s="815">
        <v>1</v>
      </c>
      <c r="M192" s="815">
        <v>1</v>
      </c>
      <c r="N192" s="813">
        <f t="shared" si="17"/>
        <v>2</v>
      </c>
      <c r="O192" s="834"/>
    </row>
    <row r="193" spans="1:15">
      <c r="A193" s="812" t="s">
        <v>400</v>
      </c>
      <c r="B193" s="813"/>
      <c r="C193" s="813"/>
      <c r="D193" s="814"/>
      <c r="E193" s="813"/>
      <c r="F193" s="813"/>
      <c r="G193" s="813"/>
      <c r="H193" s="813"/>
      <c r="I193" s="813"/>
      <c r="J193" s="815">
        <v>0</v>
      </c>
      <c r="K193" s="815">
        <v>0</v>
      </c>
      <c r="L193" s="815">
        <v>1</v>
      </c>
      <c r="M193" s="815">
        <v>1</v>
      </c>
      <c r="N193" s="813">
        <f t="shared" si="17"/>
        <v>2</v>
      </c>
      <c r="O193" s="834"/>
    </row>
    <row r="194" spans="1:15">
      <c r="A194" s="815" t="s">
        <v>415</v>
      </c>
      <c r="B194" s="828"/>
      <c r="C194" s="813"/>
      <c r="D194" s="829"/>
      <c r="E194" s="828"/>
      <c r="F194" s="828"/>
      <c r="G194" s="828"/>
      <c r="H194" s="828"/>
      <c r="I194" s="828"/>
      <c r="J194" s="815">
        <v>0</v>
      </c>
      <c r="K194" s="813">
        <v>0</v>
      </c>
      <c r="L194" s="815">
        <v>0</v>
      </c>
      <c r="M194" s="815">
        <v>0</v>
      </c>
      <c r="N194" s="813">
        <f t="shared" si="17"/>
        <v>0</v>
      </c>
      <c r="O194" s="834"/>
    </row>
    <row r="195" spans="1:15">
      <c r="A195" s="261"/>
      <c r="B195" s="261"/>
      <c r="C195" s="836"/>
      <c r="D195" s="836"/>
      <c r="E195" s="261"/>
      <c r="F195" s="278"/>
      <c r="G195" s="837"/>
      <c r="H195" s="837"/>
      <c r="I195" s="838"/>
      <c r="J195" s="837"/>
      <c r="K195" s="837"/>
      <c r="L195" s="837"/>
      <c r="M195" s="839"/>
      <c r="N195" s="840"/>
      <c r="O195" s="834"/>
    </row>
    <row r="196" spans="1:15">
      <c r="G196" s="794"/>
      <c r="H196" s="794"/>
      <c r="I196" s="171"/>
      <c r="J196" s="794"/>
      <c r="K196" s="794"/>
      <c r="L196" s="794"/>
      <c r="M196" s="841"/>
      <c r="N196" s="842"/>
      <c r="O196" s="834"/>
    </row>
    <row r="197" spans="1:15">
      <c r="G197" s="794"/>
      <c r="H197" s="794"/>
      <c r="I197" s="171"/>
      <c r="J197" s="794"/>
      <c r="K197" s="794"/>
      <c r="L197" s="794"/>
      <c r="M197" s="841"/>
      <c r="N197" s="842"/>
      <c r="O197" s="834"/>
    </row>
    <row r="198" spans="1:15">
      <c r="G198" s="794"/>
      <c r="H198" s="794"/>
      <c r="I198" s="171"/>
      <c r="J198" s="794"/>
      <c r="K198" s="794"/>
      <c r="L198" s="794"/>
      <c r="M198" s="841"/>
      <c r="N198" s="842"/>
      <c r="O198" s="834"/>
    </row>
    <row r="199" spans="1:15">
      <c r="G199" s="794"/>
      <c r="H199" s="794"/>
      <c r="I199" s="171"/>
      <c r="J199" s="794"/>
      <c r="K199" s="794"/>
      <c r="L199" s="794"/>
      <c r="M199" s="841"/>
      <c r="N199" s="842"/>
      <c r="O199" s="834"/>
    </row>
    <row r="200" spans="1:15">
      <c r="G200" s="794"/>
      <c r="H200" s="794"/>
      <c r="I200" s="171"/>
      <c r="J200" s="794"/>
      <c r="K200" s="794"/>
      <c r="L200" s="794"/>
      <c r="M200" s="841"/>
      <c r="N200" s="842"/>
      <c r="O200" s="834"/>
    </row>
    <row r="201" spans="1:15">
      <c r="G201" s="794"/>
      <c r="H201" s="794"/>
      <c r="I201" s="171"/>
      <c r="J201" s="794"/>
      <c r="K201" s="794"/>
      <c r="L201" s="794"/>
      <c r="M201" s="841"/>
      <c r="N201" s="842"/>
      <c r="O201" s="834"/>
    </row>
  </sheetData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06:A114">
    <cfRule type="expression" dxfId="6" priority="7" stopIfTrue="1">
      <formula>AND(COUNTIF($A$106:$A$114, A106)&gt;1,NOT(ISBLANK(A106)))</formula>
    </cfRule>
  </conditionalFormatting>
  <conditionalFormatting sqref="A115:A116">
    <cfRule type="expression" dxfId="5" priority="3" stopIfTrue="1">
      <formula>AND(COUNTIF($A$115:$A$116, A115)&gt;1,NOT(ISBLANK(A115)))</formula>
    </cfRule>
  </conditionalFormatting>
  <conditionalFormatting sqref="A118:A194">
    <cfRule type="expression" dxfId="4" priority="5" stopIfTrue="1">
      <formula>AND(COUNTIF($A$118:$A$194, A118)&gt;1,NOT(ISBLANK(A118)))</formula>
    </cfRule>
  </conditionalFormatting>
  <conditionalFormatting sqref="A106:A114">
    <cfRule type="expression" dxfId="3" priority="6" stopIfTrue="1">
      <formula>AND(COUNTIF($A$23:$A$33, A106)+COUNTIF($A$35:$A$94, A106)&gt;1,NOT(ISBLANK(A106)))</formula>
    </cfRule>
  </conditionalFormatting>
  <conditionalFormatting sqref="A118:A128 A130:A189">
    <cfRule type="expression" dxfId="2" priority="4" stopIfTrue="1">
      <formula>AND(COUNTIF($A$23:$A$33, A118)+COUNTIF($A$35:$A$94, A118)&gt;1,NOT(ISBLANK(A118)))</formula>
    </cfRule>
  </conditionalFormatting>
  <conditionalFormatting sqref="A23:A33 A35:A94">
    <cfRule type="expression" dxfId="1" priority="1" stopIfTrue="1">
      <formula>AND(COUNTIF($A$23:$A$33, A23)+COUNTIF($A$35:$A$94, A23)&gt;1,NOT(ISBLANK(A23)))</formula>
    </cfRule>
  </conditionalFormatting>
  <conditionalFormatting sqref="A23:A99">
    <cfRule type="expression" dxfId="0" priority="2" stopIfTrue="1">
      <formula>AND(COUNTIF($A$23:$A$99, A23)&gt;1,NOT(ISBLANK(A23)))</formula>
    </cfRule>
  </conditionalFormatting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thickBot="1"/>
    <row r="4" spans="1:11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>((B8-B7)/B7)*100</f>
        <v>-15.22619257173033</v>
      </c>
      <c r="D8" s="10"/>
      <c r="E8" s="10"/>
      <c r="F8" s="10"/>
    </row>
    <row r="9" spans="1:11">
      <c r="A9" s="11">
        <v>45047</v>
      </c>
      <c r="B9" s="15"/>
      <c r="C9" s="9"/>
      <c r="D9" s="10"/>
      <c r="E9" s="10"/>
      <c r="F9" s="10"/>
    </row>
    <row r="10" spans="1:11">
      <c r="A10" s="11">
        <v>45078</v>
      </c>
      <c r="B10" s="15"/>
      <c r="C10" s="9"/>
      <c r="D10" s="10"/>
      <c r="E10" s="10"/>
      <c r="F10" s="10"/>
    </row>
    <row r="11" spans="1:11">
      <c r="A11" s="11">
        <v>45108</v>
      </c>
      <c r="B11" s="15"/>
      <c r="C11" s="9"/>
      <c r="D11" s="10"/>
      <c r="E11" s="10"/>
      <c r="F11" s="10"/>
    </row>
    <row r="12" spans="1:11">
      <c r="A12" s="11">
        <v>45139</v>
      </c>
      <c r="B12" s="15"/>
      <c r="C12" s="9"/>
      <c r="D12" s="10"/>
      <c r="E12" s="10"/>
      <c r="F12" s="10"/>
    </row>
    <row r="13" spans="1:11">
      <c r="A13" s="11">
        <v>45170</v>
      </c>
      <c r="B13" s="15"/>
      <c r="C13" s="9"/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thickBot="1">
      <c r="A16" s="17">
        <v>45261</v>
      </c>
      <c r="B16" s="18"/>
      <c r="C16" s="19"/>
      <c r="D16" s="10"/>
      <c r="E16" s="10"/>
      <c r="F16" s="10"/>
    </row>
    <row r="17" spans="1:19" thickBot="1">
      <c r="A17" s="20" t="s">
        <v>5</v>
      </c>
      <c r="B17" s="21">
        <f>SUM(B5:B16)</f>
        <v>19640</v>
      </c>
    </row>
    <row r="18" spans="1:19" ht="30">
      <c r="A18" s="22" t="s">
        <v>6</v>
      </c>
      <c r="B18" s="23">
        <f>AVERAGE(B5:B16)</f>
        <v>4910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67"/>
      <c r="B19" s="67"/>
      <c r="C19" s="67"/>
      <c r="D19" s="30" t="s">
        <v>9</v>
      </c>
      <c r="E19" s="31"/>
      <c r="F19" s="32"/>
      <c r="G19" s="33"/>
      <c r="H19" s="33"/>
      <c r="I19" s="33"/>
      <c r="J19" s="33"/>
      <c r="K19" s="34"/>
      <c r="L19" s="34"/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534</v>
      </c>
      <c r="R19" s="39">
        <f>(Q19/Q24)*100</f>
        <v>2.718940936863544</v>
      </c>
      <c r="S19" s="40">
        <f t="shared" ref="S19:S24" si="0">AVERAGE(E19:P19)</f>
        <v>133.5</v>
      </c>
    </row>
    <row r="20" spans="1:19" ht="15" customHeight="1">
      <c r="A20" s="68" t="s">
        <v>10</v>
      </c>
      <c r="B20" s="68"/>
      <c r="C20" s="41"/>
      <c r="D20" s="42" t="s">
        <v>11</v>
      </c>
      <c r="E20" s="43"/>
      <c r="F20" s="44"/>
      <c r="G20" s="45"/>
      <c r="H20" s="46"/>
      <c r="I20" s="46"/>
      <c r="J20" s="46"/>
      <c r="K20" s="47"/>
      <c r="L20" s="47"/>
      <c r="M20" s="46">
        <v>70</v>
      </c>
      <c r="N20" s="36">
        <v>76</v>
      </c>
      <c r="O20" s="46">
        <v>55</v>
      </c>
      <c r="P20" s="48">
        <v>67</v>
      </c>
      <c r="Q20" s="49">
        <f>SUM(E20:P20)</f>
        <v>268</v>
      </c>
      <c r="R20" s="50">
        <f>(Q20/Q24)*100</f>
        <v>1.3645621181262728</v>
      </c>
      <c r="S20" s="51">
        <f t="shared" si="0"/>
        <v>67</v>
      </c>
    </row>
    <row r="21" spans="1:19">
      <c r="A21" s="68"/>
      <c r="B21" s="68"/>
      <c r="D21" s="42" t="s">
        <v>12</v>
      </c>
      <c r="E21" s="52"/>
      <c r="F21" s="44"/>
      <c r="G21" s="46"/>
      <c r="H21" s="46"/>
      <c r="I21" s="46"/>
      <c r="J21" s="46"/>
      <c r="K21" s="47"/>
      <c r="L21" s="47"/>
      <c r="M21" s="46">
        <v>4272</v>
      </c>
      <c r="N21" s="36">
        <v>5075</v>
      </c>
      <c r="O21" s="46">
        <v>4256</v>
      </c>
      <c r="P21" s="48">
        <v>3881</v>
      </c>
      <c r="Q21" s="49">
        <f>SUM(E21:P21)</f>
        <v>17484</v>
      </c>
      <c r="R21" s="50">
        <f>(Q21/Q24)*100</f>
        <v>89.0224032586558</v>
      </c>
      <c r="S21" s="51">
        <f t="shared" si="0"/>
        <v>4371</v>
      </c>
    </row>
    <row r="22" spans="1:19">
      <c r="D22" s="42" t="s">
        <v>13</v>
      </c>
      <c r="E22" s="52"/>
      <c r="F22" s="44"/>
      <c r="G22" s="46"/>
      <c r="H22" s="46"/>
      <c r="I22" s="46"/>
      <c r="J22" s="46"/>
      <c r="K22" s="47"/>
      <c r="L22" s="47"/>
      <c r="M22" s="46">
        <v>257</v>
      </c>
      <c r="N22" s="36">
        <v>292</v>
      </c>
      <c r="O22" s="46">
        <v>262</v>
      </c>
      <c r="P22" s="48">
        <v>253</v>
      </c>
      <c r="Q22" s="49">
        <f>SUM(E22:P22)</f>
        <v>1064</v>
      </c>
      <c r="R22" s="50">
        <f>(Q22/Q24)*100</f>
        <v>5.4175152749490838</v>
      </c>
      <c r="S22" s="51">
        <f t="shared" si="0"/>
        <v>266</v>
      </c>
    </row>
    <row r="23" spans="1:19" thickBot="1">
      <c r="D23" s="42" t="s">
        <v>14</v>
      </c>
      <c r="E23" s="53"/>
      <c r="F23" s="44"/>
      <c r="G23" s="54"/>
      <c r="H23" s="55"/>
      <c r="I23" s="55"/>
      <c r="J23" s="55"/>
      <c r="K23" s="56"/>
      <c r="L23" s="56"/>
      <c r="M23" s="46">
        <v>88</v>
      </c>
      <c r="N23" s="36">
        <v>74</v>
      </c>
      <c r="O23" s="55">
        <v>72</v>
      </c>
      <c r="P23" s="57">
        <v>56</v>
      </c>
      <c r="Q23" s="58">
        <f>SUM(E23:P23)</f>
        <v>290</v>
      </c>
      <c r="R23" s="59">
        <f>(Q23/Q24)*100</f>
        <v>1.4765784114052953</v>
      </c>
      <c r="S23" s="60">
        <f t="shared" si="0"/>
        <v>72.5</v>
      </c>
    </row>
    <row r="24" spans="1:19" thickBot="1">
      <c r="D24" s="61" t="s">
        <v>15</v>
      </c>
      <c r="E24" s="62"/>
      <c r="F24" s="62"/>
      <c r="G24" s="62"/>
      <c r="H24" s="62"/>
      <c r="I24" s="62"/>
      <c r="J24" s="62"/>
      <c r="K24" s="62"/>
      <c r="L24" s="63"/>
      <c r="M24" s="62">
        <f t="shared" ref="M24:R24" si="1">SUM(M19:M23)</f>
        <v>4816</v>
      </c>
      <c r="N24" s="64">
        <f t="shared" si="1"/>
        <v>5681</v>
      </c>
      <c r="O24" s="62">
        <f t="shared" si="1"/>
        <v>4747</v>
      </c>
      <c r="P24" s="64">
        <f t="shared" si="1"/>
        <v>4396</v>
      </c>
      <c r="Q24" s="65">
        <f t="shared" si="1"/>
        <v>19640</v>
      </c>
      <c r="R24" s="64">
        <f t="shared" si="1"/>
        <v>100</v>
      </c>
      <c r="S24" s="66">
        <f t="shared" si="0"/>
        <v>4910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80" t="s">
        <v>0</v>
      </c>
    </row>
    <row r="2" spans="1:2">
      <c r="A2" s="1" t="s">
        <v>1</v>
      </c>
    </row>
    <row r="3" spans="1:2">
      <c r="A3" s="177"/>
    </row>
    <row r="4" spans="1:2">
      <c r="A4" s="849" t="s">
        <v>433</v>
      </c>
      <c r="B4" s="850" t="s">
        <v>434</v>
      </c>
    </row>
    <row r="5" spans="1:2" thickBot="1">
      <c r="A5" s="851" t="s">
        <v>435</v>
      </c>
      <c r="B5" s="852">
        <v>135</v>
      </c>
    </row>
    <row r="6" spans="1:2" ht="45">
      <c r="A6" s="851" t="s">
        <v>436</v>
      </c>
      <c r="B6" s="852">
        <v>58</v>
      </c>
    </row>
    <row r="7" spans="1:2" ht="45">
      <c r="A7" s="853" t="s">
        <v>437</v>
      </c>
      <c r="B7" s="852">
        <v>281</v>
      </c>
    </row>
    <row r="8" spans="1:2" thickBot="1">
      <c r="A8" s="851" t="s">
        <v>438</v>
      </c>
      <c r="B8" s="852">
        <v>106</v>
      </c>
    </row>
    <row r="9" spans="1:2" thickBot="1">
      <c r="A9" s="851" t="s">
        <v>439</v>
      </c>
      <c r="B9" s="852">
        <v>4</v>
      </c>
    </row>
    <row r="10" spans="1:2" thickBot="1">
      <c r="A10" s="851" t="s">
        <v>440</v>
      </c>
      <c r="B10" s="852">
        <v>257</v>
      </c>
    </row>
    <row r="11" spans="1:2" thickBot="1">
      <c r="A11" s="851" t="s">
        <v>441</v>
      </c>
      <c r="B11" s="852">
        <v>72</v>
      </c>
    </row>
    <row r="12" spans="1:2" ht="30">
      <c r="A12" s="854" t="s">
        <v>442</v>
      </c>
      <c r="B12" s="852">
        <v>42</v>
      </c>
    </row>
    <row r="13" spans="1:2">
      <c r="A13" s="855" t="s">
        <v>15</v>
      </c>
      <c r="B13" s="856">
        <f>SUM(B5:B12)</f>
        <v>955</v>
      </c>
    </row>
    <row r="16" spans="1:2">
      <c r="A16" s="177"/>
    </row>
    <row r="17" spans="1:1">
      <c r="A17" s="177"/>
    </row>
    <row r="18" spans="1:1">
      <c r="A18" s="177"/>
    </row>
    <row r="19" spans="1:1">
      <c r="A19" s="177"/>
    </row>
  </sheetData>
  <pageMargins left="0.511811024" right="0.511811024" top="0.78740157500000008" bottom="0.78740157500000008" header="0.31496062000000008" footer="0.3149606200000000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/>
  <cols>
    <col min="1" max="1" width="28.7109375" style="179" customWidth="1"/>
    <col min="2" max="2" width="35.28515625" customWidth="1"/>
    <col min="3" max="3" width="11.42578125" bestFit="1" customWidth="1"/>
    <col min="4" max="4" width="9.140625" customWidth="1"/>
  </cols>
  <sheetData>
    <row r="1" spans="1:20">
      <c r="A1" s="180" t="s">
        <v>0</v>
      </c>
      <c r="D1" s="857"/>
      <c r="E1" s="857"/>
      <c r="F1" s="857"/>
      <c r="G1" s="857"/>
      <c r="H1" s="857"/>
      <c r="I1" s="857"/>
      <c r="J1" s="857"/>
      <c r="K1" s="857"/>
      <c r="L1" s="857"/>
      <c r="M1" s="857"/>
      <c r="N1" s="857"/>
      <c r="O1" s="857"/>
      <c r="P1" s="857"/>
      <c r="Q1" s="857"/>
      <c r="R1" s="857"/>
      <c r="S1" s="857"/>
      <c r="T1" s="857"/>
    </row>
    <row r="2" spans="1:20">
      <c r="A2" s="1" t="s">
        <v>1</v>
      </c>
      <c r="D2" s="857"/>
      <c r="E2" s="857"/>
      <c r="F2" s="857"/>
      <c r="G2" s="857"/>
      <c r="H2" s="857"/>
      <c r="I2" s="857"/>
      <c r="J2" s="857"/>
      <c r="K2" s="857"/>
      <c r="L2" s="857"/>
      <c r="M2" s="857"/>
      <c r="N2" s="857"/>
      <c r="O2" s="857"/>
      <c r="P2" s="857"/>
      <c r="Q2" s="857"/>
      <c r="R2" s="857"/>
      <c r="S2" s="857"/>
      <c r="T2" s="857"/>
    </row>
    <row r="3" spans="1:20" ht="9.75" customHeight="1" thickBot="1"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57"/>
      <c r="R3" s="857"/>
      <c r="S3" s="857"/>
      <c r="T3" s="857"/>
    </row>
    <row r="4" spans="1:20" thickBot="1">
      <c r="A4" s="858" t="s">
        <v>443</v>
      </c>
      <c r="B4" s="859" t="s">
        <v>444</v>
      </c>
      <c r="C4" s="860" t="s">
        <v>434</v>
      </c>
      <c r="D4" s="857"/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7"/>
      <c r="P4" s="857"/>
      <c r="Q4" s="857"/>
      <c r="R4" s="857"/>
      <c r="S4" s="857"/>
      <c r="T4" s="857"/>
    </row>
    <row r="5" spans="1:20">
      <c r="A5" s="861" t="s">
        <v>149</v>
      </c>
      <c r="B5" s="862" t="s">
        <v>439</v>
      </c>
      <c r="C5" s="863">
        <v>0</v>
      </c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</row>
    <row r="6" spans="1:20">
      <c r="A6" s="864" t="s">
        <v>445</v>
      </c>
      <c r="B6" s="865" t="s">
        <v>438</v>
      </c>
      <c r="C6" s="866">
        <v>5</v>
      </c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</row>
    <row r="7" spans="1:20">
      <c r="A7" s="867" t="s">
        <v>182</v>
      </c>
      <c r="B7" s="868" t="s">
        <v>440</v>
      </c>
      <c r="C7" s="869">
        <v>0</v>
      </c>
      <c r="D7" s="857"/>
      <c r="E7" s="857"/>
      <c r="F7" s="857"/>
      <c r="G7" s="857"/>
      <c r="H7" s="857"/>
      <c r="I7" s="857"/>
      <c r="J7" s="857"/>
      <c r="K7" s="857"/>
      <c r="L7" s="857"/>
      <c r="M7" s="857"/>
      <c r="N7" s="857"/>
      <c r="O7" s="857"/>
      <c r="P7" s="857"/>
      <c r="Q7" s="857"/>
      <c r="R7" s="857"/>
      <c r="S7" s="857"/>
      <c r="T7" s="857"/>
    </row>
    <row r="8" spans="1:20">
      <c r="A8" s="864" t="s">
        <v>441</v>
      </c>
      <c r="B8" s="865" t="s">
        <v>441</v>
      </c>
      <c r="C8" s="866">
        <v>5</v>
      </c>
      <c r="D8" s="857"/>
      <c r="E8" s="857"/>
      <c r="F8" s="857"/>
      <c r="G8" s="857"/>
      <c r="H8" s="857"/>
      <c r="I8" s="857"/>
      <c r="J8" s="857"/>
      <c r="K8" s="857"/>
      <c r="L8" s="857"/>
      <c r="M8" s="857"/>
      <c r="N8" s="857"/>
      <c r="O8" s="857"/>
      <c r="P8" s="857"/>
      <c r="Q8" s="857"/>
      <c r="R8" s="857"/>
      <c r="S8" s="857"/>
      <c r="T8" s="857"/>
    </row>
    <row r="9" spans="1:20" ht="45">
      <c r="A9" s="870" t="s">
        <v>338</v>
      </c>
      <c r="B9" s="871" t="s">
        <v>442</v>
      </c>
      <c r="C9" s="872">
        <v>0</v>
      </c>
      <c r="D9" s="857"/>
      <c r="E9" s="857"/>
      <c r="F9" s="857"/>
      <c r="G9" s="857"/>
      <c r="H9" s="857"/>
      <c r="I9" s="857"/>
      <c r="J9" s="857"/>
      <c r="K9" s="857"/>
      <c r="L9" s="857"/>
      <c r="M9" s="857"/>
      <c r="N9" s="857"/>
      <c r="O9" s="857"/>
      <c r="P9" s="857"/>
      <c r="Q9" s="857"/>
      <c r="R9" s="857"/>
      <c r="S9" s="857"/>
      <c r="T9" s="857"/>
    </row>
    <row r="10" spans="1:20" thickBot="1">
      <c r="A10" s="873"/>
      <c r="B10" s="874" t="s">
        <v>15</v>
      </c>
      <c r="C10" s="875">
        <f>SUM(C5:C9)</f>
        <v>10</v>
      </c>
      <c r="D10" s="857"/>
      <c r="E10" s="857"/>
      <c r="F10" s="857"/>
      <c r="G10" s="857"/>
      <c r="H10" s="857"/>
      <c r="I10" s="857"/>
      <c r="J10" s="857"/>
      <c r="K10" s="857"/>
      <c r="L10" s="857"/>
      <c r="M10" s="857"/>
      <c r="N10" s="857"/>
      <c r="O10" s="857"/>
      <c r="P10" s="857"/>
      <c r="Q10" s="857"/>
      <c r="R10" s="857"/>
      <c r="S10" s="857"/>
      <c r="T10" s="857"/>
    </row>
    <row r="11" spans="1:20">
      <c r="A11" s="876"/>
      <c r="B11" s="857"/>
      <c r="C11" s="857"/>
      <c r="D11" s="857"/>
      <c r="E11" s="857"/>
      <c r="F11" s="857"/>
      <c r="G11" s="857"/>
      <c r="H11" s="857"/>
      <c r="I11" s="857"/>
      <c r="J11" s="857"/>
      <c r="K11" s="857"/>
      <c r="L11" s="857"/>
      <c r="M11" s="857"/>
      <c r="N11" s="857"/>
      <c r="O11" s="857"/>
      <c r="P11" s="857"/>
      <c r="Q11" s="857"/>
      <c r="R11" s="857"/>
      <c r="S11" s="857"/>
      <c r="T11" s="857"/>
    </row>
    <row r="12" spans="1:20">
      <c r="A12" s="876"/>
      <c r="B12" s="857"/>
      <c r="C12" s="857"/>
      <c r="D12" s="857"/>
      <c r="E12" s="857"/>
      <c r="F12" s="857"/>
      <c r="G12" s="857"/>
      <c r="H12" s="857"/>
      <c r="I12" s="857"/>
      <c r="J12" s="857"/>
      <c r="K12" s="857"/>
      <c r="L12" s="857"/>
      <c r="M12" s="857"/>
      <c r="N12" s="857"/>
      <c r="O12" s="857"/>
      <c r="P12" s="857"/>
      <c r="Q12" s="857"/>
      <c r="R12" s="857"/>
      <c r="S12" s="857"/>
      <c r="T12" s="857"/>
    </row>
    <row r="13" spans="1:20">
      <c r="A13" s="876"/>
      <c r="B13" s="857"/>
      <c r="C13" s="857"/>
      <c r="D13" s="857"/>
      <c r="E13" s="857"/>
      <c r="F13" s="857"/>
      <c r="G13" s="857"/>
      <c r="H13" s="857"/>
      <c r="I13" s="857"/>
      <c r="J13" s="857"/>
      <c r="K13" s="857"/>
      <c r="L13" s="857"/>
      <c r="M13" s="857"/>
      <c r="N13" s="857"/>
      <c r="O13" s="857"/>
      <c r="P13" s="857"/>
      <c r="Q13" s="857"/>
      <c r="R13" s="857"/>
    </row>
    <row r="14" spans="1:20">
      <c r="A14" s="876"/>
      <c r="B14" s="857"/>
      <c r="C14" s="857"/>
      <c r="D14" s="857"/>
      <c r="E14" s="857"/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</row>
    <row r="15" spans="1:20">
      <c r="A15" s="876"/>
      <c r="B15" s="857"/>
      <c r="C15" s="857"/>
      <c r="D15" s="857"/>
      <c r="E15" s="857"/>
      <c r="F15" s="857"/>
      <c r="G15" s="857"/>
      <c r="H15" s="857"/>
      <c r="I15" s="857"/>
      <c r="J15" s="857"/>
      <c r="K15" s="857"/>
      <c r="L15" s="857"/>
      <c r="M15" s="857"/>
      <c r="N15" s="857"/>
      <c r="O15" s="857"/>
      <c r="P15" s="857"/>
      <c r="Q15" s="857"/>
      <c r="R15" s="857"/>
    </row>
    <row r="16" spans="1:20">
      <c r="A16" s="876"/>
      <c r="B16" s="857"/>
      <c r="C16" s="857"/>
      <c r="D16" s="857"/>
      <c r="E16" s="857"/>
      <c r="F16" s="857"/>
      <c r="G16" s="857"/>
      <c r="H16" s="857"/>
      <c r="I16" s="857"/>
      <c r="J16" s="857"/>
      <c r="K16" s="857"/>
      <c r="L16" s="857"/>
      <c r="M16" s="857"/>
      <c r="N16" s="857"/>
      <c r="O16" s="857"/>
      <c r="P16" s="857"/>
      <c r="Q16" s="857"/>
      <c r="R16" s="857"/>
    </row>
    <row r="17" spans="1:18">
      <c r="A17" s="876"/>
      <c r="B17" s="857"/>
      <c r="C17" s="857"/>
      <c r="D17" s="857"/>
      <c r="E17" s="857"/>
      <c r="F17" s="857"/>
      <c r="G17" s="857"/>
      <c r="H17" s="857"/>
      <c r="I17" s="857"/>
      <c r="J17" s="857"/>
      <c r="K17" s="857"/>
      <c r="L17" s="857"/>
      <c r="M17" s="857"/>
      <c r="N17" s="857"/>
      <c r="O17" s="857"/>
      <c r="P17" s="857"/>
      <c r="Q17" s="857"/>
      <c r="R17" s="857"/>
    </row>
    <row r="18" spans="1:18">
      <c r="A18" s="876"/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</row>
    <row r="19" spans="1:18">
      <c r="A19" s="876"/>
      <c r="B19" s="857"/>
      <c r="C19" s="857"/>
      <c r="D19" s="857"/>
      <c r="E19" s="857"/>
      <c r="F19" s="857"/>
      <c r="G19" s="857"/>
      <c r="H19" s="857"/>
      <c r="I19" s="857"/>
      <c r="J19" s="857"/>
      <c r="K19" s="857"/>
      <c r="L19" s="857"/>
      <c r="M19" s="857"/>
      <c r="N19" s="857"/>
      <c r="O19" s="857"/>
      <c r="P19" s="857"/>
      <c r="Q19" s="857"/>
      <c r="R19" s="857"/>
    </row>
    <row r="20" spans="1:18">
      <c r="A20" s="876"/>
      <c r="B20" s="857"/>
      <c r="C20" s="857"/>
      <c r="D20" s="857"/>
      <c r="E20" s="857"/>
      <c r="F20" s="857"/>
      <c r="G20" s="857"/>
      <c r="H20" s="857"/>
      <c r="I20" s="857"/>
      <c r="J20" s="857"/>
      <c r="K20" s="857"/>
      <c r="L20" s="857"/>
      <c r="M20" s="857"/>
      <c r="N20" s="857"/>
      <c r="O20" s="857"/>
      <c r="P20" s="857"/>
      <c r="Q20" s="857"/>
      <c r="R20" s="857"/>
    </row>
    <row r="21" spans="1:18">
      <c r="A21" s="876"/>
      <c r="B21" s="857"/>
      <c r="C21" s="857"/>
      <c r="D21" s="857"/>
      <c r="E21" s="857"/>
      <c r="F21" s="857"/>
      <c r="G21" s="857"/>
      <c r="H21" s="857"/>
      <c r="I21" s="857"/>
      <c r="J21" s="857"/>
      <c r="K21" s="857"/>
      <c r="L21" s="857"/>
      <c r="M21" s="857"/>
      <c r="N21" s="857"/>
      <c r="O21" s="857"/>
      <c r="P21" s="857"/>
      <c r="Q21" s="857"/>
      <c r="R21" s="857"/>
    </row>
    <row r="22" spans="1:18">
      <c r="A22" s="876"/>
      <c r="B22" s="857"/>
      <c r="C22" s="857"/>
      <c r="D22" s="857"/>
      <c r="E22" s="857"/>
      <c r="F22" s="857"/>
      <c r="G22" s="857"/>
      <c r="H22" s="857"/>
      <c r="I22" s="857"/>
      <c r="J22" s="857"/>
      <c r="K22" s="857"/>
      <c r="L22" s="857"/>
      <c r="M22" s="857"/>
      <c r="N22" s="857"/>
      <c r="O22" s="857"/>
      <c r="P22" s="857"/>
      <c r="Q22" s="857"/>
      <c r="R22" s="857"/>
    </row>
    <row r="23" spans="1:18">
      <c r="A23" s="876"/>
      <c r="B23" s="857"/>
      <c r="C23" s="857"/>
      <c r="D23" s="857"/>
      <c r="E23" s="857"/>
      <c r="F23" s="857"/>
      <c r="G23" s="857"/>
      <c r="H23" s="857"/>
      <c r="I23" s="857"/>
      <c r="J23" s="857"/>
      <c r="K23" s="857"/>
      <c r="L23" s="857"/>
      <c r="M23" s="857"/>
      <c r="N23" s="857"/>
      <c r="O23" s="857"/>
      <c r="P23" s="857"/>
      <c r="Q23" s="857"/>
      <c r="R23" s="857"/>
    </row>
    <row r="24" spans="1:18">
      <c r="A24" s="876"/>
      <c r="B24" s="857"/>
      <c r="C24" s="857"/>
      <c r="D24" s="857"/>
      <c r="E24" s="857"/>
      <c r="F24" s="857"/>
      <c r="G24" s="857"/>
      <c r="H24" s="857"/>
      <c r="I24" s="857"/>
      <c r="J24" s="857"/>
      <c r="K24" s="857"/>
      <c r="L24" s="857"/>
      <c r="M24" s="857"/>
      <c r="N24" s="857"/>
      <c r="O24" s="857"/>
      <c r="P24" s="857"/>
      <c r="Q24" s="857"/>
      <c r="R24" s="857"/>
    </row>
    <row r="25" spans="1:18">
      <c r="A25" s="876"/>
      <c r="B25" s="857"/>
      <c r="C25" s="857"/>
      <c r="D25" s="857"/>
      <c r="E25" s="857"/>
      <c r="F25" s="857"/>
      <c r="G25" s="857"/>
      <c r="H25" s="857"/>
      <c r="I25" s="857"/>
      <c r="J25" s="857"/>
      <c r="K25" s="857"/>
      <c r="L25" s="857"/>
      <c r="M25" s="857"/>
      <c r="N25" s="857"/>
      <c r="O25" s="857"/>
      <c r="P25" s="857"/>
      <c r="Q25" s="857"/>
      <c r="R25" s="857"/>
    </row>
    <row r="26" spans="1:18">
      <c r="A26" s="876"/>
      <c r="B26" s="857"/>
      <c r="C26" s="857"/>
      <c r="D26" s="857"/>
      <c r="E26" s="857"/>
      <c r="F26" s="857"/>
      <c r="G26" s="857"/>
      <c r="H26" s="857"/>
      <c r="I26" s="857"/>
      <c r="J26" s="857"/>
      <c r="K26" s="857"/>
      <c r="L26" s="857"/>
      <c r="M26" s="857"/>
      <c r="N26" s="857"/>
      <c r="O26" s="857"/>
      <c r="P26" s="857"/>
      <c r="Q26" s="857"/>
      <c r="R26" s="857"/>
    </row>
    <row r="27" spans="1:18">
      <c r="A27" s="876"/>
      <c r="B27" s="857"/>
      <c r="C27" s="857"/>
      <c r="D27" s="857"/>
      <c r="E27" s="857"/>
      <c r="F27" s="857"/>
      <c r="G27" s="857"/>
      <c r="H27" s="857"/>
      <c r="I27" s="857"/>
      <c r="J27" s="857"/>
      <c r="K27" s="857"/>
      <c r="L27" s="857"/>
      <c r="M27" s="857"/>
      <c r="N27" s="857"/>
      <c r="O27" s="857"/>
      <c r="P27" s="857"/>
      <c r="Q27" s="857"/>
      <c r="R27" s="857"/>
    </row>
    <row r="28" spans="1:18">
      <c r="A28" s="876"/>
      <c r="B28" s="857"/>
      <c r="C28" s="857"/>
      <c r="D28" s="857"/>
      <c r="E28" s="857"/>
      <c r="F28" s="857"/>
      <c r="G28" s="857"/>
      <c r="H28" s="857"/>
      <c r="I28" s="857"/>
      <c r="J28" s="857"/>
      <c r="K28" s="857"/>
      <c r="L28" s="857"/>
      <c r="M28" s="857"/>
      <c r="N28" s="857"/>
      <c r="O28" s="857"/>
      <c r="P28" s="857"/>
      <c r="Q28" s="857"/>
      <c r="R28" s="857"/>
    </row>
    <row r="29" spans="1:18">
      <c r="A29" s="876"/>
      <c r="B29" s="857"/>
      <c r="C29" s="857"/>
      <c r="D29" s="857"/>
      <c r="E29" s="857"/>
      <c r="F29" s="857"/>
      <c r="G29" s="857"/>
      <c r="H29" s="857"/>
      <c r="I29" s="857"/>
      <c r="J29" s="857"/>
      <c r="K29" s="857"/>
      <c r="L29" s="857"/>
      <c r="M29" s="857"/>
      <c r="N29" s="857"/>
      <c r="O29" s="857"/>
      <c r="P29" s="857"/>
      <c r="Q29" s="857"/>
      <c r="R29" s="857"/>
    </row>
    <row r="30" spans="1:18">
      <c r="A30" s="876"/>
      <c r="B30" s="857"/>
      <c r="C30" s="857"/>
      <c r="D30" s="857"/>
      <c r="E30" s="857"/>
      <c r="F30" s="857"/>
      <c r="G30" s="857"/>
      <c r="H30" s="857"/>
      <c r="I30" s="857"/>
      <c r="J30" s="857"/>
      <c r="K30" s="857"/>
      <c r="L30" s="857"/>
      <c r="M30" s="857"/>
      <c r="N30" s="857"/>
      <c r="O30" s="857"/>
      <c r="P30" s="857"/>
      <c r="Q30" s="857"/>
      <c r="R30" s="857"/>
    </row>
    <row r="31" spans="1:18">
      <c r="A31" s="876"/>
      <c r="B31" s="857"/>
      <c r="C31" s="857"/>
      <c r="D31" s="857"/>
      <c r="E31" s="857"/>
      <c r="F31" s="857"/>
      <c r="G31" s="857"/>
      <c r="H31" s="857"/>
      <c r="I31" s="857"/>
      <c r="J31" s="857"/>
      <c r="K31" s="857"/>
      <c r="L31" s="857"/>
      <c r="M31" s="857"/>
      <c r="N31" s="857"/>
      <c r="O31" s="857"/>
      <c r="P31" s="857"/>
      <c r="Q31" s="857"/>
      <c r="R31" s="857"/>
    </row>
    <row r="32" spans="1:18">
      <c r="A32" s="876"/>
      <c r="B32" s="857"/>
      <c r="C32" s="857"/>
      <c r="D32" s="857"/>
      <c r="E32" s="857"/>
      <c r="F32" s="857"/>
      <c r="G32" s="857"/>
      <c r="H32" s="857"/>
      <c r="I32" s="857"/>
      <c r="J32" s="857"/>
      <c r="K32" s="857"/>
      <c r="L32" s="857"/>
      <c r="M32" s="857"/>
      <c r="N32" s="857"/>
      <c r="O32" s="857"/>
      <c r="P32" s="857"/>
      <c r="Q32" s="857"/>
      <c r="R32" s="857"/>
    </row>
    <row r="33" spans="1:18">
      <c r="A33" s="876"/>
      <c r="B33" s="857"/>
      <c r="C33" s="857"/>
      <c r="D33" s="857"/>
      <c r="E33" s="857"/>
      <c r="F33" s="857"/>
      <c r="G33" s="857"/>
      <c r="H33" s="857"/>
      <c r="I33" s="857"/>
      <c r="J33" s="857"/>
      <c r="K33" s="857"/>
      <c r="L33" s="857"/>
      <c r="M33" s="857"/>
      <c r="N33" s="857"/>
      <c r="O33" s="857"/>
      <c r="P33" s="857"/>
      <c r="Q33" s="857"/>
      <c r="R33" s="857"/>
    </row>
    <row r="34" spans="1:18">
      <c r="A34" s="876"/>
      <c r="B34" s="857"/>
      <c r="C34" s="857"/>
      <c r="D34" s="857"/>
      <c r="E34" s="857"/>
      <c r="F34" s="857"/>
      <c r="G34" s="857"/>
      <c r="H34" s="857"/>
      <c r="I34" s="857"/>
      <c r="J34" s="857"/>
      <c r="K34" s="857"/>
      <c r="L34" s="857"/>
      <c r="M34" s="857"/>
      <c r="N34" s="857"/>
      <c r="O34" s="857"/>
      <c r="P34" s="857"/>
      <c r="Q34" s="857"/>
      <c r="R34" s="857"/>
    </row>
    <row r="35" spans="1:18">
      <c r="A35" s="876"/>
      <c r="B35" s="857"/>
      <c r="C35" s="857"/>
      <c r="D35" s="857"/>
      <c r="E35" s="857"/>
      <c r="F35" s="857"/>
      <c r="G35" s="857"/>
      <c r="H35" s="857"/>
      <c r="I35" s="857"/>
      <c r="J35" s="857"/>
      <c r="K35" s="857"/>
      <c r="L35" s="857"/>
      <c r="M35" s="857"/>
      <c r="N35" s="857"/>
      <c r="O35" s="857"/>
      <c r="P35" s="857"/>
      <c r="Q35" s="857"/>
      <c r="R35" s="857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style="2" bestFit="1" customWidth="1"/>
    <col min="7" max="7" width="6.28515625" bestFit="1" customWidth="1"/>
    <col min="8" max="8" width="7" bestFit="1" customWidth="1"/>
    <col min="9" max="9" width="7.85546875" customWidth="1"/>
    <col min="10" max="10" width="7.140625" bestFit="1" customWidth="1"/>
    <col min="11" max="11" width="7.5703125" bestFit="1" customWidth="1"/>
    <col min="12" max="12" width="7.140625" bestFit="1" customWidth="1"/>
    <col min="13" max="13" width="6.85546875" bestFit="1" customWidth="1"/>
    <col min="14" max="14" width="7.28515625" bestFit="1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</row>
    <row r="2" spans="1:32">
      <c r="A2" s="1" t="s">
        <v>1</v>
      </c>
      <c r="B2" s="1"/>
      <c r="C2" s="1"/>
    </row>
    <row r="3" spans="1:32" thickBot="1"/>
    <row r="4" spans="1:32" ht="50.25" customHeight="1" thickBot="1">
      <c r="A4" s="69" t="s">
        <v>16</v>
      </c>
      <c r="B4" s="27">
        <v>45261</v>
      </c>
      <c r="C4" s="25">
        <v>45231</v>
      </c>
      <c r="D4" s="70">
        <v>45200</v>
      </c>
      <c r="E4" s="26">
        <v>45170</v>
      </c>
      <c r="F4" s="26">
        <v>45139</v>
      </c>
      <c r="G4" s="26">
        <v>44743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70">
        <v>44927</v>
      </c>
      <c r="N4" s="26" t="s">
        <v>5</v>
      </c>
      <c r="O4" s="71" t="s">
        <v>6</v>
      </c>
      <c r="P4" s="71" t="s">
        <v>8</v>
      </c>
      <c r="Q4" s="72" t="s">
        <v>17</v>
      </c>
    </row>
    <row r="5" spans="1:32" s="82" customFormat="1" thickBot="1">
      <c r="A5" s="73" t="s">
        <v>18</v>
      </c>
      <c r="B5" s="74"/>
      <c r="C5" s="35"/>
      <c r="D5" s="75"/>
      <c r="E5" s="75"/>
      <c r="F5" s="75"/>
      <c r="G5" s="75"/>
      <c r="H5" s="75"/>
      <c r="I5" s="76"/>
      <c r="J5" s="35">
        <v>19</v>
      </c>
      <c r="K5" s="47">
        <v>9</v>
      </c>
      <c r="L5" s="35">
        <v>12</v>
      </c>
      <c r="M5" s="77">
        <v>5</v>
      </c>
      <c r="N5" s="78">
        <f t="shared" ref="N5:N10" si="0">SUM(B5:M5)</f>
        <v>45</v>
      </c>
      <c r="O5" s="79">
        <f t="shared" ref="O5:O11" si="1">AVERAGE(B5:M5)</f>
        <v>11.25</v>
      </c>
      <c r="P5" s="80">
        <f t="shared" ref="P5:P11" si="2">N5/N$11*100</f>
        <v>0.22912423625254583</v>
      </c>
      <c r="Q5" s="81">
        <f t="shared" ref="Q5:Q11" si="3">(J5*100)/$J$11</f>
        <v>0.39451827242524917</v>
      </c>
    </row>
    <row r="6" spans="1:32" s="82" customFormat="1" thickBot="1">
      <c r="A6" s="83" t="s">
        <v>19</v>
      </c>
      <c r="B6" s="84"/>
      <c r="C6" s="46"/>
      <c r="D6" s="85"/>
      <c r="E6" s="85"/>
      <c r="F6" s="85"/>
      <c r="G6" s="85"/>
      <c r="H6" s="85"/>
      <c r="I6" s="86"/>
      <c r="J6" s="46">
        <v>1875</v>
      </c>
      <c r="K6" s="47">
        <v>1921</v>
      </c>
      <c r="L6" s="46">
        <v>1612</v>
      </c>
      <c r="M6" s="87">
        <v>1490</v>
      </c>
      <c r="N6" s="78">
        <f t="shared" si="0"/>
        <v>6898</v>
      </c>
      <c r="O6" s="79">
        <f t="shared" si="1"/>
        <v>1724.5</v>
      </c>
      <c r="P6" s="80">
        <f t="shared" si="2"/>
        <v>35.122199592668025</v>
      </c>
      <c r="Q6" s="81">
        <f t="shared" si="3"/>
        <v>38.932724252491695</v>
      </c>
    </row>
    <row r="7" spans="1:32" s="82" customFormat="1" thickBot="1">
      <c r="A7" s="83" t="s">
        <v>20</v>
      </c>
      <c r="B7" s="84"/>
      <c r="C7" s="46"/>
      <c r="D7" s="85"/>
      <c r="E7" s="85"/>
      <c r="F7" s="85"/>
      <c r="G7" s="85"/>
      <c r="H7" s="85"/>
      <c r="I7" s="86"/>
      <c r="J7" s="46">
        <v>778</v>
      </c>
      <c r="K7" s="47">
        <v>895</v>
      </c>
      <c r="L7" s="46">
        <v>799</v>
      </c>
      <c r="M7" s="87">
        <v>787</v>
      </c>
      <c r="N7" s="78">
        <f t="shared" si="0"/>
        <v>3259</v>
      </c>
      <c r="O7" s="79">
        <f t="shared" si="1"/>
        <v>814.75</v>
      </c>
      <c r="P7" s="80">
        <f t="shared" si="2"/>
        <v>16.593686354378821</v>
      </c>
      <c r="Q7" s="81">
        <f t="shared" si="3"/>
        <v>16.154485049833887</v>
      </c>
    </row>
    <row r="8" spans="1:32" s="82" customFormat="1" thickBot="1">
      <c r="A8" s="83" t="s">
        <v>21</v>
      </c>
      <c r="B8" s="84"/>
      <c r="C8" s="46"/>
      <c r="D8" s="85"/>
      <c r="E8" s="85"/>
      <c r="F8" s="85"/>
      <c r="G8" s="85"/>
      <c r="H8" s="85"/>
      <c r="I8" s="86"/>
      <c r="J8" s="46">
        <v>57</v>
      </c>
      <c r="K8" s="47">
        <v>28</v>
      </c>
      <c r="L8" s="46">
        <v>13</v>
      </c>
      <c r="M8" s="87">
        <v>11</v>
      </c>
      <c r="N8" s="78">
        <f t="shared" si="0"/>
        <v>109</v>
      </c>
      <c r="O8" s="79">
        <f t="shared" si="1"/>
        <v>27.25</v>
      </c>
      <c r="P8" s="80">
        <f t="shared" si="2"/>
        <v>0.55498981670061098</v>
      </c>
      <c r="Q8" s="81">
        <f t="shared" si="3"/>
        <v>1.1835548172757475</v>
      </c>
      <c r="R8" s="88"/>
    </row>
    <row r="9" spans="1:32" s="82" customFormat="1" thickBot="1">
      <c r="A9" s="83" t="s">
        <v>22</v>
      </c>
      <c r="B9" s="84"/>
      <c r="C9" s="46"/>
      <c r="D9" s="85"/>
      <c r="E9" s="85"/>
      <c r="F9" s="85"/>
      <c r="G9" s="85"/>
      <c r="H9" s="85"/>
      <c r="I9" s="86"/>
      <c r="J9" s="46">
        <v>2001</v>
      </c>
      <c r="K9" s="47">
        <v>2696</v>
      </c>
      <c r="L9" s="46">
        <v>2195</v>
      </c>
      <c r="M9" s="87">
        <v>1997</v>
      </c>
      <c r="N9" s="78">
        <f t="shared" si="0"/>
        <v>8889</v>
      </c>
      <c r="O9" s="79">
        <f t="shared" si="1"/>
        <v>2222.25</v>
      </c>
      <c r="P9" s="80">
        <f t="shared" si="2"/>
        <v>45.259674134419555</v>
      </c>
      <c r="Q9" s="81">
        <f t="shared" si="3"/>
        <v>41.549003322259139</v>
      </c>
      <c r="R9" s="88"/>
    </row>
    <row r="10" spans="1:32" s="82" customFormat="1" thickBot="1">
      <c r="A10" s="89" t="s">
        <v>23</v>
      </c>
      <c r="B10" s="90"/>
      <c r="C10" s="55"/>
      <c r="D10" s="91"/>
      <c r="E10" s="91"/>
      <c r="F10" s="91"/>
      <c r="G10" s="91"/>
      <c r="H10" s="91"/>
      <c r="I10" s="92"/>
      <c r="J10" s="46">
        <v>86</v>
      </c>
      <c r="K10" s="47">
        <v>132</v>
      </c>
      <c r="L10" s="55">
        <v>116</v>
      </c>
      <c r="M10" s="93">
        <v>106</v>
      </c>
      <c r="N10" s="78">
        <f t="shared" si="0"/>
        <v>440</v>
      </c>
      <c r="O10" s="79">
        <f t="shared" si="1"/>
        <v>110</v>
      </c>
      <c r="P10" s="80">
        <f t="shared" si="2"/>
        <v>2.2403258655804481</v>
      </c>
      <c r="Q10" s="81">
        <f t="shared" si="3"/>
        <v>1.7857142857142858</v>
      </c>
      <c r="R10" s="88"/>
      <c r="S10" s="94"/>
    </row>
    <row r="11" spans="1:32" ht="15.75">
      <c r="A11" s="95" t="s">
        <v>24</v>
      </c>
      <c r="B11" s="96"/>
      <c r="C11" s="97"/>
      <c r="D11" s="97"/>
      <c r="E11" s="97"/>
      <c r="F11" s="97"/>
      <c r="G11" s="97"/>
      <c r="H11" s="97"/>
      <c r="I11" s="97"/>
      <c r="J11" s="97">
        <f>SUM(J5:J10)</f>
        <v>4816</v>
      </c>
      <c r="K11" s="97">
        <f>SUM(K5:K10)</f>
        <v>5681</v>
      </c>
      <c r="L11" s="97">
        <f>SUM(L5:L10)</f>
        <v>4747</v>
      </c>
      <c r="M11" s="98">
        <f>SUM(M5:M10)</f>
        <v>4396</v>
      </c>
      <c r="N11" s="97">
        <f>SUM(N5:N10)</f>
        <v>19640</v>
      </c>
      <c r="O11" s="99">
        <f t="shared" si="1"/>
        <v>4910</v>
      </c>
      <c r="P11" s="100">
        <f t="shared" si="2"/>
        <v>100</v>
      </c>
      <c r="Q11" s="101">
        <f t="shared" si="3"/>
        <v>100</v>
      </c>
      <c r="R11" s="102"/>
      <c r="S11" s="103"/>
      <c r="AD11" s="104"/>
      <c r="AE11" s="2"/>
      <c r="AF11" s="104"/>
    </row>
    <row r="12" spans="1:32">
      <c r="M12" s="105"/>
      <c r="N12" s="103"/>
      <c r="U12" s="104"/>
      <c r="V12" s="2"/>
      <c r="W12" s="104"/>
    </row>
    <row r="13" spans="1:32">
      <c r="A13" s="112"/>
      <c r="B13" s="112"/>
      <c r="C13" s="112"/>
      <c r="D13" s="112"/>
      <c r="E13" s="88"/>
      <c r="I13" s="103"/>
      <c r="J13" s="103"/>
      <c r="U13" s="104"/>
      <c r="V13" s="2"/>
      <c r="W13" s="104"/>
    </row>
    <row r="14" spans="1:32">
      <c r="A14" s="112"/>
      <c r="B14" s="112"/>
      <c r="C14" s="112"/>
      <c r="D14" s="112"/>
      <c r="I14" s="103"/>
      <c r="U14" s="104"/>
      <c r="V14" s="2"/>
      <c r="W14" s="104"/>
    </row>
    <row r="15" spans="1:32">
      <c r="A15" s="112"/>
      <c r="B15" s="112"/>
      <c r="C15" s="112"/>
      <c r="D15" s="112"/>
      <c r="U15" s="106"/>
      <c r="V15" s="2"/>
      <c r="W15" s="107"/>
    </row>
    <row r="19" spans="1:5">
      <c r="A19" s="82"/>
      <c r="B19" s="82"/>
      <c r="C19" s="82"/>
      <c r="D19" s="82"/>
      <c r="E19" s="82"/>
    </row>
    <row r="20" spans="1:5">
      <c r="A20" s="108"/>
      <c r="B20" s="108"/>
      <c r="C20" s="108"/>
      <c r="D20" s="6"/>
      <c r="E20" s="82"/>
    </row>
    <row r="21" spans="1:5">
      <c r="A21" s="109"/>
      <c r="B21" s="109"/>
      <c r="C21" s="109"/>
      <c r="D21" s="110"/>
      <c r="E21" s="82"/>
    </row>
    <row r="22" spans="1:5">
      <c r="A22" s="109"/>
      <c r="B22" s="109"/>
      <c r="C22" s="109"/>
      <c r="D22" s="110"/>
      <c r="E22" s="82"/>
    </row>
    <row r="23" spans="1:5">
      <c r="A23" s="109"/>
      <c r="B23" s="109"/>
      <c r="C23" s="109"/>
      <c r="D23" s="110"/>
      <c r="E23" s="82"/>
    </row>
    <row r="24" spans="1:5">
      <c r="A24" s="109"/>
      <c r="B24" s="109"/>
      <c r="C24" s="109"/>
      <c r="D24" s="110"/>
      <c r="E24" s="82"/>
    </row>
    <row r="25" spans="1:5">
      <c r="A25" s="106"/>
      <c r="B25" s="106"/>
      <c r="C25" s="106"/>
      <c r="D25" s="110"/>
      <c r="E25" s="82"/>
    </row>
    <row r="26" spans="1:5">
      <c r="A26" s="82"/>
      <c r="B26" s="82"/>
      <c r="C26" s="82"/>
      <c r="D26" s="82"/>
      <c r="E26" s="111"/>
    </row>
    <row r="27" spans="1:5">
      <c r="A27" s="82"/>
      <c r="B27" s="82"/>
      <c r="C27" s="82"/>
      <c r="D27" s="82"/>
      <c r="E27" s="82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workbookViewId="0"/>
  </sheetViews>
  <sheetFormatPr defaultRowHeight="15"/>
  <cols>
    <col min="1" max="1" width="68" style="82" customWidth="1"/>
    <col min="2" max="2" width="7.5703125" style="116" bestFit="1" customWidth="1"/>
    <col min="3" max="3" width="7.7109375" style="116" bestFit="1" customWidth="1"/>
    <col min="4" max="4" width="7.140625" style="116" bestFit="1" customWidth="1"/>
    <col min="5" max="5" width="7" style="116" bestFit="1" customWidth="1"/>
    <col min="6" max="6" width="7.5703125" style="116" bestFit="1" customWidth="1"/>
    <col min="7" max="7" width="6.28515625" style="116" bestFit="1" customWidth="1"/>
    <col min="8" max="8" width="7" style="116" bestFit="1" customWidth="1"/>
    <col min="9" max="9" width="7.28515625" style="116" bestFit="1" customWidth="1"/>
    <col min="10" max="10" width="7.140625" style="116" bestFit="1" customWidth="1"/>
    <col min="11" max="11" width="7.5703125" style="116" bestFit="1" customWidth="1"/>
    <col min="12" max="12" width="7.140625" style="114" bestFit="1" customWidth="1"/>
    <col min="13" max="13" width="6.85546875" style="114" bestFit="1" customWidth="1"/>
    <col min="14" max="14" width="6.140625" style="114" bestFit="1" customWidth="1"/>
    <col min="15" max="15" width="8.85546875" style="114" customWidth="1"/>
    <col min="16" max="16" width="8.5703125" style="115" bestFit="1" customWidth="1"/>
    <col min="17" max="17" width="9.140625" customWidth="1"/>
  </cols>
  <sheetData>
    <row r="1" spans="1:16">
      <c r="A1" s="108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6">
      <c r="A2" s="108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6" thickBot="1"/>
    <row r="4" spans="1:16" thickBot="1">
      <c r="A4" s="117" t="s">
        <v>25</v>
      </c>
      <c r="B4" s="118">
        <v>45261</v>
      </c>
      <c r="C4" s="119">
        <v>45231</v>
      </c>
      <c r="D4" s="120">
        <v>45200</v>
      </c>
      <c r="E4" s="119">
        <v>45170</v>
      </c>
      <c r="F4" s="119">
        <v>45139</v>
      </c>
      <c r="G4" s="119">
        <v>45108</v>
      </c>
      <c r="H4" s="119">
        <v>45078</v>
      </c>
      <c r="I4" s="121">
        <v>45047</v>
      </c>
      <c r="J4" s="119">
        <v>45017</v>
      </c>
      <c r="K4" s="118">
        <v>44986</v>
      </c>
      <c r="L4" s="25">
        <v>44958</v>
      </c>
      <c r="M4" s="122">
        <v>44927</v>
      </c>
      <c r="N4" s="25" t="s">
        <v>5</v>
      </c>
      <c r="O4" s="123" t="s">
        <v>6</v>
      </c>
      <c r="P4" s="100" t="s">
        <v>26</v>
      </c>
    </row>
    <row r="5" spans="1:16" s="134" customFormat="1">
      <c r="A5" s="124" t="s">
        <v>27</v>
      </c>
      <c r="B5" s="125"/>
      <c r="C5" s="126"/>
      <c r="D5" s="127"/>
      <c r="E5" s="128"/>
      <c r="F5" s="128"/>
      <c r="G5" s="128"/>
      <c r="H5" s="128"/>
      <c r="I5" s="128"/>
      <c r="J5" s="128">
        <v>0</v>
      </c>
      <c r="K5" s="129">
        <v>0</v>
      </c>
      <c r="L5" s="130">
        <v>0</v>
      </c>
      <c r="M5" s="129">
        <v>1</v>
      </c>
      <c r="N5" s="131">
        <f t="shared" ref="N5:N36" si="0">SUM(B5:M5)</f>
        <v>1</v>
      </c>
      <c r="O5" s="132">
        <f t="shared" ref="O5:O36" si="1">AVERAGE(B5:M5)</f>
        <v>0.25</v>
      </c>
      <c r="P5" s="133">
        <f t="shared" ref="P5:P36" si="2">(N5/$N$187)*100</f>
        <v>5.2339579189783318E-3</v>
      </c>
    </row>
    <row r="6" spans="1:16" s="134" customFormat="1">
      <c r="A6" s="135" t="s">
        <v>28</v>
      </c>
      <c r="B6" s="136"/>
      <c r="C6" s="137"/>
      <c r="D6" s="138"/>
      <c r="E6" s="139"/>
      <c r="F6" s="139"/>
      <c r="G6" s="139"/>
      <c r="H6" s="128"/>
      <c r="I6" s="128"/>
      <c r="J6" s="128">
        <v>0</v>
      </c>
      <c r="K6" s="129">
        <v>1</v>
      </c>
      <c r="L6" s="129">
        <v>0</v>
      </c>
      <c r="M6" s="129">
        <v>0</v>
      </c>
      <c r="N6" s="140">
        <f t="shared" si="0"/>
        <v>1</v>
      </c>
      <c r="O6" s="141">
        <f t="shared" si="1"/>
        <v>0.25</v>
      </c>
      <c r="P6" s="133">
        <f t="shared" si="2"/>
        <v>5.2339579189783318E-3</v>
      </c>
    </row>
    <row r="7" spans="1:16" s="134" customFormat="1">
      <c r="A7" s="135" t="s">
        <v>29</v>
      </c>
      <c r="B7" s="136"/>
      <c r="C7" s="137"/>
      <c r="D7" s="138"/>
      <c r="E7" s="139"/>
      <c r="F7" s="139"/>
      <c r="G7" s="139"/>
      <c r="H7" s="139"/>
      <c r="I7" s="139"/>
      <c r="J7" s="139">
        <v>4</v>
      </c>
      <c r="K7" s="129">
        <v>3</v>
      </c>
      <c r="L7" s="129">
        <v>2</v>
      </c>
      <c r="M7" s="129">
        <v>4</v>
      </c>
      <c r="N7" s="140">
        <f t="shared" si="0"/>
        <v>13</v>
      </c>
      <c r="O7" s="141">
        <f t="shared" si="1"/>
        <v>3.25</v>
      </c>
      <c r="P7" s="133">
        <f t="shared" si="2"/>
        <v>6.8041452946718303E-2</v>
      </c>
    </row>
    <row r="8" spans="1:16" s="134" customFormat="1">
      <c r="A8" s="135" t="s">
        <v>30</v>
      </c>
      <c r="B8" s="136"/>
      <c r="C8" s="137"/>
      <c r="D8" s="138"/>
      <c r="E8" s="139"/>
      <c r="F8" s="139"/>
      <c r="G8" s="139"/>
      <c r="H8" s="139"/>
      <c r="I8" s="139"/>
      <c r="J8" s="139">
        <v>0</v>
      </c>
      <c r="K8" s="129">
        <v>0</v>
      </c>
      <c r="L8" s="129">
        <v>1</v>
      </c>
      <c r="M8" s="129">
        <v>2</v>
      </c>
      <c r="N8" s="140">
        <f t="shared" si="0"/>
        <v>3</v>
      </c>
      <c r="O8" s="141">
        <f t="shared" si="1"/>
        <v>0.75</v>
      </c>
      <c r="P8" s="133">
        <f t="shared" si="2"/>
        <v>1.5701873756934995E-2</v>
      </c>
    </row>
    <row r="9" spans="1:16" s="134" customFormat="1">
      <c r="A9" s="142" t="s">
        <v>31</v>
      </c>
      <c r="B9" s="136"/>
      <c r="C9" s="137"/>
      <c r="D9" s="138"/>
      <c r="E9" s="139"/>
      <c r="F9" s="139"/>
      <c r="G9" s="139"/>
      <c r="H9" s="139"/>
      <c r="I9" s="139"/>
      <c r="J9" s="139">
        <v>2</v>
      </c>
      <c r="K9" s="129">
        <v>11</v>
      </c>
      <c r="L9" s="129">
        <v>3</v>
      </c>
      <c r="M9" s="129">
        <v>1</v>
      </c>
      <c r="N9" s="140">
        <f t="shared" si="0"/>
        <v>17</v>
      </c>
      <c r="O9" s="141">
        <f t="shared" si="1"/>
        <v>4.25</v>
      </c>
      <c r="P9" s="133">
        <f t="shared" si="2"/>
        <v>8.8977284622631644E-2</v>
      </c>
    </row>
    <row r="10" spans="1:16" s="134" customFormat="1">
      <c r="A10" s="135" t="s">
        <v>32</v>
      </c>
      <c r="B10" s="136"/>
      <c r="C10" s="137"/>
      <c r="D10" s="138"/>
      <c r="E10" s="139"/>
      <c r="F10" s="139"/>
      <c r="G10" s="139"/>
      <c r="H10" s="139"/>
      <c r="I10" s="139"/>
      <c r="J10" s="139">
        <v>0</v>
      </c>
      <c r="K10" s="143">
        <v>0</v>
      </c>
      <c r="L10" s="129">
        <v>0</v>
      </c>
      <c r="M10" s="129">
        <v>0</v>
      </c>
      <c r="N10" s="140">
        <f t="shared" si="0"/>
        <v>0</v>
      </c>
      <c r="O10" s="141">
        <f t="shared" si="1"/>
        <v>0</v>
      </c>
      <c r="P10" s="133">
        <f t="shared" si="2"/>
        <v>0</v>
      </c>
    </row>
    <row r="11" spans="1:16" s="134" customFormat="1">
      <c r="A11" s="135" t="s">
        <v>33</v>
      </c>
      <c r="B11" s="136"/>
      <c r="C11" s="137"/>
      <c r="D11" s="138"/>
      <c r="E11" s="139"/>
      <c r="F11" s="139"/>
      <c r="G11" s="139"/>
      <c r="H11" s="139"/>
      <c r="I11" s="139"/>
      <c r="J11" s="139">
        <v>0</v>
      </c>
      <c r="K11" s="129">
        <v>2</v>
      </c>
      <c r="L11" s="129">
        <v>0</v>
      </c>
      <c r="M11" s="129">
        <v>0</v>
      </c>
      <c r="N11" s="140">
        <f t="shared" si="0"/>
        <v>2</v>
      </c>
      <c r="O11" s="141">
        <f t="shared" si="1"/>
        <v>0.5</v>
      </c>
      <c r="P11" s="133">
        <f t="shared" si="2"/>
        <v>1.0467915837956664E-2</v>
      </c>
    </row>
    <row r="12" spans="1:16" s="134" customFormat="1">
      <c r="A12" s="135" t="s">
        <v>34</v>
      </c>
      <c r="B12" s="136"/>
      <c r="C12" s="137"/>
      <c r="D12" s="138"/>
      <c r="E12" s="139"/>
      <c r="F12" s="139"/>
      <c r="G12" s="139"/>
      <c r="H12" s="139"/>
      <c r="I12" s="139"/>
      <c r="J12" s="139">
        <v>0</v>
      </c>
      <c r="K12" s="129">
        <v>3</v>
      </c>
      <c r="L12" s="129">
        <v>0</v>
      </c>
      <c r="M12" s="129">
        <v>1</v>
      </c>
      <c r="N12" s="140">
        <f t="shared" si="0"/>
        <v>4</v>
      </c>
      <c r="O12" s="141">
        <f t="shared" si="1"/>
        <v>1</v>
      </c>
      <c r="P12" s="133">
        <f t="shared" si="2"/>
        <v>2.0935831675913327E-2</v>
      </c>
    </row>
    <row r="13" spans="1:16">
      <c r="A13" s="142" t="s">
        <v>35</v>
      </c>
      <c r="B13" s="144"/>
      <c r="C13" s="137"/>
      <c r="D13" s="145"/>
      <c r="E13" s="146"/>
      <c r="F13" s="146"/>
      <c r="G13" s="139"/>
      <c r="H13" s="139"/>
      <c r="I13" s="139"/>
      <c r="J13" s="146">
        <v>8</v>
      </c>
      <c r="K13" s="129">
        <v>10</v>
      </c>
      <c r="L13" s="129">
        <v>8</v>
      </c>
      <c r="M13" s="129">
        <v>9</v>
      </c>
      <c r="N13" s="140">
        <f t="shared" si="0"/>
        <v>35</v>
      </c>
      <c r="O13" s="141">
        <f t="shared" si="1"/>
        <v>8.75</v>
      </c>
      <c r="P13" s="133">
        <f t="shared" si="2"/>
        <v>0.18318852716424158</v>
      </c>
    </row>
    <row r="14" spans="1:16">
      <c r="A14" s="147" t="s">
        <v>36</v>
      </c>
      <c r="B14" s="144"/>
      <c r="C14" s="137"/>
      <c r="D14" s="145"/>
      <c r="E14" s="146"/>
      <c r="F14" s="146"/>
      <c r="G14" s="139"/>
      <c r="H14" s="139"/>
      <c r="I14" s="139"/>
      <c r="J14" s="146">
        <v>17</v>
      </c>
      <c r="K14" s="129">
        <v>25</v>
      </c>
      <c r="L14" s="129">
        <v>19</v>
      </c>
      <c r="M14" s="129">
        <v>15</v>
      </c>
      <c r="N14" s="140">
        <f t="shared" si="0"/>
        <v>76</v>
      </c>
      <c r="O14" s="141">
        <f t="shared" si="1"/>
        <v>19</v>
      </c>
      <c r="P14" s="133">
        <f t="shared" si="2"/>
        <v>0.3977808018423532</v>
      </c>
    </row>
    <row r="15" spans="1:16">
      <c r="A15" s="147" t="s">
        <v>37</v>
      </c>
      <c r="B15" s="144"/>
      <c r="C15" s="137"/>
      <c r="D15" s="145"/>
      <c r="E15" s="146"/>
      <c r="F15" s="146"/>
      <c r="G15" s="139"/>
      <c r="H15" s="139"/>
      <c r="I15" s="139"/>
      <c r="J15" s="146">
        <v>0</v>
      </c>
      <c r="K15" s="143">
        <v>0</v>
      </c>
      <c r="L15" s="129">
        <v>0</v>
      </c>
      <c r="M15" s="129">
        <v>0</v>
      </c>
      <c r="N15" s="140">
        <f t="shared" si="0"/>
        <v>0</v>
      </c>
      <c r="O15" s="141">
        <f t="shared" si="1"/>
        <v>0</v>
      </c>
      <c r="P15" s="133">
        <f t="shared" si="2"/>
        <v>0</v>
      </c>
    </row>
    <row r="16" spans="1:16">
      <c r="A16" s="147" t="s">
        <v>38</v>
      </c>
      <c r="B16" s="144"/>
      <c r="C16" s="137"/>
      <c r="D16" s="145"/>
      <c r="E16" s="146"/>
      <c r="F16" s="146"/>
      <c r="G16" s="139"/>
      <c r="H16" s="139"/>
      <c r="I16" s="139"/>
      <c r="J16" s="146">
        <v>3</v>
      </c>
      <c r="K16" s="129">
        <v>1</v>
      </c>
      <c r="L16" s="129">
        <v>6</v>
      </c>
      <c r="M16" s="129">
        <v>4</v>
      </c>
      <c r="N16" s="140">
        <f t="shared" si="0"/>
        <v>14</v>
      </c>
      <c r="O16" s="141">
        <f t="shared" si="1"/>
        <v>3.5</v>
      </c>
      <c r="P16" s="133">
        <f t="shared" si="2"/>
        <v>7.3275410865696639E-2</v>
      </c>
    </row>
    <row r="17" spans="1:16">
      <c r="A17" s="147" t="s">
        <v>39</v>
      </c>
      <c r="B17" s="144"/>
      <c r="C17" s="137"/>
      <c r="D17" s="145"/>
      <c r="E17" s="146"/>
      <c r="F17" s="146"/>
      <c r="G17" s="139"/>
      <c r="H17" s="139"/>
      <c r="I17" s="139"/>
      <c r="J17" s="146">
        <v>2</v>
      </c>
      <c r="K17" s="129">
        <v>1</v>
      </c>
      <c r="L17" s="129">
        <v>5</v>
      </c>
      <c r="M17" s="129">
        <v>3</v>
      </c>
      <c r="N17" s="140">
        <f t="shared" si="0"/>
        <v>11</v>
      </c>
      <c r="O17" s="141">
        <f t="shared" si="1"/>
        <v>2.75</v>
      </c>
      <c r="P17" s="133">
        <f t="shared" si="2"/>
        <v>5.7573537108761647E-2</v>
      </c>
    </row>
    <row r="18" spans="1:16">
      <c r="A18" s="147" t="s">
        <v>40</v>
      </c>
      <c r="B18" s="144"/>
      <c r="C18" s="137"/>
      <c r="D18" s="145"/>
      <c r="E18" s="146"/>
      <c r="F18" s="146"/>
      <c r="G18" s="139"/>
      <c r="H18" s="139"/>
      <c r="I18" s="139"/>
      <c r="J18" s="146">
        <v>1</v>
      </c>
      <c r="K18" s="129">
        <v>1</v>
      </c>
      <c r="L18" s="129">
        <v>2</v>
      </c>
      <c r="M18" s="129">
        <v>0</v>
      </c>
      <c r="N18" s="140">
        <f t="shared" si="0"/>
        <v>4</v>
      </c>
      <c r="O18" s="141">
        <f t="shared" si="1"/>
        <v>1</v>
      </c>
      <c r="P18" s="133">
        <f t="shared" si="2"/>
        <v>2.0935831675913327E-2</v>
      </c>
    </row>
    <row r="19" spans="1:16">
      <c r="A19" s="147" t="s">
        <v>41</v>
      </c>
      <c r="B19" s="144"/>
      <c r="C19" s="137"/>
      <c r="D19" s="145"/>
      <c r="E19" s="146"/>
      <c r="F19" s="146"/>
      <c r="G19" s="139"/>
      <c r="H19" s="139"/>
      <c r="I19" s="139"/>
      <c r="J19" s="146">
        <v>0</v>
      </c>
      <c r="K19" s="143">
        <v>0</v>
      </c>
      <c r="L19" s="129">
        <v>0</v>
      </c>
      <c r="M19" s="129">
        <v>0</v>
      </c>
      <c r="N19" s="140">
        <f t="shared" si="0"/>
        <v>0</v>
      </c>
      <c r="O19" s="141">
        <f t="shared" si="1"/>
        <v>0</v>
      </c>
      <c r="P19" s="133">
        <f t="shared" si="2"/>
        <v>0</v>
      </c>
    </row>
    <row r="20" spans="1:16">
      <c r="A20" s="147" t="s">
        <v>42</v>
      </c>
      <c r="B20" s="144"/>
      <c r="C20" s="137"/>
      <c r="D20" s="145"/>
      <c r="E20" s="146"/>
      <c r="F20" s="146"/>
      <c r="G20" s="139"/>
      <c r="H20" s="139"/>
      <c r="I20" s="139"/>
      <c r="J20" s="146">
        <v>0</v>
      </c>
      <c r="K20" s="143">
        <v>0</v>
      </c>
      <c r="L20" s="129">
        <v>0</v>
      </c>
      <c r="M20" s="129">
        <v>0</v>
      </c>
      <c r="N20" s="140">
        <f t="shared" si="0"/>
        <v>0</v>
      </c>
      <c r="O20" s="141">
        <f t="shared" si="1"/>
        <v>0</v>
      </c>
      <c r="P20" s="133">
        <f t="shared" si="2"/>
        <v>0</v>
      </c>
    </row>
    <row r="21" spans="1:16">
      <c r="A21" s="147" t="s">
        <v>43</v>
      </c>
      <c r="B21" s="144"/>
      <c r="C21" s="137"/>
      <c r="D21" s="145"/>
      <c r="E21" s="146"/>
      <c r="F21" s="146"/>
      <c r="G21" s="139"/>
      <c r="H21" s="139"/>
      <c r="I21" s="139"/>
      <c r="J21" s="146">
        <v>12</v>
      </c>
      <c r="K21" s="129">
        <v>11</v>
      </c>
      <c r="L21" s="129">
        <v>13</v>
      </c>
      <c r="M21" s="129">
        <v>11</v>
      </c>
      <c r="N21" s="140">
        <f t="shared" si="0"/>
        <v>47</v>
      </c>
      <c r="O21" s="141">
        <f t="shared" si="1"/>
        <v>11.75</v>
      </c>
      <c r="P21" s="133">
        <f t="shared" si="2"/>
        <v>0.24599602219198155</v>
      </c>
    </row>
    <row r="22" spans="1:16">
      <c r="A22" s="147" t="s">
        <v>44</v>
      </c>
      <c r="B22" s="144"/>
      <c r="C22" s="137"/>
      <c r="D22" s="145"/>
      <c r="E22" s="146"/>
      <c r="F22" s="146"/>
      <c r="G22" s="139"/>
      <c r="H22" s="139"/>
      <c r="I22" s="139"/>
      <c r="J22" s="146">
        <v>231</v>
      </c>
      <c r="K22" s="129">
        <v>270</v>
      </c>
      <c r="L22" s="129">
        <v>265</v>
      </c>
      <c r="M22" s="129">
        <v>301</v>
      </c>
      <c r="N22" s="140">
        <f t="shared" si="0"/>
        <v>1067</v>
      </c>
      <c r="O22" s="141">
        <f t="shared" si="1"/>
        <v>266.75</v>
      </c>
      <c r="P22" s="133">
        <f t="shared" si="2"/>
        <v>5.5846330995498796</v>
      </c>
    </row>
    <row r="23" spans="1:16">
      <c r="A23" s="147" t="s">
        <v>45</v>
      </c>
      <c r="B23" s="144"/>
      <c r="C23" s="137"/>
      <c r="D23" s="145"/>
      <c r="E23" s="146"/>
      <c r="F23" s="146"/>
      <c r="G23" s="139"/>
      <c r="H23" s="139"/>
      <c r="I23" s="139"/>
      <c r="J23" s="146">
        <v>0</v>
      </c>
      <c r="K23" s="143">
        <v>0</v>
      </c>
      <c r="L23" s="129">
        <v>0</v>
      </c>
      <c r="M23" s="129">
        <v>2</v>
      </c>
      <c r="N23" s="140">
        <f t="shared" si="0"/>
        <v>2</v>
      </c>
      <c r="O23" s="141">
        <f t="shared" si="1"/>
        <v>0.5</v>
      </c>
      <c r="P23" s="133">
        <f t="shared" si="2"/>
        <v>1.0467915837956664E-2</v>
      </c>
    </row>
    <row r="24" spans="1:16">
      <c r="A24" s="147" t="s">
        <v>46</v>
      </c>
      <c r="B24" s="144"/>
      <c r="C24" s="137"/>
      <c r="D24" s="145"/>
      <c r="E24" s="146"/>
      <c r="F24" s="146"/>
      <c r="G24" s="139"/>
      <c r="H24" s="139"/>
      <c r="I24" s="139"/>
      <c r="J24" s="146">
        <v>0</v>
      </c>
      <c r="K24" s="129">
        <v>1</v>
      </c>
      <c r="L24" s="129">
        <v>0</v>
      </c>
      <c r="M24" s="129">
        <v>0</v>
      </c>
      <c r="N24" s="140">
        <f t="shared" si="0"/>
        <v>1</v>
      </c>
      <c r="O24" s="141">
        <f t="shared" si="1"/>
        <v>0.25</v>
      </c>
      <c r="P24" s="133">
        <f t="shared" si="2"/>
        <v>5.2339579189783318E-3</v>
      </c>
    </row>
    <row r="25" spans="1:16">
      <c r="A25" s="147" t="s">
        <v>47</v>
      </c>
      <c r="B25" s="144"/>
      <c r="C25" s="137"/>
      <c r="D25" s="145"/>
      <c r="E25" s="146"/>
      <c r="F25" s="146"/>
      <c r="G25" s="139"/>
      <c r="H25" s="139"/>
      <c r="I25" s="139"/>
      <c r="J25" s="146">
        <v>6</v>
      </c>
      <c r="K25" s="129">
        <v>8</v>
      </c>
      <c r="L25" s="129">
        <v>2</v>
      </c>
      <c r="M25" s="129">
        <v>0</v>
      </c>
      <c r="N25" s="140">
        <f t="shared" si="0"/>
        <v>16</v>
      </c>
      <c r="O25" s="141">
        <f t="shared" si="1"/>
        <v>4</v>
      </c>
      <c r="P25" s="133">
        <f t="shared" si="2"/>
        <v>8.3743326703653309E-2</v>
      </c>
    </row>
    <row r="26" spans="1:16">
      <c r="A26" s="142" t="s">
        <v>48</v>
      </c>
      <c r="B26" s="144"/>
      <c r="C26" s="137"/>
      <c r="D26" s="145"/>
      <c r="E26" s="146"/>
      <c r="F26" s="146"/>
      <c r="G26" s="139"/>
      <c r="H26" s="139"/>
      <c r="I26" s="139"/>
      <c r="J26" s="146">
        <v>21</v>
      </c>
      <c r="K26" s="129">
        <v>37</v>
      </c>
      <c r="L26" s="129">
        <v>11</v>
      </c>
      <c r="M26" s="129">
        <v>11</v>
      </c>
      <c r="N26" s="140">
        <f t="shared" si="0"/>
        <v>80</v>
      </c>
      <c r="O26" s="141">
        <f t="shared" si="1"/>
        <v>20</v>
      </c>
      <c r="P26" s="133">
        <f t="shared" si="2"/>
        <v>0.41871663351826655</v>
      </c>
    </row>
    <row r="27" spans="1:16">
      <c r="A27" s="142" t="s">
        <v>49</v>
      </c>
      <c r="B27" s="144"/>
      <c r="C27" s="137"/>
      <c r="D27" s="145"/>
      <c r="E27" s="146"/>
      <c r="F27" s="146"/>
      <c r="G27" s="139"/>
      <c r="H27" s="139"/>
      <c r="I27" s="139"/>
      <c r="J27" s="146">
        <v>5</v>
      </c>
      <c r="K27" s="129">
        <v>5</v>
      </c>
      <c r="L27" s="129">
        <v>0</v>
      </c>
      <c r="M27" s="129">
        <v>4</v>
      </c>
      <c r="N27" s="140">
        <f t="shared" si="0"/>
        <v>14</v>
      </c>
      <c r="O27" s="141">
        <f t="shared" si="1"/>
        <v>3.5</v>
      </c>
      <c r="P27" s="133">
        <f t="shared" si="2"/>
        <v>7.3275410865696639E-2</v>
      </c>
    </row>
    <row r="28" spans="1:16">
      <c r="A28" s="147" t="s">
        <v>50</v>
      </c>
      <c r="B28" s="144"/>
      <c r="C28" s="137"/>
      <c r="D28" s="145"/>
      <c r="E28" s="146"/>
      <c r="F28" s="146"/>
      <c r="G28" s="139"/>
      <c r="H28" s="139"/>
      <c r="I28" s="139"/>
      <c r="J28" s="146">
        <v>2</v>
      </c>
      <c r="K28" s="129">
        <v>3</v>
      </c>
      <c r="L28" s="129">
        <v>2</v>
      </c>
      <c r="M28" s="129">
        <v>0</v>
      </c>
      <c r="N28" s="140">
        <f t="shared" si="0"/>
        <v>7</v>
      </c>
      <c r="O28" s="141">
        <f t="shared" si="1"/>
        <v>1.75</v>
      </c>
      <c r="P28" s="133">
        <f t="shared" si="2"/>
        <v>3.6637705432848319E-2</v>
      </c>
    </row>
    <row r="29" spans="1:16">
      <c r="A29" s="147" t="s">
        <v>51</v>
      </c>
      <c r="B29" s="144"/>
      <c r="C29" s="137"/>
      <c r="D29" s="145"/>
      <c r="E29" s="146"/>
      <c r="F29" s="146"/>
      <c r="G29" s="139"/>
      <c r="H29" s="139"/>
      <c r="I29" s="139"/>
      <c r="J29" s="146">
        <v>0</v>
      </c>
      <c r="K29" s="129">
        <v>3</v>
      </c>
      <c r="L29" s="129">
        <v>0</v>
      </c>
      <c r="M29" s="129">
        <v>4</v>
      </c>
      <c r="N29" s="140">
        <f t="shared" si="0"/>
        <v>7</v>
      </c>
      <c r="O29" s="141">
        <f t="shared" si="1"/>
        <v>1.75</v>
      </c>
      <c r="P29" s="133">
        <f t="shared" si="2"/>
        <v>3.6637705432848319E-2</v>
      </c>
    </row>
    <row r="30" spans="1:16">
      <c r="A30" s="142" t="s">
        <v>52</v>
      </c>
      <c r="B30" s="144"/>
      <c r="C30" s="137"/>
      <c r="D30" s="145"/>
      <c r="E30" s="146"/>
      <c r="F30" s="146"/>
      <c r="G30" s="139"/>
      <c r="H30" s="139"/>
      <c r="I30" s="139"/>
      <c r="J30" s="146">
        <v>3</v>
      </c>
      <c r="K30" s="129">
        <v>2</v>
      </c>
      <c r="L30" s="129">
        <v>4</v>
      </c>
      <c r="M30" s="129">
        <v>1</v>
      </c>
      <c r="N30" s="140">
        <f t="shared" si="0"/>
        <v>10</v>
      </c>
      <c r="O30" s="141">
        <f t="shared" si="1"/>
        <v>2.5</v>
      </c>
      <c r="P30" s="133">
        <f t="shared" si="2"/>
        <v>5.2339579189783318E-2</v>
      </c>
    </row>
    <row r="31" spans="1:16">
      <c r="A31" s="147" t="s">
        <v>53</v>
      </c>
      <c r="B31" s="144"/>
      <c r="C31" s="137"/>
      <c r="D31" s="145"/>
      <c r="E31" s="146"/>
      <c r="F31" s="146"/>
      <c r="G31" s="139"/>
      <c r="H31" s="139"/>
      <c r="I31" s="139"/>
      <c r="J31" s="146">
        <v>2</v>
      </c>
      <c r="K31" s="129">
        <v>1</v>
      </c>
      <c r="L31" s="129">
        <v>2</v>
      </c>
      <c r="M31" s="129">
        <v>0</v>
      </c>
      <c r="N31" s="140">
        <f t="shared" si="0"/>
        <v>5</v>
      </c>
      <c r="O31" s="141">
        <f t="shared" si="1"/>
        <v>1.25</v>
      </c>
      <c r="P31" s="133">
        <f t="shared" si="2"/>
        <v>2.6169789594891659E-2</v>
      </c>
    </row>
    <row r="32" spans="1:16">
      <c r="A32" s="147" t="s">
        <v>54</v>
      </c>
      <c r="B32" s="144"/>
      <c r="C32" s="137"/>
      <c r="D32" s="145"/>
      <c r="E32" s="146"/>
      <c r="F32" s="146"/>
      <c r="G32" s="139"/>
      <c r="H32" s="139"/>
      <c r="I32" s="139"/>
      <c r="J32" s="146">
        <v>58</v>
      </c>
      <c r="K32" s="129">
        <v>88</v>
      </c>
      <c r="L32" s="129">
        <v>77</v>
      </c>
      <c r="M32" s="129">
        <v>56</v>
      </c>
      <c r="N32" s="140">
        <f t="shared" si="0"/>
        <v>279</v>
      </c>
      <c r="O32" s="141">
        <f t="shared" si="1"/>
        <v>69.75</v>
      </c>
      <c r="P32" s="133">
        <f t="shared" si="2"/>
        <v>1.4602742593949545</v>
      </c>
    </row>
    <row r="33" spans="1:16">
      <c r="A33" s="147" t="s">
        <v>55</v>
      </c>
      <c r="B33" s="144"/>
      <c r="C33" s="137"/>
      <c r="D33" s="145"/>
      <c r="E33" s="146"/>
      <c r="F33" s="146"/>
      <c r="G33" s="139"/>
      <c r="H33" s="139"/>
      <c r="I33" s="139"/>
      <c r="J33" s="146">
        <v>0</v>
      </c>
      <c r="K33" s="143">
        <v>0</v>
      </c>
      <c r="L33" s="129">
        <v>0</v>
      </c>
      <c r="M33" s="129">
        <v>0</v>
      </c>
      <c r="N33" s="140">
        <f t="shared" si="0"/>
        <v>0</v>
      </c>
      <c r="O33" s="141">
        <f t="shared" si="1"/>
        <v>0</v>
      </c>
      <c r="P33" s="133">
        <f t="shared" si="2"/>
        <v>0</v>
      </c>
    </row>
    <row r="34" spans="1:16">
      <c r="A34" s="147" t="s">
        <v>56</v>
      </c>
      <c r="B34" s="144"/>
      <c r="C34" s="137"/>
      <c r="D34" s="145"/>
      <c r="E34" s="146"/>
      <c r="F34" s="146"/>
      <c r="G34" s="139"/>
      <c r="H34" s="139"/>
      <c r="I34" s="139"/>
      <c r="J34" s="146">
        <v>0</v>
      </c>
      <c r="K34" s="143">
        <v>0</v>
      </c>
      <c r="L34" s="129">
        <v>0</v>
      </c>
      <c r="M34" s="129">
        <v>0</v>
      </c>
      <c r="N34" s="140">
        <f t="shared" si="0"/>
        <v>0</v>
      </c>
      <c r="O34" s="141">
        <f t="shared" si="1"/>
        <v>0</v>
      </c>
      <c r="P34" s="133">
        <f t="shared" si="2"/>
        <v>0</v>
      </c>
    </row>
    <row r="35" spans="1:16">
      <c r="A35" s="147" t="s">
        <v>57</v>
      </c>
      <c r="B35" s="144"/>
      <c r="C35" s="137"/>
      <c r="D35" s="145"/>
      <c r="E35" s="146"/>
      <c r="F35" s="146"/>
      <c r="G35" s="139"/>
      <c r="H35" s="139"/>
      <c r="I35" s="139"/>
      <c r="J35" s="146">
        <v>379</v>
      </c>
      <c r="K35" s="129">
        <v>313</v>
      </c>
      <c r="L35" s="129">
        <v>290</v>
      </c>
      <c r="M35" s="129">
        <v>263</v>
      </c>
      <c r="N35" s="140">
        <f t="shared" si="0"/>
        <v>1245</v>
      </c>
      <c r="O35" s="141">
        <f t="shared" si="1"/>
        <v>311.25</v>
      </c>
      <c r="P35" s="133">
        <f t="shared" si="2"/>
        <v>6.5162776091280223</v>
      </c>
    </row>
    <row r="36" spans="1:16">
      <c r="A36" s="147" t="s">
        <v>58</v>
      </c>
      <c r="B36" s="144"/>
      <c r="C36" s="137"/>
      <c r="D36" s="145"/>
      <c r="E36" s="146"/>
      <c r="F36" s="146"/>
      <c r="G36" s="139"/>
      <c r="H36" s="139"/>
      <c r="I36" s="139"/>
      <c r="J36" s="146">
        <v>0</v>
      </c>
      <c r="K36" s="143">
        <v>0</v>
      </c>
      <c r="L36" s="129">
        <v>0</v>
      </c>
      <c r="M36" s="129">
        <v>0</v>
      </c>
      <c r="N36" s="140">
        <f t="shared" si="0"/>
        <v>0</v>
      </c>
      <c r="O36" s="141">
        <f t="shared" si="1"/>
        <v>0</v>
      </c>
      <c r="P36" s="133">
        <f t="shared" si="2"/>
        <v>0</v>
      </c>
    </row>
    <row r="37" spans="1:16">
      <c r="A37" s="147" t="s">
        <v>59</v>
      </c>
      <c r="B37" s="144"/>
      <c r="C37" s="137"/>
      <c r="D37" s="145"/>
      <c r="E37" s="146"/>
      <c r="F37" s="146"/>
      <c r="G37" s="139"/>
      <c r="H37" s="139"/>
      <c r="I37" s="139"/>
      <c r="J37" s="146">
        <v>981</v>
      </c>
      <c r="K37" s="129">
        <v>844</v>
      </c>
      <c r="L37" s="129">
        <v>484</v>
      </c>
      <c r="M37" s="129">
        <v>501</v>
      </c>
      <c r="N37" s="140">
        <f t="shared" ref="N37:N68" si="3">SUM(B37:M37)</f>
        <v>2810</v>
      </c>
      <c r="O37" s="141">
        <f t="shared" ref="O37:O68" si="4">AVERAGE(B37:M37)</f>
        <v>702.5</v>
      </c>
      <c r="P37" s="133">
        <f t="shared" ref="P37:P68" si="5">(N37/$N$187)*100</f>
        <v>14.707421752329111</v>
      </c>
    </row>
    <row r="38" spans="1:16">
      <c r="A38" s="147" t="s">
        <v>60</v>
      </c>
      <c r="B38" s="144"/>
      <c r="C38" s="137"/>
      <c r="D38" s="145"/>
      <c r="E38" s="146"/>
      <c r="F38" s="146"/>
      <c r="G38" s="139"/>
      <c r="H38" s="139"/>
      <c r="I38" s="139"/>
      <c r="J38" s="146">
        <v>9</v>
      </c>
      <c r="K38" s="129">
        <v>9</v>
      </c>
      <c r="L38" s="129">
        <v>3</v>
      </c>
      <c r="M38" s="129">
        <v>1</v>
      </c>
      <c r="N38" s="140">
        <f t="shared" si="3"/>
        <v>22</v>
      </c>
      <c r="O38" s="141">
        <f t="shared" si="4"/>
        <v>5.5</v>
      </c>
      <c r="P38" s="133">
        <f t="shared" si="5"/>
        <v>0.11514707421752329</v>
      </c>
    </row>
    <row r="39" spans="1:16">
      <c r="A39" s="147" t="s">
        <v>61</v>
      </c>
      <c r="B39" s="144"/>
      <c r="C39" s="137"/>
      <c r="D39" s="145"/>
      <c r="E39" s="146"/>
      <c r="F39" s="146"/>
      <c r="G39" s="139"/>
      <c r="H39" s="139"/>
      <c r="I39" s="139"/>
      <c r="J39" s="146">
        <v>116</v>
      </c>
      <c r="K39" s="129">
        <v>157</v>
      </c>
      <c r="L39" s="129">
        <v>139</v>
      </c>
      <c r="M39" s="129">
        <v>91</v>
      </c>
      <c r="N39" s="140">
        <f t="shared" si="3"/>
        <v>503</v>
      </c>
      <c r="O39" s="141">
        <f t="shared" si="4"/>
        <v>125.75</v>
      </c>
      <c r="P39" s="133">
        <f t="shared" si="5"/>
        <v>2.6326808332461007</v>
      </c>
    </row>
    <row r="40" spans="1:16">
      <c r="A40" s="147" t="s">
        <v>62</v>
      </c>
      <c r="B40" s="144"/>
      <c r="C40" s="137"/>
      <c r="D40" s="145"/>
      <c r="E40" s="146"/>
      <c r="F40" s="146"/>
      <c r="G40" s="139"/>
      <c r="H40" s="139"/>
      <c r="I40" s="139"/>
      <c r="J40" s="146">
        <v>139</v>
      </c>
      <c r="K40" s="129">
        <v>155</v>
      </c>
      <c r="L40" s="129">
        <v>123</v>
      </c>
      <c r="M40" s="129">
        <v>81</v>
      </c>
      <c r="N40" s="140">
        <f t="shared" si="3"/>
        <v>498</v>
      </c>
      <c r="O40" s="141">
        <f t="shared" si="4"/>
        <v>124.5</v>
      </c>
      <c r="P40" s="133">
        <f t="shared" si="5"/>
        <v>2.6065110436512091</v>
      </c>
    </row>
    <row r="41" spans="1:16">
      <c r="A41" s="147" t="s">
        <v>63</v>
      </c>
      <c r="B41" s="144"/>
      <c r="C41" s="137"/>
      <c r="D41" s="145"/>
      <c r="E41" s="146"/>
      <c r="F41" s="146"/>
      <c r="G41" s="139"/>
      <c r="H41" s="139"/>
      <c r="I41" s="139"/>
      <c r="J41" s="146">
        <v>0</v>
      </c>
      <c r="K41" s="129">
        <v>1</v>
      </c>
      <c r="L41" s="129">
        <v>0</v>
      </c>
      <c r="M41" s="129">
        <v>0</v>
      </c>
      <c r="N41" s="140">
        <f t="shared" si="3"/>
        <v>1</v>
      </c>
      <c r="O41" s="141">
        <f t="shared" si="4"/>
        <v>0.25</v>
      </c>
      <c r="P41" s="133">
        <f t="shared" si="5"/>
        <v>5.2339579189783318E-3</v>
      </c>
    </row>
    <row r="42" spans="1:16">
      <c r="A42" s="147" t="s">
        <v>64</v>
      </c>
      <c r="B42" s="144"/>
      <c r="C42" s="137"/>
      <c r="D42" s="145"/>
      <c r="E42" s="146"/>
      <c r="F42" s="146"/>
      <c r="G42" s="139"/>
      <c r="H42" s="139"/>
      <c r="I42" s="139"/>
      <c r="J42" s="146">
        <v>2</v>
      </c>
      <c r="K42" s="129">
        <v>4</v>
      </c>
      <c r="L42" s="129">
        <v>3</v>
      </c>
      <c r="M42" s="129">
        <v>5</v>
      </c>
      <c r="N42" s="140">
        <f t="shared" si="3"/>
        <v>14</v>
      </c>
      <c r="O42" s="141">
        <f t="shared" si="4"/>
        <v>3.5</v>
      </c>
      <c r="P42" s="133">
        <f t="shared" si="5"/>
        <v>7.3275410865696639E-2</v>
      </c>
    </row>
    <row r="43" spans="1:16">
      <c r="A43" s="142" t="s">
        <v>65</v>
      </c>
      <c r="B43" s="144"/>
      <c r="C43" s="137"/>
      <c r="D43" s="145"/>
      <c r="E43" s="146"/>
      <c r="F43" s="146"/>
      <c r="G43" s="139"/>
      <c r="H43" s="139"/>
      <c r="I43" s="139"/>
      <c r="J43" s="146">
        <v>0</v>
      </c>
      <c r="K43" s="129">
        <v>1</v>
      </c>
      <c r="L43" s="129">
        <v>1</v>
      </c>
      <c r="M43" s="129">
        <v>0</v>
      </c>
      <c r="N43" s="140">
        <f t="shared" si="3"/>
        <v>2</v>
      </c>
      <c r="O43" s="141">
        <f t="shared" si="4"/>
        <v>0.5</v>
      </c>
      <c r="P43" s="133">
        <f t="shared" si="5"/>
        <v>1.0467915837956664E-2</v>
      </c>
    </row>
    <row r="44" spans="1:16">
      <c r="A44" s="147" t="s">
        <v>66</v>
      </c>
      <c r="B44" s="144"/>
      <c r="C44" s="137"/>
      <c r="D44" s="145"/>
      <c r="E44" s="146"/>
      <c r="F44" s="146"/>
      <c r="G44" s="139"/>
      <c r="H44" s="139"/>
      <c r="I44" s="139"/>
      <c r="J44" s="146">
        <v>10</v>
      </c>
      <c r="K44" s="129">
        <v>11</v>
      </c>
      <c r="L44" s="129">
        <v>18</v>
      </c>
      <c r="M44" s="129">
        <v>28</v>
      </c>
      <c r="N44" s="140">
        <f t="shared" si="3"/>
        <v>67</v>
      </c>
      <c r="O44" s="141">
        <f t="shared" si="4"/>
        <v>16.75</v>
      </c>
      <c r="P44" s="133">
        <f t="shared" si="5"/>
        <v>0.35067518057154817</v>
      </c>
    </row>
    <row r="45" spans="1:16">
      <c r="A45" s="147" t="s">
        <v>67</v>
      </c>
      <c r="B45" s="144"/>
      <c r="C45" s="137"/>
      <c r="D45" s="145"/>
      <c r="E45" s="146"/>
      <c r="F45" s="146"/>
      <c r="G45" s="139"/>
      <c r="H45" s="139"/>
      <c r="I45" s="139"/>
      <c r="J45" s="146">
        <v>4</v>
      </c>
      <c r="K45" s="129">
        <v>3</v>
      </c>
      <c r="L45" s="129">
        <v>0</v>
      </c>
      <c r="M45" s="129">
        <v>4</v>
      </c>
      <c r="N45" s="140">
        <f t="shared" si="3"/>
        <v>11</v>
      </c>
      <c r="O45" s="141">
        <f t="shared" si="4"/>
        <v>2.75</v>
      </c>
      <c r="P45" s="133">
        <f t="shared" si="5"/>
        <v>5.7573537108761647E-2</v>
      </c>
    </row>
    <row r="46" spans="1:16">
      <c r="A46" s="147" t="s">
        <v>68</v>
      </c>
      <c r="B46" s="144"/>
      <c r="C46" s="137"/>
      <c r="D46" s="145"/>
      <c r="E46" s="146"/>
      <c r="F46" s="146"/>
      <c r="G46" s="139"/>
      <c r="H46" s="139"/>
      <c r="I46" s="139"/>
      <c r="J46" s="146">
        <v>2</v>
      </c>
      <c r="K46" s="129">
        <v>2</v>
      </c>
      <c r="L46" s="129">
        <v>8</v>
      </c>
      <c r="M46" s="129">
        <v>4</v>
      </c>
      <c r="N46" s="140">
        <f t="shared" si="3"/>
        <v>16</v>
      </c>
      <c r="O46" s="141">
        <f t="shared" si="4"/>
        <v>4</v>
      </c>
      <c r="P46" s="133">
        <f t="shared" si="5"/>
        <v>8.3743326703653309E-2</v>
      </c>
    </row>
    <row r="47" spans="1:16">
      <c r="A47" s="147" t="s">
        <v>69</v>
      </c>
      <c r="B47" s="144"/>
      <c r="C47" s="137"/>
      <c r="D47" s="145"/>
      <c r="E47" s="146"/>
      <c r="F47" s="146"/>
      <c r="G47" s="139"/>
      <c r="H47" s="139"/>
      <c r="I47" s="139"/>
      <c r="J47" s="146">
        <v>4</v>
      </c>
      <c r="K47" s="129">
        <v>5</v>
      </c>
      <c r="L47" s="129">
        <v>5</v>
      </c>
      <c r="M47" s="129">
        <v>3</v>
      </c>
      <c r="N47" s="140">
        <f t="shared" si="3"/>
        <v>17</v>
      </c>
      <c r="O47" s="141">
        <f t="shared" si="4"/>
        <v>4.25</v>
      </c>
      <c r="P47" s="133">
        <f t="shared" si="5"/>
        <v>8.8977284622631644E-2</v>
      </c>
    </row>
    <row r="48" spans="1:16">
      <c r="A48" s="147" t="s">
        <v>70</v>
      </c>
      <c r="B48" s="144"/>
      <c r="C48" s="137"/>
      <c r="D48" s="145"/>
      <c r="E48" s="146"/>
      <c r="F48" s="146"/>
      <c r="G48" s="139"/>
      <c r="H48" s="139"/>
      <c r="I48" s="139"/>
      <c r="J48" s="146">
        <v>18</v>
      </c>
      <c r="K48" s="129">
        <v>14</v>
      </c>
      <c r="L48" s="129">
        <v>20</v>
      </c>
      <c r="M48" s="129">
        <v>26</v>
      </c>
      <c r="N48" s="140">
        <f t="shared" si="3"/>
        <v>78</v>
      </c>
      <c r="O48" s="141">
        <f t="shared" si="4"/>
        <v>19.5</v>
      </c>
      <c r="P48" s="133">
        <f t="shared" si="5"/>
        <v>0.40824871768030985</v>
      </c>
    </row>
    <row r="49" spans="1:16">
      <c r="A49" s="147" t="s">
        <v>71</v>
      </c>
      <c r="B49" s="144"/>
      <c r="C49" s="137"/>
      <c r="D49" s="145"/>
      <c r="E49" s="146"/>
      <c r="F49" s="146"/>
      <c r="G49" s="139"/>
      <c r="H49" s="139"/>
      <c r="I49" s="139"/>
      <c r="J49" s="146">
        <v>11</v>
      </c>
      <c r="K49" s="129">
        <v>31</v>
      </c>
      <c r="L49" s="129">
        <v>16</v>
      </c>
      <c r="M49" s="129">
        <v>13</v>
      </c>
      <c r="N49" s="140">
        <f t="shared" si="3"/>
        <v>71</v>
      </c>
      <c r="O49" s="141">
        <f t="shared" si="4"/>
        <v>17.75</v>
      </c>
      <c r="P49" s="133">
        <f t="shared" si="5"/>
        <v>0.37161101224746151</v>
      </c>
    </row>
    <row r="50" spans="1:16">
      <c r="A50" s="147" t="s">
        <v>72</v>
      </c>
      <c r="B50" s="144"/>
      <c r="C50" s="137"/>
      <c r="D50" s="145"/>
      <c r="E50" s="146"/>
      <c r="F50" s="146"/>
      <c r="G50" s="139"/>
      <c r="H50" s="139"/>
      <c r="I50" s="139"/>
      <c r="J50" s="146">
        <v>0</v>
      </c>
      <c r="K50" s="143">
        <v>0</v>
      </c>
      <c r="L50" s="129">
        <v>0</v>
      </c>
      <c r="M50" s="129">
        <v>0</v>
      </c>
      <c r="N50" s="140">
        <f t="shared" si="3"/>
        <v>0</v>
      </c>
      <c r="O50" s="141">
        <f t="shared" si="4"/>
        <v>0</v>
      </c>
      <c r="P50" s="133">
        <f t="shared" si="5"/>
        <v>0</v>
      </c>
    </row>
    <row r="51" spans="1:16">
      <c r="A51" s="147" t="s">
        <v>73</v>
      </c>
      <c r="B51" s="144"/>
      <c r="C51" s="137"/>
      <c r="D51" s="145"/>
      <c r="E51" s="146"/>
      <c r="F51" s="146"/>
      <c r="G51" s="139"/>
      <c r="H51" s="139"/>
      <c r="I51" s="139"/>
      <c r="J51" s="146">
        <v>7</v>
      </c>
      <c r="K51" s="129">
        <v>10</v>
      </c>
      <c r="L51" s="129">
        <v>4</v>
      </c>
      <c r="M51" s="129">
        <v>7</v>
      </c>
      <c r="N51" s="140">
        <f t="shared" si="3"/>
        <v>28</v>
      </c>
      <c r="O51" s="141">
        <f t="shared" si="4"/>
        <v>7</v>
      </c>
      <c r="P51" s="133">
        <f t="shared" si="5"/>
        <v>0.14655082173139328</v>
      </c>
    </row>
    <row r="52" spans="1:16">
      <c r="A52" s="147" t="s">
        <v>74</v>
      </c>
      <c r="B52" s="144"/>
      <c r="C52" s="137"/>
      <c r="D52" s="145"/>
      <c r="E52" s="146"/>
      <c r="F52" s="146"/>
      <c r="G52" s="139"/>
      <c r="H52" s="139"/>
      <c r="I52" s="139"/>
      <c r="J52" s="146">
        <v>0</v>
      </c>
      <c r="K52" s="143">
        <v>0</v>
      </c>
      <c r="L52" s="129">
        <v>3</v>
      </c>
      <c r="M52" s="129">
        <v>1</v>
      </c>
      <c r="N52" s="140">
        <f t="shared" si="3"/>
        <v>4</v>
      </c>
      <c r="O52" s="141">
        <f t="shared" si="4"/>
        <v>1</v>
      </c>
      <c r="P52" s="133">
        <f t="shared" si="5"/>
        <v>2.0935831675913327E-2</v>
      </c>
    </row>
    <row r="53" spans="1:16">
      <c r="A53" s="147" t="s">
        <v>75</v>
      </c>
      <c r="B53" s="144"/>
      <c r="C53" s="137"/>
      <c r="D53" s="145"/>
      <c r="E53" s="146"/>
      <c r="F53" s="146"/>
      <c r="G53" s="139"/>
      <c r="H53" s="139"/>
      <c r="I53" s="139"/>
      <c r="J53" s="146">
        <v>14</v>
      </c>
      <c r="K53" s="129">
        <v>9</v>
      </c>
      <c r="L53" s="129">
        <v>11</v>
      </c>
      <c r="M53" s="129">
        <v>20</v>
      </c>
      <c r="N53" s="140">
        <f t="shared" si="3"/>
        <v>54</v>
      </c>
      <c r="O53" s="141">
        <f t="shared" si="4"/>
        <v>13.5</v>
      </c>
      <c r="P53" s="133">
        <f t="shared" si="5"/>
        <v>0.28263372762482991</v>
      </c>
    </row>
    <row r="54" spans="1:16">
      <c r="A54" s="147" t="s">
        <v>76</v>
      </c>
      <c r="B54" s="144"/>
      <c r="C54" s="137"/>
      <c r="D54" s="145"/>
      <c r="E54" s="146"/>
      <c r="F54" s="146"/>
      <c r="G54" s="139"/>
      <c r="H54" s="139"/>
      <c r="I54" s="139"/>
      <c r="J54" s="146">
        <v>12</v>
      </c>
      <c r="K54" s="129">
        <v>12</v>
      </c>
      <c r="L54" s="129">
        <v>14</v>
      </c>
      <c r="M54" s="129">
        <v>9</v>
      </c>
      <c r="N54" s="140">
        <f t="shared" si="3"/>
        <v>47</v>
      </c>
      <c r="O54" s="141">
        <f t="shared" si="4"/>
        <v>11.75</v>
      </c>
      <c r="P54" s="133">
        <f t="shared" si="5"/>
        <v>0.24599602219198155</v>
      </c>
    </row>
    <row r="55" spans="1:16">
      <c r="A55" s="147" t="s">
        <v>77</v>
      </c>
      <c r="B55" s="144"/>
      <c r="C55" s="137"/>
      <c r="D55" s="145"/>
      <c r="E55" s="146"/>
      <c r="F55" s="146"/>
      <c r="G55" s="139"/>
      <c r="H55" s="139"/>
      <c r="I55" s="139"/>
      <c r="J55" s="146">
        <v>1</v>
      </c>
      <c r="K55" s="143">
        <v>0</v>
      </c>
      <c r="L55" s="129">
        <v>1</v>
      </c>
      <c r="M55" s="129">
        <v>3</v>
      </c>
      <c r="N55" s="140">
        <f t="shared" si="3"/>
        <v>5</v>
      </c>
      <c r="O55" s="141">
        <f t="shared" si="4"/>
        <v>1.25</v>
      </c>
      <c r="P55" s="133">
        <f t="shared" si="5"/>
        <v>2.6169789594891659E-2</v>
      </c>
    </row>
    <row r="56" spans="1:16">
      <c r="A56" s="147" t="s">
        <v>78</v>
      </c>
      <c r="B56" s="144"/>
      <c r="C56" s="137"/>
      <c r="D56" s="145"/>
      <c r="E56" s="146"/>
      <c r="F56" s="146"/>
      <c r="G56" s="139"/>
      <c r="H56" s="139"/>
      <c r="I56" s="139"/>
      <c r="J56" s="146">
        <v>2</v>
      </c>
      <c r="K56" s="143">
        <v>0</v>
      </c>
      <c r="L56" s="129">
        <v>1</v>
      </c>
      <c r="M56" s="129">
        <v>2</v>
      </c>
      <c r="N56" s="140">
        <f t="shared" si="3"/>
        <v>5</v>
      </c>
      <c r="O56" s="141">
        <f t="shared" si="4"/>
        <v>1.25</v>
      </c>
      <c r="P56" s="133">
        <f t="shared" si="5"/>
        <v>2.6169789594891659E-2</v>
      </c>
    </row>
    <row r="57" spans="1:16">
      <c r="A57" s="147" t="s">
        <v>79</v>
      </c>
      <c r="B57" s="144"/>
      <c r="C57" s="137"/>
      <c r="D57" s="145"/>
      <c r="E57" s="146"/>
      <c r="F57" s="146"/>
      <c r="G57" s="139"/>
      <c r="H57" s="139"/>
      <c r="I57" s="139"/>
      <c r="J57" s="146">
        <v>0</v>
      </c>
      <c r="K57" s="143">
        <v>0</v>
      </c>
      <c r="L57" s="129">
        <v>0</v>
      </c>
      <c r="M57" s="129">
        <v>0</v>
      </c>
      <c r="N57" s="140">
        <f t="shared" si="3"/>
        <v>0</v>
      </c>
      <c r="O57" s="141">
        <f t="shared" si="4"/>
        <v>0</v>
      </c>
      <c r="P57" s="133">
        <f t="shared" si="5"/>
        <v>0</v>
      </c>
    </row>
    <row r="58" spans="1:16">
      <c r="A58" s="147" t="s">
        <v>80</v>
      </c>
      <c r="B58" s="144"/>
      <c r="C58" s="137"/>
      <c r="D58" s="145"/>
      <c r="E58" s="146"/>
      <c r="F58" s="146"/>
      <c r="G58" s="139"/>
      <c r="H58" s="139"/>
      <c r="I58" s="139"/>
      <c r="J58" s="146">
        <v>1</v>
      </c>
      <c r="K58" s="129">
        <v>2</v>
      </c>
      <c r="L58" s="129">
        <v>2</v>
      </c>
      <c r="M58" s="129">
        <v>0</v>
      </c>
      <c r="N58" s="140">
        <f t="shared" si="3"/>
        <v>5</v>
      </c>
      <c r="O58" s="141">
        <f t="shared" si="4"/>
        <v>1.25</v>
      </c>
      <c r="P58" s="133">
        <f t="shared" si="5"/>
        <v>2.6169789594891659E-2</v>
      </c>
    </row>
    <row r="59" spans="1:16">
      <c r="A59" s="147" t="s">
        <v>81</v>
      </c>
      <c r="B59" s="144"/>
      <c r="C59" s="137"/>
      <c r="D59" s="145"/>
      <c r="E59" s="146"/>
      <c r="F59" s="146"/>
      <c r="G59" s="139"/>
      <c r="H59" s="139"/>
      <c r="I59" s="139"/>
      <c r="J59" s="146">
        <v>0</v>
      </c>
      <c r="K59" s="143">
        <v>0</v>
      </c>
      <c r="L59" s="129">
        <v>0</v>
      </c>
      <c r="M59" s="129">
        <v>0</v>
      </c>
      <c r="N59" s="140">
        <f t="shared" si="3"/>
        <v>0</v>
      </c>
      <c r="O59" s="141">
        <f t="shared" si="4"/>
        <v>0</v>
      </c>
      <c r="P59" s="133">
        <f t="shared" si="5"/>
        <v>0</v>
      </c>
    </row>
    <row r="60" spans="1:16">
      <c r="A60" s="147" t="s">
        <v>82</v>
      </c>
      <c r="B60" s="144"/>
      <c r="C60" s="137"/>
      <c r="D60" s="145"/>
      <c r="E60" s="146"/>
      <c r="F60" s="146"/>
      <c r="G60" s="139"/>
      <c r="H60" s="139"/>
      <c r="I60" s="139"/>
      <c r="J60" s="146">
        <v>8</v>
      </c>
      <c r="K60" s="129">
        <v>7</v>
      </c>
      <c r="L60" s="129">
        <v>4</v>
      </c>
      <c r="M60" s="129">
        <v>7</v>
      </c>
      <c r="N60" s="140">
        <f t="shared" si="3"/>
        <v>26</v>
      </c>
      <c r="O60" s="141">
        <f t="shared" si="4"/>
        <v>6.5</v>
      </c>
      <c r="P60" s="133">
        <f t="shared" si="5"/>
        <v>0.13608290589343661</v>
      </c>
    </row>
    <row r="61" spans="1:16">
      <c r="A61" s="147" t="s">
        <v>83</v>
      </c>
      <c r="B61" s="144"/>
      <c r="C61" s="137"/>
      <c r="D61" s="145"/>
      <c r="E61" s="146"/>
      <c r="F61" s="146"/>
      <c r="G61" s="139"/>
      <c r="H61" s="139"/>
      <c r="I61" s="139"/>
      <c r="J61" s="146">
        <v>0</v>
      </c>
      <c r="K61" s="129">
        <v>2</v>
      </c>
      <c r="L61" s="129">
        <v>3</v>
      </c>
      <c r="M61" s="129">
        <v>2</v>
      </c>
      <c r="N61" s="140">
        <f t="shared" si="3"/>
        <v>7</v>
      </c>
      <c r="O61" s="141">
        <f t="shared" si="4"/>
        <v>1.75</v>
      </c>
      <c r="P61" s="133">
        <f t="shared" si="5"/>
        <v>3.6637705432848319E-2</v>
      </c>
    </row>
    <row r="62" spans="1:16">
      <c r="A62" s="147" t="s">
        <v>84</v>
      </c>
      <c r="B62" s="144"/>
      <c r="C62" s="137"/>
      <c r="D62" s="145"/>
      <c r="E62" s="146"/>
      <c r="F62" s="146"/>
      <c r="G62" s="139"/>
      <c r="H62" s="139"/>
      <c r="I62" s="139"/>
      <c r="J62" s="146">
        <v>37</v>
      </c>
      <c r="K62" s="129">
        <v>32</v>
      </c>
      <c r="L62" s="129">
        <v>51</v>
      </c>
      <c r="M62" s="129">
        <v>30</v>
      </c>
      <c r="N62" s="140">
        <f t="shared" si="3"/>
        <v>150</v>
      </c>
      <c r="O62" s="141">
        <f t="shared" si="4"/>
        <v>37.5</v>
      </c>
      <c r="P62" s="133">
        <f t="shared" si="5"/>
        <v>0.78509368784674982</v>
      </c>
    </row>
    <row r="63" spans="1:16">
      <c r="A63" s="147" t="s">
        <v>85</v>
      </c>
      <c r="B63" s="144"/>
      <c r="C63" s="137"/>
      <c r="D63" s="145"/>
      <c r="E63" s="146"/>
      <c r="F63" s="146"/>
      <c r="G63" s="139"/>
      <c r="H63" s="139"/>
      <c r="I63" s="139"/>
      <c r="J63" s="146">
        <v>2</v>
      </c>
      <c r="K63" s="129">
        <v>3</v>
      </c>
      <c r="L63" s="129">
        <v>2</v>
      </c>
      <c r="M63" s="129">
        <v>0</v>
      </c>
      <c r="N63" s="140">
        <f t="shared" si="3"/>
        <v>7</v>
      </c>
      <c r="O63" s="141">
        <f t="shared" si="4"/>
        <v>1.75</v>
      </c>
      <c r="P63" s="133">
        <f t="shared" si="5"/>
        <v>3.6637705432848319E-2</v>
      </c>
    </row>
    <row r="64" spans="1:16">
      <c r="A64" s="147" t="s">
        <v>86</v>
      </c>
      <c r="B64" s="144"/>
      <c r="C64" s="137"/>
      <c r="D64" s="145"/>
      <c r="E64" s="146"/>
      <c r="F64" s="146"/>
      <c r="G64" s="139"/>
      <c r="H64" s="139"/>
      <c r="I64" s="139"/>
      <c r="J64" s="146">
        <v>0</v>
      </c>
      <c r="K64" s="143">
        <v>0</v>
      </c>
      <c r="L64" s="129">
        <v>0</v>
      </c>
      <c r="M64" s="129">
        <v>0</v>
      </c>
      <c r="N64" s="140">
        <f t="shared" si="3"/>
        <v>0</v>
      </c>
      <c r="O64" s="141">
        <f t="shared" si="4"/>
        <v>0</v>
      </c>
      <c r="P64" s="133">
        <f t="shared" si="5"/>
        <v>0</v>
      </c>
    </row>
    <row r="65" spans="1:16">
      <c r="A65" s="147" t="s">
        <v>87</v>
      </c>
      <c r="B65" s="144"/>
      <c r="C65" s="137"/>
      <c r="D65" s="145"/>
      <c r="E65" s="146"/>
      <c r="F65" s="146"/>
      <c r="G65" s="139"/>
      <c r="H65" s="139"/>
      <c r="I65" s="139"/>
      <c r="J65" s="146">
        <v>5</v>
      </c>
      <c r="K65" s="129">
        <v>4</v>
      </c>
      <c r="L65" s="129">
        <v>9</v>
      </c>
      <c r="M65" s="129">
        <v>8</v>
      </c>
      <c r="N65" s="140">
        <f t="shared" si="3"/>
        <v>26</v>
      </c>
      <c r="O65" s="141">
        <f t="shared" si="4"/>
        <v>6.5</v>
      </c>
      <c r="P65" s="133">
        <f t="shared" si="5"/>
        <v>0.13608290589343661</v>
      </c>
    </row>
    <row r="66" spans="1:16">
      <c r="A66" s="147" t="s">
        <v>88</v>
      </c>
      <c r="B66" s="144"/>
      <c r="C66" s="137"/>
      <c r="D66" s="145"/>
      <c r="E66" s="146"/>
      <c r="F66" s="146"/>
      <c r="G66" s="139"/>
      <c r="H66" s="139"/>
      <c r="I66" s="139"/>
      <c r="J66" s="146">
        <v>4</v>
      </c>
      <c r="K66" s="129">
        <v>4</v>
      </c>
      <c r="L66" s="129">
        <v>0</v>
      </c>
      <c r="M66" s="129">
        <v>0</v>
      </c>
      <c r="N66" s="140">
        <f t="shared" si="3"/>
        <v>8</v>
      </c>
      <c r="O66" s="141">
        <f t="shared" si="4"/>
        <v>2</v>
      </c>
      <c r="P66" s="133">
        <f t="shared" si="5"/>
        <v>4.1871663351826655E-2</v>
      </c>
    </row>
    <row r="67" spans="1:16">
      <c r="A67" s="147" t="s">
        <v>89</v>
      </c>
      <c r="B67" s="144"/>
      <c r="C67" s="137"/>
      <c r="D67" s="145"/>
      <c r="E67" s="146"/>
      <c r="F67" s="146"/>
      <c r="G67" s="139"/>
      <c r="H67" s="139"/>
      <c r="I67" s="139"/>
      <c r="J67" s="146">
        <v>11</v>
      </c>
      <c r="K67" s="129">
        <v>29</v>
      </c>
      <c r="L67" s="129">
        <v>30</v>
      </c>
      <c r="M67" s="129">
        <v>27</v>
      </c>
      <c r="N67" s="140">
        <f t="shared" si="3"/>
        <v>97</v>
      </c>
      <c r="O67" s="141">
        <f t="shared" si="4"/>
        <v>24.25</v>
      </c>
      <c r="P67" s="133">
        <f t="shared" si="5"/>
        <v>0.50769391814089815</v>
      </c>
    </row>
    <row r="68" spans="1:16">
      <c r="A68" s="147" t="s">
        <v>90</v>
      </c>
      <c r="B68" s="144"/>
      <c r="C68" s="137"/>
      <c r="D68" s="145"/>
      <c r="E68" s="146"/>
      <c r="F68" s="146"/>
      <c r="G68" s="139"/>
      <c r="H68" s="139"/>
      <c r="I68" s="139"/>
      <c r="J68" s="146">
        <v>6</v>
      </c>
      <c r="K68" s="129">
        <v>11</v>
      </c>
      <c r="L68" s="129">
        <v>5</v>
      </c>
      <c r="M68" s="129">
        <v>3</v>
      </c>
      <c r="N68" s="140">
        <f t="shared" si="3"/>
        <v>25</v>
      </c>
      <c r="O68" s="141">
        <f t="shared" si="4"/>
        <v>6.25</v>
      </c>
      <c r="P68" s="133">
        <f t="shared" si="5"/>
        <v>0.13084894797445829</v>
      </c>
    </row>
    <row r="69" spans="1:16">
      <c r="A69" s="142" t="s">
        <v>91</v>
      </c>
      <c r="B69" s="144"/>
      <c r="C69" s="137"/>
      <c r="D69" s="145"/>
      <c r="E69" s="146"/>
      <c r="F69" s="146"/>
      <c r="G69" s="139"/>
      <c r="H69" s="139"/>
      <c r="I69" s="139"/>
      <c r="J69" s="146">
        <v>24</v>
      </c>
      <c r="K69" s="129">
        <v>42</v>
      </c>
      <c r="L69" s="129">
        <v>25</v>
      </c>
      <c r="M69" s="129">
        <v>30</v>
      </c>
      <c r="N69" s="140">
        <f t="shared" ref="N69:N100" si="6">SUM(B69:M69)</f>
        <v>121</v>
      </c>
      <c r="O69" s="141">
        <f t="shared" ref="O69:O100" si="7">AVERAGE(B69:M69)</f>
        <v>30.25</v>
      </c>
      <c r="P69" s="133">
        <f t="shared" ref="P69:P100" si="8">(N69/$N$187)*100</f>
        <v>0.63330890819637808</v>
      </c>
    </row>
    <row r="70" spans="1:16">
      <c r="A70" s="147" t="s">
        <v>92</v>
      </c>
      <c r="B70" s="144"/>
      <c r="C70" s="137"/>
      <c r="D70" s="145"/>
      <c r="E70" s="146"/>
      <c r="F70" s="146"/>
      <c r="G70" s="139"/>
      <c r="H70" s="139"/>
      <c r="I70" s="139"/>
      <c r="J70" s="146">
        <v>10</v>
      </c>
      <c r="K70" s="129">
        <v>15</v>
      </c>
      <c r="L70" s="129">
        <v>15</v>
      </c>
      <c r="M70" s="129">
        <v>19</v>
      </c>
      <c r="N70" s="140">
        <f t="shared" si="6"/>
        <v>59</v>
      </c>
      <c r="O70" s="141">
        <f t="shared" si="7"/>
        <v>14.75</v>
      </c>
      <c r="P70" s="133">
        <f t="shared" si="8"/>
        <v>0.30880351721972155</v>
      </c>
    </row>
    <row r="71" spans="1:16">
      <c r="A71" s="147" t="s">
        <v>93</v>
      </c>
      <c r="B71" s="144"/>
      <c r="C71" s="137"/>
      <c r="D71" s="145"/>
      <c r="E71" s="146"/>
      <c r="F71" s="146"/>
      <c r="G71" s="139"/>
      <c r="H71" s="139"/>
      <c r="I71" s="139"/>
      <c r="J71" s="146">
        <v>0</v>
      </c>
      <c r="K71" s="129">
        <v>1</v>
      </c>
      <c r="L71" s="129">
        <v>2</v>
      </c>
      <c r="M71" s="129">
        <v>7</v>
      </c>
      <c r="N71" s="140">
        <f t="shared" si="6"/>
        <v>10</v>
      </c>
      <c r="O71" s="141">
        <f t="shared" si="7"/>
        <v>2.5</v>
      </c>
      <c r="P71" s="133">
        <f t="shared" si="8"/>
        <v>5.2339579189783318E-2</v>
      </c>
    </row>
    <row r="72" spans="1:16">
      <c r="A72" s="142" t="s">
        <v>94</v>
      </c>
      <c r="B72" s="144"/>
      <c r="C72" s="137"/>
      <c r="D72" s="145"/>
      <c r="E72" s="146"/>
      <c r="F72" s="146"/>
      <c r="G72" s="139"/>
      <c r="H72" s="139"/>
      <c r="I72" s="139"/>
      <c r="J72" s="146">
        <v>0</v>
      </c>
      <c r="K72" s="143">
        <v>0</v>
      </c>
      <c r="L72" s="129">
        <v>1</v>
      </c>
      <c r="M72" s="129">
        <v>5</v>
      </c>
      <c r="N72" s="140">
        <f t="shared" si="6"/>
        <v>6</v>
      </c>
      <c r="O72" s="141">
        <f t="shared" si="7"/>
        <v>1.5</v>
      </c>
      <c r="P72" s="133">
        <f t="shared" si="8"/>
        <v>3.1403747513869991E-2</v>
      </c>
    </row>
    <row r="73" spans="1:16">
      <c r="A73" s="142" t="s">
        <v>95</v>
      </c>
      <c r="B73" s="144"/>
      <c r="C73" s="137"/>
      <c r="D73" s="145"/>
      <c r="E73" s="146"/>
      <c r="F73" s="146"/>
      <c r="G73" s="139"/>
      <c r="H73" s="139"/>
      <c r="I73" s="139"/>
      <c r="J73" s="146">
        <v>1</v>
      </c>
      <c r="K73" s="129">
        <v>7</v>
      </c>
      <c r="L73" s="129">
        <v>8</v>
      </c>
      <c r="M73" s="129">
        <v>21</v>
      </c>
      <c r="N73" s="140">
        <f t="shared" si="6"/>
        <v>37</v>
      </c>
      <c r="O73" s="141">
        <f t="shared" si="7"/>
        <v>9.25</v>
      </c>
      <c r="P73" s="133">
        <f t="shared" si="8"/>
        <v>0.19365644300219825</v>
      </c>
    </row>
    <row r="74" spans="1:16">
      <c r="A74" s="147" t="s">
        <v>96</v>
      </c>
      <c r="B74" s="144"/>
      <c r="C74" s="137"/>
      <c r="D74" s="145"/>
      <c r="E74" s="146"/>
      <c r="F74" s="146"/>
      <c r="G74" s="139"/>
      <c r="H74" s="139"/>
      <c r="I74" s="139"/>
      <c r="J74" s="146">
        <v>130</v>
      </c>
      <c r="K74" s="129">
        <v>176</v>
      </c>
      <c r="L74" s="129">
        <v>135</v>
      </c>
      <c r="M74" s="129">
        <v>118</v>
      </c>
      <c r="N74" s="140">
        <f t="shared" si="6"/>
        <v>559</v>
      </c>
      <c r="O74" s="141">
        <f t="shared" si="7"/>
        <v>139.75</v>
      </c>
      <c r="P74" s="133">
        <f t="shared" si="8"/>
        <v>2.9257824767088874</v>
      </c>
    </row>
    <row r="75" spans="1:16">
      <c r="A75" s="147" t="s">
        <v>97</v>
      </c>
      <c r="B75" s="144"/>
      <c r="C75" s="137"/>
      <c r="D75" s="145"/>
      <c r="E75" s="146"/>
      <c r="F75" s="146"/>
      <c r="G75" s="139"/>
      <c r="H75" s="139"/>
      <c r="I75" s="139"/>
      <c r="J75" s="146">
        <v>1</v>
      </c>
      <c r="K75" s="129">
        <v>76</v>
      </c>
      <c r="L75" s="129">
        <v>1</v>
      </c>
      <c r="M75" s="129">
        <v>1</v>
      </c>
      <c r="N75" s="140">
        <f t="shared" si="6"/>
        <v>79</v>
      </c>
      <c r="O75" s="141">
        <f t="shared" si="7"/>
        <v>19.75</v>
      </c>
      <c r="P75" s="133">
        <f t="shared" si="8"/>
        <v>0.41348267559928814</v>
      </c>
    </row>
    <row r="76" spans="1:16">
      <c r="A76" s="147" t="s">
        <v>98</v>
      </c>
      <c r="B76" s="144"/>
      <c r="C76" s="137"/>
      <c r="D76" s="145"/>
      <c r="E76" s="146"/>
      <c r="F76" s="146"/>
      <c r="G76" s="139"/>
      <c r="H76" s="139"/>
      <c r="I76" s="139"/>
      <c r="J76" s="146">
        <v>0</v>
      </c>
      <c r="K76" s="143">
        <v>0</v>
      </c>
      <c r="L76" s="129">
        <v>0</v>
      </c>
      <c r="M76" s="129">
        <v>0</v>
      </c>
      <c r="N76" s="140">
        <f t="shared" si="6"/>
        <v>0</v>
      </c>
      <c r="O76" s="141">
        <f t="shared" si="7"/>
        <v>0</v>
      </c>
      <c r="P76" s="133">
        <f t="shared" si="8"/>
        <v>0</v>
      </c>
    </row>
    <row r="77" spans="1:16">
      <c r="A77" s="147" t="s">
        <v>11</v>
      </c>
      <c r="B77" s="144"/>
      <c r="C77" s="148"/>
      <c r="D77" s="145"/>
      <c r="E77" s="146"/>
      <c r="F77" s="146"/>
      <c r="G77" s="139"/>
      <c r="H77" s="139"/>
      <c r="I77" s="139"/>
      <c r="J77" s="146">
        <v>70</v>
      </c>
      <c r="K77" s="143">
        <v>0</v>
      </c>
      <c r="L77" s="129">
        <v>55</v>
      </c>
      <c r="M77" s="129">
        <v>67</v>
      </c>
      <c r="N77" s="140">
        <f t="shared" si="6"/>
        <v>192</v>
      </c>
      <c r="O77" s="141">
        <f t="shared" si="7"/>
        <v>48</v>
      </c>
      <c r="P77" s="133">
        <f t="shared" si="8"/>
        <v>1.0049199204438397</v>
      </c>
    </row>
    <row r="78" spans="1:16">
      <c r="A78" s="147" t="s">
        <v>99</v>
      </c>
      <c r="B78" s="144"/>
      <c r="C78" s="148"/>
      <c r="D78" s="145"/>
      <c r="E78" s="146"/>
      <c r="F78" s="146"/>
      <c r="G78" s="139"/>
      <c r="H78" s="139"/>
      <c r="I78" s="139"/>
      <c r="J78" s="146">
        <v>1</v>
      </c>
      <c r="K78" s="129">
        <v>1</v>
      </c>
      <c r="L78" s="129">
        <v>0</v>
      </c>
      <c r="M78" s="129">
        <v>2</v>
      </c>
      <c r="N78" s="140">
        <f t="shared" si="6"/>
        <v>4</v>
      </c>
      <c r="O78" s="141">
        <f t="shared" si="7"/>
        <v>1</v>
      </c>
      <c r="P78" s="133">
        <f t="shared" si="8"/>
        <v>2.0935831675913327E-2</v>
      </c>
    </row>
    <row r="79" spans="1:16">
      <c r="A79" s="147" t="s">
        <v>100</v>
      </c>
      <c r="B79" s="144"/>
      <c r="C79" s="137"/>
      <c r="D79" s="145"/>
      <c r="E79" s="146"/>
      <c r="F79" s="146"/>
      <c r="G79" s="139"/>
      <c r="H79" s="139"/>
      <c r="I79" s="139"/>
      <c r="J79" s="146">
        <v>2</v>
      </c>
      <c r="K79" s="129">
        <v>5</v>
      </c>
      <c r="L79" s="129">
        <v>0</v>
      </c>
      <c r="M79" s="129">
        <v>0</v>
      </c>
      <c r="N79" s="140">
        <f t="shared" si="6"/>
        <v>7</v>
      </c>
      <c r="O79" s="141">
        <f t="shared" si="7"/>
        <v>1.75</v>
      </c>
      <c r="P79" s="133">
        <f t="shared" si="8"/>
        <v>3.6637705432848319E-2</v>
      </c>
    </row>
    <row r="80" spans="1:16">
      <c r="A80" s="147" t="s">
        <v>101</v>
      </c>
      <c r="B80" s="144"/>
      <c r="C80" s="137"/>
      <c r="D80" s="145"/>
      <c r="E80" s="146"/>
      <c r="F80" s="146"/>
      <c r="G80" s="139"/>
      <c r="H80" s="139"/>
      <c r="I80" s="139"/>
      <c r="J80" s="146">
        <v>101</v>
      </c>
      <c r="K80" s="129">
        <v>164</v>
      </c>
      <c r="L80" s="129">
        <v>93</v>
      </c>
      <c r="M80" s="129">
        <v>113</v>
      </c>
      <c r="N80" s="140">
        <f t="shared" si="6"/>
        <v>471</v>
      </c>
      <c r="O80" s="141">
        <f t="shared" si="7"/>
        <v>117.75</v>
      </c>
      <c r="P80" s="133">
        <f t="shared" si="8"/>
        <v>2.4651941798387944</v>
      </c>
    </row>
    <row r="81" spans="1:16">
      <c r="A81" s="147" t="s">
        <v>102</v>
      </c>
      <c r="B81" s="144"/>
      <c r="C81" s="137"/>
      <c r="D81" s="145"/>
      <c r="E81" s="146"/>
      <c r="F81" s="146"/>
      <c r="G81" s="139"/>
      <c r="H81" s="139"/>
      <c r="I81" s="139"/>
      <c r="J81" s="146">
        <v>44</v>
      </c>
      <c r="K81" s="129">
        <v>49</v>
      </c>
      <c r="L81" s="129">
        <v>47</v>
      </c>
      <c r="M81" s="129">
        <v>103</v>
      </c>
      <c r="N81" s="140">
        <f t="shared" si="6"/>
        <v>243</v>
      </c>
      <c r="O81" s="141">
        <f t="shared" si="7"/>
        <v>60.75</v>
      </c>
      <c r="P81" s="133">
        <f t="shared" si="8"/>
        <v>1.2718517743117346</v>
      </c>
    </row>
    <row r="82" spans="1:16">
      <c r="A82" s="147" t="s">
        <v>103</v>
      </c>
      <c r="B82" s="144"/>
      <c r="C82" s="137"/>
      <c r="D82" s="145"/>
      <c r="E82" s="146"/>
      <c r="F82" s="146"/>
      <c r="G82" s="139"/>
      <c r="H82" s="139"/>
      <c r="I82" s="139"/>
      <c r="J82" s="146">
        <v>0</v>
      </c>
      <c r="K82" s="143">
        <v>0</v>
      </c>
      <c r="L82" s="129">
        <v>0</v>
      </c>
      <c r="M82" s="129">
        <v>0</v>
      </c>
      <c r="N82" s="140">
        <f t="shared" si="6"/>
        <v>0</v>
      </c>
      <c r="O82" s="141">
        <f t="shared" si="7"/>
        <v>0</v>
      </c>
      <c r="P82" s="133">
        <f t="shared" si="8"/>
        <v>0</v>
      </c>
    </row>
    <row r="83" spans="1:16">
      <c r="A83" s="147" t="s">
        <v>104</v>
      </c>
      <c r="B83" s="144"/>
      <c r="C83" s="137"/>
      <c r="D83" s="145"/>
      <c r="E83" s="146"/>
      <c r="F83" s="146"/>
      <c r="G83" s="139"/>
      <c r="H83" s="139"/>
      <c r="I83" s="139"/>
      <c r="J83" s="146">
        <v>2</v>
      </c>
      <c r="K83" s="129">
        <v>3</v>
      </c>
      <c r="L83" s="129">
        <v>9</v>
      </c>
      <c r="M83" s="129">
        <v>1</v>
      </c>
      <c r="N83" s="140">
        <f t="shared" si="6"/>
        <v>15</v>
      </c>
      <c r="O83" s="141">
        <f t="shared" si="7"/>
        <v>3.75</v>
      </c>
      <c r="P83" s="133">
        <f t="shared" si="8"/>
        <v>7.850936878467496E-2</v>
      </c>
    </row>
    <row r="84" spans="1:16">
      <c r="A84" s="147" t="s">
        <v>105</v>
      </c>
      <c r="B84" s="144"/>
      <c r="C84" s="137"/>
      <c r="D84" s="145"/>
      <c r="E84" s="146"/>
      <c r="F84" s="146"/>
      <c r="G84" s="139"/>
      <c r="H84" s="139"/>
      <c r="I84" s="139"/>
      <c r="J84" s="146">
        <v>9</v>
      </c>
      <c r="K84" s="129">
        <v>12</v>
      </c>
      <c r="L84" s="129">
        <v>8</v>
      </c>
      <c r="M84" s="129">
        <v>6</v>
      </c>
      <c r="N84" s="140">
        <f t="shared" si="6"/>
        <v>35</v>
      </c>
      <c r="O84" s="141">
        <f t="shared" si="7"/>
        <v>8.75</v>
      </c>
      <c r="P84" s="133">
        <f t="shared" si="8"/>
        <v>0.18318852716424158</v>
      </c>
    </row>
    <row r="85" spans="1:16">
      <c r="A85" s="147" t="s">
        <v>106</v>
      </c>
      <c r="B85" s="144"/>
      <c r="C85" s="137"/>
      <c r="D85" s="145"/>
      <c r="E85" s="146"/>
      <c r="F85" s="146"/>
      <c r="G85" s="139"/>
      <c r="H85" s="139"/>
      <c r="I85" s="139"/>
      <c r="J85" s="146">
        <v>11</v>
      </c>
      <c r="K85" s="129">
        <v>1</v>
      </c>
      <c r="L85" s="129">
        <v>8</v>
      </c>
      <c r="M85" s="129">
        <v>12</v>
      </c>
      <c r="N85" s="140">
        <f t="shared" si="6"/>
        <v>32</v>
      </c>
      <c r="O85" s="141">
        <f t="shared" si="7"/>
        <v>8</v>
      </c>
      <c r="P85" s="133">
        <f t="shared" si="8"/>
        <v>0.16748665340730662</v>
      </c>
    </row>
    <row r="86" spans="1:16">
      <c r="A86" s="147" t="s">
        <v>107</v>
      </c>
      <c r="B86" s="144"/>
      <c r="C86" s="137"/>
      <c r="D86" s="145"/>
      <c r="E86" s="146"/>
      <c r="F86" s="146"/>
      <c r="G86" s="139"/>
      <c r="H86" s="139"/>
      <c r="I86" s="139"/>
      <c r="J86" s="146">
        <v>2</v>
      </c>
      <c r="K86" s="143">
        <v>0</v>
      </c>
      <c r="L86" s="129">
        <v>2</v>
      </c>
      <c r="M86" s="129">
        <v>0</v>
      </c>
      <c r="N86" s="140">
        <f t="shared" si="6"/>
        <v>4</v>
      </c>
      <c r="O86" s="141">
        <f t="shared" si="7"/>
        <v>1</v>
      </c>
      <c r="P86" s="133">
        <f t="shared" si="8"/>
        <v>2.0935831675913327E-2</v>
      </c>
    </row>
    <row r="87" spans="1:16">
      <c r="A87" s="147" t="s">
        <v>108</v>
      </c>
      <c r="B87" s="144"/>
      <c r="C87" s="137"/>
      <c r="D87" s="145"/>
      <c r="E87" s="146"/>
      <c r="F87" s="146"/>
      <c r="G87" s="139"/>
      <c r="H87" s="139"/>
      <c r="I87" s="139"/>
      <c r="J87" s="146">
        <v>10</v>
      </c>
      <c r="K87" s="129">
        <v>14</v>
      </c>
      <c r="L87" s="129">
        <v>8</v>
      </c>
      <c r="M87" s="129">
        <v>11</v>
      </c>
      <c r="N87" s="140">
        <f t="shared" si="6"/>
        <v>43</v>
      </c>
      <c r="O87" s="141">
        <f t="shared" si="7"/>
        <v>10.75</v>
      </c>
      <c r="P87" s="133">
        <f t="shared" si="8"/>
        <v>0.22506019051606826</v>
      </c>
    </row>
    <row r="88" spans="1:16">
      <c r="A88" s="147" t="s">
        <v>109</v>
      </c>
      <c r="B88" s="144"/>
      <c r="C88" s="137"/>
      <c r="D88" s="145"/>
      <c r="E88" s="146"/>
      <c r="F88" s="146"/>
      <c r="G88" s="139"/>
      <c r="H88" s="139"/>
      <c r="I88" s="139"/>
      <c r="J88" s="146">
        <v>0</v>
      </c>
      <c r="K88" s="143">
        <v>0</v>
      </c>
      <c r="L88" s="129">
        <v>0</v>
      </c>
      <c r="M88" s="129">
        <v>0</v>
      </c>
      <c r="N88" s="140">
        <f t="shared" si="6"/>
        <v>0</v>
      </c>
      <c r="O88" s="141">
        <f t="shared" si="7"/>
        <v>0</v>
      </c>
      <c r="P88" s="133">
        <f t="shared" si="8"/>
        <v>0</v>
      </c>
    </row>
    <row r="89" spans="1:16">
      <c r="A89" s="147" t="s">
        <v>110</v>
      </c>
      <c r="B89" s="144"/>
      <c r="C89" s="137"/>
      <c r="D89" s="145"/>
      <c r="E89" s="146"/>
      <c r="F89" s="146"/>
      <c r="G89" s="139"/>
      <c r="H89" s="139"/>
      <c r="I89" s="139"/>
      <c r="J89" s="146">
        <v>116</v>
      </c>
      <c r="K89" s="129">
        <v>119</v>
      </c>
      <c r="L89" s="129">
        <v>104</v>
      </c>
      <c r="M89" s="129">
        <v>88</v>
      </c>
      <c r="N89" s="140">
        <f t="shared" si="6"/>
        <v>427</v>
      </c>
      <c r="O89" s="141">
        <f t="shared" si="7"/>
        <v>106.75</v>
      </c>
      <c r="P89" s="133">
        <f t="shared" si="8"/>
        <v>2.2349000314037473</v>
      </c>
    </row>
    <row r="90" spans="1:16">
      <c r="A90" s="147" t="s">
        <v>111</v>
      </c>
      <c r="B90" s="144"/>
      <c r="C90" s="137"/>
      <c r="D90" s="145"/>
      <c r="E90" s="146"/>
      <c r="F90" s="146"/>
      <c r="G90" s="139"/>
      <c r="H90" s="139"/>
      <c r="I90" s="139"/>
      <c r="J90" s="146">
        <v>1</v>
      </c>
      <c r="K90" s="129">
        <v>2</v>
      </c>
      <c r="L90" s="129">
        <v>3</v>
      </c>
      <c r="M90" s="129">
        <v>1</v>
      </c>
      <c r="N90" s="140">
        <f t="shared" si="6"/>
        <v>7</v>
      </c>
      <c r="O90" s="141">
        <f t="shared" si="7"/>
        <v>1.75</v>
      </c>
      <c r="P90" s="133">
        <f t="shared" si="8"/>
        <v>3.6637705432848319E-2</v>
      </c>
    </row>
    <row r="91" spans="1:16">
      <c r="A91" s="142" t="s">
        <v>112</v>
      </c>
      <c r="B91" s="144"/>
      <c r="C91" s="137"/>
      <c r="D91" s="145"/>
      <c r="E91" s="146"/>
      <c r="F91" s="146"/>
      <c r="G91" s="139"/>
      <c r="H91" s="139"/>
      <c r="I91" s="139"/>
      <c r="J91" s="146">
        <v>38</v>
      </c>
      <c r="K91" s="129">
        <v>26</v>
      </c>
      <c r="L91" s="129">
        <v>17</v>
      </c>
      <c r="M91" s="129">
        <v>13</v>
      </c>
      <c r="N91" s="140">
        <f t="shared" si="6"/>
        <v>94</v>
      </c>
      <c r="O91" s="141">
        <f t="shared" si="7"/>
        <v>23.5</v>
      </c>
      <c r="P91" s="133">
        <f t="shared" si="8"/>
        <v>0.4919920443839631</v>
      </c>
    </row>
    <row r="92" spans="1:16">
      <c r="A92" s="147" t="s">
        <v>113</v>
      </c>
      <c r="B92" s="144"/>
      <c r="C92" s="137"/>
      <c r="D92" s="145"/>
      <c r="E92" s="146"/>
      <c r="F92" s="146"/>
      <c r="G92" s="139"/>
      <c r="H92" s="139"/>
      <c r="I92" s="139"/>
      <c r="J92" s="146">
        <v>1</v>
      </c>
      <c r="K92" s="129">
        <v>6</v>
      </c>
      <c r="L92" s="129">
        <v>4</v>
      </c>
      <c r="M92" s="129">
        <v>2</v>
      </c>
      <c r="N92" s="140">
        <f t="shared" si="6"/>
        <v>13</v>
      </c>
      <c r="O92" s="141">
        <f t="shared" si="7"/>
        <v>3.25</v>
      </c>
      <c r="P92" s="133">
        <f t="shared" si="8"/>
        <v>6.8041452946718303E-2</v>
      </c>
    </row>
    <row r="93" spans="1:16">
      <c r="A93" s="147" t="s">
        <v>114</v>
      </c>
      <c r="B93" s="144"/>
      <c r="C93" s="137"/>
      <c r="D93" s="145"/>
      <c r="E93" s="146"/>
      <c r="F93" s="146"/>
      <c r="G93" s="139"/>
      <c r="H93" s="139"/>
      <c r="I93" s="139"/>
      <c r="J93" s="146">
        <v>0</v>
      </c>
      <c r="K93" s="129">
        <v>1</v>
      </c>
      <c r="L93" s="129">
        <v>0</v>
      </c>
      <c r="M93" s="129">
        <v>0</v>
      </c>
      <c r="N93" s="140">
        <f t="shared" si="6"/>
        <v>1</v>
      </c>
      <c r="O93" s="141">
        <f t="shared" si="7"/>
        <v>0.25</v>
      </c>
      <c r="P93" s="133">
        <f t="shared" si="8"/>
        <v>5.2339579189783318E-3</v>
      </c>
    </row>
    <row r="94" spans="1:16">
      <c r="A94" s="147" t="s">
        <v>115</v>
      </c>
      <c r="B94" s="144"/>
      <c r="C94" s="137"/>
      <c r="D94" s="145"/>
      <c r="E94" s="146"/>
      <c r="F94" s="146"/>
      <c r="G94" s="139"/>
      <c r="H94" s="139"/>
      <c r="I94" s="139"/>
      <c r="J94" s="146">
        <v>0</v>
      </c>
      <c r="K94" s="143">
        <v>0</v>
      </c>
      <c r="L94" s="129">
        <v>0</v>
      </c>
      <c r="M94" s="129">
        <v>0</v>
      </c>
      <c r="N94" s="140">
        <f t="shared" si="6"/>
        <v>0</v>
      </c>
      <c r="O94" s="141">
        <f t="shared" si="7"/>
        <v>0</v>
      </c>
      <c r="P94" s="133">
        <f t="shared" si="8"/>
        <v>0</v>
      </c>
    </row>
    <row r="95" spans="1:16">
      <c r="A95" s="147" t="s">
        <v>116</v>
      </c>
      <c r="B95" s="144"/>
      <c r="C95" s="137"/>
      <c r="D95" s="145"/>
      <c r="E95" s="146"/>
      <c r="F95" s="146"/>
      <c r="G95" s="139"/>
      <c r="H95" s="139"/>
      <c r="I95" s="139"/>
      <c r="J95" s="146">
        <v>5</v>
      </c>
      <c r="K95" s="129">
        <v>3</v>
      </c>
      <c r="L95" s="129">
        <v>0</v>
      </c>
      <c r="M95" s="129">
        <v>0</v>
      </c>
      <c r="N95" s="140">
        <f t="shared" si="6"/>
        <v>8</v>
      </c>
      <c r="O95" s="141">
        <f t="shared" si="7"/>
        <v>2</v>
      </c>
      <c r="P95" s="133">
        <f t="shared" si="8"/>
        <v>4.1871663351826655E-2</v>
      </c>
    </row>
    <row r="96" spans="1:16">
      <c r="A96" s="147" t="s">
        <v>117</v>
      </c>
      <c r="B96" s="144"/>
      <c r="C96" s="137"/>
      <c r="D96" s="145"/>
      <c r="E96" s="146"/>
      <c r="F96" s="146"/>
      <c r="G96" s="139"/>
      <c r="H96" s="139"/>
      <c r="I96" s="139"/>
      <c r="J96" s="146">
        <v>0</v>
      </c>
      <c r="K96" s="143">
        <v>0</v>
      </c>
      <c r="L96" s="129">
        <v>1</v>
      </c>
      <c r="M96" s="129">
        <v>1</v>
      </c>
      <c r="N96" s="140">
        <f t="shared" si="6"/>
        <v>2</v>
      </c>
      <c r="O96" s="141">
        <f t="shared" si="7"/>
        <v>0.5</v>
      </c>
      <c r="P96" s="133">
        <f t="shared" si="8"/>
        <v>1.0467915837956664E-2</v>
      </c>
    </row>
    <row r="97" spans="1:16">
      <c r="A97" s="142" t="s">
        <v>118</v>
      </c>
      <c r="B97" s="144"/>
      <c r="C97" s="137"/>
      <c r="D97" s="145"/>
      <c r="E97" s="146"/>
      <c r="F97" s="146"/>
      <c r="G97" s="139"/>
      <c r="H97" s="139"/>
      <c r="I97" s="139"/>
      <c r="J97" s="146">
        <v>51</v>
      </c>
      <c r="K97" s="129">
        <v>128</v>
      </c>
      <c r="L97" s="129">
        <v>89</v>
      </c>
      <c r="M97" s="129">
        <v>54</v>
      </c>
      <c r="N97" s="140">
        <f t="shared" si="6"/>
        <v>322</v>
      </c>
      <c r="O97" s="141">
        <f t="shared" si="7"/>
        <v>80.5</v>
      </c>
      <c r="P97" s="133">
        <f t="shared" si="8"/>
        <v>1.6853344499110228</v>
      </c>
    </row>
    <row r="98" spans="1:16">
      <c r="A98" s="142" t="s">
        <v>119</v>
      </c>
      <c r="B98" s="144"/>
      <c r="C98" s="137"/>
      <c r="D98" s="145"/>
      <c r="E98" s="146"/>
      <c r="F98" s="146"/>
      <c r="G98" s="139"/>
      <c r="H98" s="139"/>
      <c r="I98" s="139"/>
      <c r="J98" s="146">
        <v>0</v>
      </c>
      <c r="K98" s="143">
        <v>0</v>
      </c>
      <c r="L98" s="129">
        <v>0</v>
      </c>
      <c r="M98" s="129">
        <v>0</v>
      </c>
      <c r="N98" s="140">
        <f t="shared" si="6"/>
        <v>0</v>
      </c>
      <c r="O98" s="141">
        <f t="shared" si="7"/>
        <v>0</v>
      </c>
      <c r="P98" s="133">
        <f t="shared" si="8"/>
        <v>0</v>
      </c>
    </row>
    <row r="99" spans="1:16">
      <c r="A99" s="142" t="s">
        <v>120</v>
      </c>
      <c r="B99" s="144"/>
      <c r="C99" s="137"/>
      <c r="D99" s="145"/>
      <c r="E99" s="146"/>
      <c r="F99" s="146"/>
      <c r="G99" s="139"/>
      <c r="H99" s="139"/>
      <c r="I99" s="139"/>
      <c r="J99" s="146">
        <v>0</v>
      </c>
      <c r="K99" s="143">
        <v>0</v>
      </c>
      <c r="L99" s="129">
        <v>1</v>
      </c>
      <c r="M99" s="129">
        <v>1</v>
      </c>
      <c r="N99" s="140">
        <f t="shared" si="6"/>
        <v>2</v>
      </c>
      <c r="O99" s="141">
        <f t="shared" si="7"/>
        <v>0.5</v>
      </c>
      <c r="P99" s="133">
        <f t="shared" si="8"/>
        <v>1.0467915837956664E-2</v>
      </c>
    </row>
    <row r="100" spans="1:16">
      <c r="A100" s="147" t="s">
        <v>121</v>
      </c>
      <c r="B100" s="144"/>
      <c r="C100" s="137"/>
      <c r="D100" s="145"/>
      <c r="E100" s="146"/>
      <c r="F100" s="146"/>
      <c r="G100" s="139"/>
      <c r="H100" s="139"/>
      <c r="I100" s="139"/>
      <c r="J100" s="146">
        <v>0</v>
      </c>
      <c r="K100" s="143">
        <v>0</v>
      </c>
      <c r="L100" s="129">
        <v>0</v>
      </c>
      <c r="M100" s="129">
        <v>0</v>
      </c>
      <c r="N100" s="140">
        <f t="shared" si="6"/>
        <v>0</v>
      </c>
      <c r="O100" s="141">
        <f t="shared" si="7"/>
        <v>0</v>
      </c>
      <c r="P100" s="133">
        <f t="shared" si="8"/>
        <v>0</v>
      </c>
    </row>
    <row r="101" spans="1:16">
      <c r="A101" s="147" t="s">
        <v>122</v>
      </c>
      <c r="B101" s="144"/>
      <c r="C101" s="137"/>
      <c r="D101" s="145"/>
      <c r="E101" s="146"/>
      <c r="F101" s="146"/>
      <c r="G101" s="139"/>
      <c r="H101" s="139"/>
      <c r="I101" s="139"/>
      <c r="J101" s="146">
        <v>72</v>
      </c>
      <c r="K101" s="129">
        <v>100</v>
      </c>
      <c r="L101" s="129">
        <v>110</v>
      </c>
      <c r="M101" s="129">
        <v>92</v>
      </c>
      <c r="N101" s="140">
        <f t="shared" ref="N101:N132" si="9">SUM(B101:M101)</f>
        <v>374</v>
      </c>
      <c r="O101" s="141">
        <f t="shared" ref="O101:O132" si="10">AVERAGE(B101:M101)</f>
        <v>93.5</v>
      </c>
      <c r="P101" s="133">
        <f t="shared" ref="P101:P132" si="11">(N101/$N$187)*100</f>
        <v>1.9575002616978958</v>
      </c>
    </row>
    <row r="102" spans="1:16">
      <c r="A102" s="142" t="s">
        <v>123</v>
      </c>
      <c r="B102" s="144"/>
      <c r="C102" s="137"/>
      <c r="D102" s="145"/>
      <c r="E102" s="146"/>
      <c r="F102" s="146"/>
      <c r="G102" s="139"/>
      <c r="H102" s="139"/>
      <c r="I102" s="139"/>
      <c r="J102" s="146">
        <v>8</v>
      </c>
      <c r="K102" s="129">
        <v>10</v>
      </c>
      <c r="L102" s="129">
        <v>10</v>
      </c>
      <c r="M102" s="129">
        <v>8</v>
      </c>
      <c r="N102" s="140">
        <f t="shared" si="9"/>
        <v>36</v>
      </c>
      <c r="O102" s="141">
        <f t="shared" si="10"/>
        <v>9</v>
      </c>
      <c r="P102" s="133">
        <f t="shared" si="11"/>
        <v>0.18842248508321993</v>
      </c>
    </row>
    <row r="103" spans="1:16">
      <c r="A103" s="142" t="s">
        <v>124</v>
      </c>
      <c r="B103" s="144"/>
      <c r="C103" s="137"/>
      <c r="D103" s="145"/>
      <c r="E103" s="146"/>
      <c r="F103" s="146"/>
      <c r="G103" s="139"/>
      <c r="H103" s="139"/>
      <c r="I103" s="139"/>
      <c r="J103" s="146">
        <v>5</v>
      </c>
      <c r="K103" s="129">
        <v>21</v>
      </c>
      <c r="L103" s="129">
        <v>5</v>
      </c>
      <c r="M103" s="129">
        <v>11</v>
      </c>
      <c r="N103" s="140">
        <f t="shared" si="9"/>
        <v>42</v>
      </c>
      <c r="O103" s="141">
        <f t="shared" si="10"/>
        <v>10.5</v>
      </c>
      <c r="P103" s="133">
        <f t="shared" si="11"/>
        <v>0.21982623259708989</v>
      </c>
    </row>
    <row r="104" spans="1:16">
      <c r="A104" s="147" t="s">
        <v>125</v>
      </c>
      <c r="B104" s="144"/>
      <c r="C104" s="137"/>
      <c r="D104" s="145"/>
      <c r="E104" s="146"/>
      <c r="F104" s="146"/>
      <c r="G104" s="139"/>
      <c r="H104" s="139"/>
      <c r="I104" s="139"/>
      <c r="J104" s="146">
        <v>0</v>
      </c>
      <c r="K104" s="143">
        <v>0</v>
      </c>
      <c r="L104" s="129">
        <v>0</v>
      </c>
      <c r="M104" s="129">
        <v>0</v>
      </c>
      <c r="N104" s="140">
        <f t="shared" si="9"/>
        <v>0</v>
      </c>
      <c r="O104" s="141">
        <f t="shared" si="10"/>
        <v>0</v>
      </c>
      <c r="P104" s="133">
        <f t="shared" si="11"/>
        <v>0</v>
      </c>
    </row>
    <row r="105" spans="1:16">
      <c r="A105" s="147" t="s">
        <v>126</v>
      </c>
      <c r="B105" s="144"/>
      <c r="C105" s="137"/>
      <c r="D105" s="145"/>
      <c r="E105" s="146"/>
      <c r="F105" s="146"/>
      <c r="G105" s="139"/>
      <c r="H105" s="139"/>
      <c r="I105" s="139"/>
      <c r="J105" s="146">
        <v>31</v>
      </c>
      <c r="K105" s="129">
        <v>32</v>
      </c>
      <c r="L105" s="129">
        <v>21</v>
      </c>
      <c r="M105" s="129">
        <v>21</v>
      </c>
      <c r="N105" s="140">
        <f t="shared" si="9"/>
        <v>105</v>
      </c>
      <c r="O105" s="141">
        <f t="shared" si="10"/>
        <v>26.25</v>
      </c>
      <c r="P105" s="133">
        <f t="shared" si="11"/>
        <v>0.54956558149272483</v>
      </c>
    </row>
    <row r="106" spans="1:16">
      <c r="A106" s="147" t="s">
        <v>127</v>
      </c>
      <c r="B106" s="144"/>
      <c r="C106" s="137"/>
      <c r="D106" s="145"/>
      <c r="E106" s="146"/>
      <c r="F106" s="146"/>
      <c r="G106" s="139"/>
      <c r="H106" s="139"/>
      <c r="I106" s="139"/>
      <c r="J106" s="146">
        <v>0</v>
      </c>
      <c r="K106" s="143">
        <v>0</v>
      </c>
      <c r="L106" s="129">
        <v>0</v>
      </c>
      <c r="M106" s="129">
        <v>1</v>
      </c>
      <c r="N106" s="140">
        <f t="shared" si="9"/>
        <v>1</v>
      </c>
      <c r="O106" s="141">
        <f t="shared" si="10"/>
        <v>0.25</v>
      </c>
      <c r="P106" s="133">
        <f t="shared" si="11"/>
        <v>5.2339579189783318E-3</v>
      </c>
    </row>
    <row r="107" spans="1:16">
      <c r="A107" s="147" t="s">
        <v>128</v>
      </c>
      <c r="B107" s="144"/>
      <c r="C107" s="137"/>
      <c r="D107" s="145"/>
      <c r="E107" s="146"/>
      <c r="F107" s="146"/>
      <c r="G107" s="139"/>
      <c r="H107" s="139"/>
      <c r="I107" s="139"/>
      <c r="J107" s="146">
        <v>21</v>
      </c>
      <c r="K107" s="129">
        <v>21</v>
      </c>
      <c r="L107" s="129">
        <v>25</v>
      </c>
      <c r="M107" s="129">
        <v>20</v>
      </c>
      <c r="N107" s="140">
        <f t="shared" si="9"/>
        <v>87</v>
      </c>
      <c r="O107" s="141">
        <f t="shared" si="10"/>
        <v>21.75</v>
      </c>
      <c r="P107" s="133">
        <f t="shared" si="11"/>
        <v>0.45535433895111482</v>
      </c>
    </row>
    <row r="108" spans="1:16">
      <c r="A108" s="147" t="s">
        <v>129</v>
      </c>
      <c r="B108" s="144"/>
      <c r="C108" s="137"/>
      <c r="D108" s="145"/>
      <c r="E108" s="146"/>
      <c r="F108" s="146"/>
      <c r="G108" s="139"/>
      <c r="H108" s="139"/>
      <c r="I108" s="139"/>
      <c r="J108" s="146">
        <v>0</v>
      </c>
      <c r="K108" s="129">
        <v>0</v>
      </c>
      <c r="L108" s="129">
        <v>0</v>
      </c>
      <c r="M108" s="149">
        <v>0</v>
      </c>
      <c r="N108" s="140">
        <f t="shared" si="9"/>
        <v>0</v>
      </c>
      <c r="O108" s="141">
        <f t="shared" si="10"/>
        <v>0</v>
      </c>
      <c r="P108" s="133">
        <f t="shared" si="11"/>
        <v>0</v>
      </c>
    </row>
    <row r="109" spans="1:16">
      <c r="A109" s="147" t="s">
        <v>130</v>
      </c>
      <c r="B109" s="144"/>
      <c r="C109" s="137"/>
      <c r="D109" s="145"/>
      <c r="E109" s="146"/>
      <c r="F109" s="146"/>
      <c r="G109" s="139"/>
      <c r="H109" s="139"/>
      <c r="I109" s="139"/>
      <c r="J109" s="146">
        <v>5</v>
      </c>
      <c r="K109" s="143">
        <v>11</v>
      </c>
      <c r="L109" s="129">
        <v>5</v>
      </c>
      <c r="M109" s="129">
        <v>6</v>
      </c>
      <c r="N109" s="140">
        <f t="shared" si="9"/>
        <v>27</v>
      </c>
      <c r="O109" s="141">
        <f t="shared" si="10"/>
        <v>6.75</v>
      </c>
      <c r="P109" s="133">
        <f t="shared" si="11"/>
        <v>0.14131686381241496</v>
      </c>
    </row>
    <row r="110" spans="1:16">
      <c r="A110" s="147" t="s">
        <v>131</v>
      </c>
      <c r="B110" s="144"/>
      <c r="C110" s="137"/>
      <c r="D110" s="145"/>
      <c r="E110" s="146"/>
      <c r="F110" s="146"/>
      <c r="G110" s="139"/>
      <c r="H110" s="139"/>
      <c r="I110" s="139"/>
      <c r="J110" s="146">
        <v>26</v>
      </c>
      <c r="K110" s="129">
        <v>83</v>
      </c>
      <c r="L110" s="129">
        <v>113</v>
      </c>
      <c r="M110" s="129">
        <v>42</v>
      </c>
      <c r="N110" s="140">
        <f t="shared" si="9"/>
        <v>264</v>
      </c>
      <c r="O110" s="141">
        <f t="shared" si="10"/>
        <v>66</v>
      </c>
      <c r="P110" s="133">
        <f t="shared" si="11"/>
        <v>1.3817648906102795</v>
      </c>
    </row>
    <row r="111" spans="1:16">
      <c r="A111" s="147" t="s">
        <v>132</v>
      </c>
      <c r="B111" s="144"/>
      <c r="C111" s="137"/>
      <c r="D111" s="145"/>
      <c r="E111" s="146"/>
      <c r="F111" s="146"/>
      <c r="G111" s="139"/>
      <c r="H111" s="139"/>
      <c r="I111" s="139"/>
      <c r="J111" s="146">
        <v>1</v>
      </c>
      <c r="K111" s="129">
        <v>3</v>
      </c>
      <c r="L111" s="129">
        <v>1</v>
      </c>
      <c r="M111" s="129">
        <v>0</v>
      </c>
      <c r="N111" s="140">
        <f t="shared" si="9"/>
        <v>5</v>
      </c>
      <c r="O111" s="141">
        <f t="shared" si="10"/>
        <v>1.25</v>
      </c>
      <c r="P111" s="133">
        <f t="shared" si="11"/>
        <v>2.6169789594891659E-2</v>
      </c>
    </row>
    <row r="112" spans="1:16">
      <c r="A112" s="147" t="s">
        <v>133</v>
      </c>
      <c r="B112" s="144"/>
      <c r="C112" s="137"/>
      <c r="D112" s="145"/>
      <c r="E112" s="146"/>
      <c r="F112" s="146"/>
      <c r="G112" s="139"/>
      <c r="H112" s="139"/>
      <c r="I112" s="139"/>
      <c r="J112" s="146">
        <v>2</v>
      </c>
      <c r="K112" s="129">
        <v>2</v>
      </c>
      <c r="L112" s="129">
        <v>3</v>
      </c>
      <c r="M112" s="129">
        <v>4</v>
      </c>
      <c r="N112" s="140">
        <f t="shared" si="9"/>
        <v>11</v>
      </c>
      <c r="O112" s="141">
        <f t="shared" si="10"/>
        <v>2.75</v>
      </c>
      <c r="P112" s="133">
        <f t="shared" si="11"/>
        <v>5.7573537108761647E-2</v>
      </c>
    </row>
    <row r="113" spans="1:16">
      <c r="A113" s="147" t="s">
        <v>134</v>
      </c>
      <c r="B113" s="144"/>
      <c r="C113" s="137"/>
      <c r="D113" s="145"/>
      <c r="E113" s="146"/>
      <c r="F113" s="146"/>
      <c r="G113" s="139"/>
      <c r="H113" s="139"/>
      <c r="I113" s="139"/>
      <c r="J113" s="146">
        <v>0</v>
      </c>
      <c r="K113" s="143">
        <v>0</v>
      </c>
      <c r="L113" s="129">
        <v>0</v>
      </c>
      <c r="M113" s="129">
        <v>0</v>
      </c>
      <c r="N113" s="140">
        <f t="shared" si="9"/>
        <v>0</v>
      </c>
      <c r="O113" s="141">
        <f t="shared" si="10"/>
        <v>0</v>
      </c>
      <c r="P113" s="133">
        <f t="shared" si="11"/>
        <v>0</v>
      </c>
    </row>
    <row r="114" spans="1:16">
      <c r="A114" s="147" t="s">
        <v>135</v>
      </c>
      <c r="B114" s="144"/>
      <c r="C114" s="137"/>
      <c r="D114" s="145"/>
      <c r="E114" s="146"/>
      <c r="F114" s="146"/>
      <c r="G114" s="139"/>
      <c r="H114" s="139"/>
      <c r="I114" s="139"/>
      <c r="J114" s="146">
        <v>3</v>
      </c>
      <c r="K114" s="129">
        <v>2</v>
      </c>
      <c r="L114" s="129">
        <v>2</v>
      </c>
      <c r="M114" s="129">
        <v>0</v>
      </c>
      <c r="N114" s="140">
        <f t="shared" si="9"/>
        <v>7</v>
      </c>
      <c r="O114" s="141">
        <f t="shared" si="10"/>
        <v>1.75</v>
      </c>
      <c r="P114" s="133">
        <f t="shared" si="11"/>
        <v>3.6637705432848319E-2</v>
      </c>
    </row>
    <row r="115" spans="1:16">
      <c r="A115" s="142" t="s">
        <v>136</v>
      </c>
      <c r="B115" s="144"/>
      <c r="C115" s="137"/>
      <c r="D115" s="145"/>
      <c r="E115" s="146"/>
      <c r="F115" s="146"/>
      <c r="G115" s="139"/>
      <c r="H115" s="139"/>
      <c r="I115" s="139"/>
      <c r="J115" s="146">
        <v>0</v>
      </c>
      <c r="K115" s="129">
        <v>1</v>
      </c>
      <c r="L115" s="129">
        <v>0</v>
      </c>
      <c r="M115" s="129">
        <v>0</v>
      </c>
      <c r="N115" s="140">
        <f t="shared" si="9"/>
        <v>1</v>
      </c>
      <c r="O115" s="141">
        <f t="shared" si="10"/>
        <v>0.25</v>
      </c>
      <c r="P115" s="133">
        <f t="shared" si="11"/>
        <v>5.2339579189783318E-3</v>
      </c>
    </row>
    <row r="116" spans="1:16">
      <c r="A116" s="147" t="s">
        <v>137</v>
      </c>
      <c r="B116" s="144"/>
      <c r="C116" s="137"/>
      <c r="D116" s="145"/>
      <c r="E116" s="146"/>
      <c r="F116" s="146"/>
      <c r="G116" s="139"/>
      <c r="H116" s="139"/>
      <c r="I116" s="139"/>
      <c r="J116" s="146">
        <v>0</v>
      </c>
      <c r="K116" s="143">
        <v>0</v>
      </c>
      <c r="L116" s="129">
        <v>1</v>
      </c>
      <c r="M116" s="129">
        <v>0</v>
      </c>
      <c r="N116" s="140">
        <f t="shared" si="9"/>
        <v>1</v>
      </c>
      <c r="O116" s="141">
        <f t="shared" si="10"/>
        <v>0.25</v>
      </c>
      <c r="P116" s="133">
        <f t="shared" si="11"/>
        <v>5.2339579189783318E-3</v>
      </c>
    </row>
    <row r="117" spans="1:16">
      <c r="A117" s="147" t="s">
        <v>138</v>
      </c>
      <c r="B117" s="144"/>
      <c r="C117" s="137"/>
      <c r="D117" s="145"/>
      <c r="E117" s="146"/>
      <c r="F117" s="146"/>
      <c r="G117" s="139"/>
      <c r="H117" s="139"/>
      <c r="I117" s="139"/>
      <c r="J117" s="146">
        <v>74</v>
      </c>
      <c r="K117" s="129">
        <v>112</v>
      </c>
      <c r="L117" s="129">
        <v>144</v>
      </c>
      <c r="M117" s="129">
        <v>151</v>
      </c>
      <c r="N117" s="140">
        <f t="shared" si="9"/>
        <v>481</v>
      </c>
      <c r="O117" s="141">
        <f t="shared" si="10"/>
        <v>120.25</v>
      </c>
      <c r="P117" s="133">
        <f t="shared" si="11"/>
        <v>2.5175337590285776</v>
      </c>
    </row>
    <row r="118" spans="1:16">
      <c r="A118" s="147" t="s">
        <v>139</v>
      </c>
      <c r="B118" s="144"/>
      <c r="C118" s="137"/>
      <c r="D118" s="145"/>
      <c r="E118" s="146"/>
      <c r="F118" s="146"/>
      <c r="G118" s="139"/>
      <c r="H118" s="139"/>
      <c r="I118" s="139"/>
      <c r="J118" s="146">
        <v>4</v>
      </c>
      <c r="K118" s="129">
        <v>1</v>
      </c>
      <c r="L118" s="129">
        <v>1</v>
      </c>
      <c r="M118" s="129">
        <v>0</v>
      </c>
      <c r="N118" s="140">
        <f t="shared" si="9"/>
        <v>6</v>
      </c>
      <c r="O118" s="141">
        <f t="shared" si="10"/>
        <v>1.5</v>
      </c>
      <c r="P118" s="133">
        <f t="shared" si="11"/>
        <v>3.1403747513869991E-2</v>
      </c>
    </row>
    <row r="119" spans="1:16">
      <c r="A119" s="147" t="s">
        <v>140</v>
      </c>
      <c r="B119" s="144"/>
      <c r="C119" s="137"/>
      <c r="D119" s="145"/>
      <c r="E119" s="146"/>
      <c r="F119" s="146"/>
      <c r="G119" s="139"/>
      <c r="H119" s="139"/>
      <c r="I119" s="139"/>
      <c r="J119" s="146">
        <v>211</v>
      </c>
      <c r="K119" s="129">
        <v>277</v>
      </c>
      <c r="L119" s="129">
        <v>245</v>
      </c>
      <c r="M119" s="129">
        <v>183</v>
      </c>
      <c r="N119" s="140">
        <f t="shared" si="9"/>
        <v>916</v>
      </c>
      <c r="O119" s="141">
        <f t="shared" si="10"/>
        <v>229</v>
      </c>
      <c r="P119" s="133">
        <f t="shared" si="11"/>
        <v>4.7943054537841512</v>
      </c>
    </row>
    <row r="120" spans="1:16">
      <c r="A120" s="142" t="s">
        <v>141</v>
      </c>
      <c r="B120" s="144"/>
      <c r="C120" s="137"/>
      <c r="D120" s="145"/>
      <c r="E120" s="146"/>
      <c r="F120" s="146"/>
      <c r="G120" s="139"/>
      <c r="H120" s="139"/>
      <c r="I120" s="139"/>
      <c r="J120" s="146">
        <v>7</v>
      </c>
      <c r="K120" s="129">
        <v>14</v>
      </c>
      <c r="L120" s="129">
        <v>13</v>
      </c>
      <c r="M120" s="129">
        <v>11</v>
      </c>
      <c r="N120" s="140">
        <f t="shared" si="9"/>
        <v>45</v>
      </c>
      <c r="O120" s="141">
        <f t="shared" si="10"/>
        <v>11.25</v>
      </c>
      <c r="P120" s="133">
        <f t="shared" si="11"/>
        <v>0.23552810635402494</v>
      </c>
    </row>
    <row r="121" spans="1:16">
      <c r="A121" s="147" t="s">
        <v>142</v>
      </c>
      <c r="B121" s="144"/>
      <c r="C121" s="137"/>
      <c r="D121" s="145"/>
      <c r="E121" s="146"/>
      <c r="F121" s="146"/>
      <c r="G121" s="139"/>
      <c r="H121" s="139"/>
      <c r="I121" s="139"/>
      <c r="J121" s="146">
        <v>0</v>
      </c>
      <c r="K121" s="129">
        <v>3</v>
      </c>
      <c r="L121" s="129">
        <v>0</v>
      </c>
      <c r="M121" s="129">
        <v>0</v>
      </c>
      <c r="N121" s="140">
        <f t="shared" si="9"/>
        <v>3</v>
      </c>
      <c r="O121" s="141">
        <f t="shared" si="10"/>
        <v>0.75</v>
      </c>
      <c r="P121" s="133">
        <f t="shared" si="11"/>
        <v>1.5701873756934995E-2</v>
      </c>
    </row>
    <row r="122" spans="1:16">
      <c r="A122" s="147" t="s">
        <v>143</v>
      </c>
      <c r="B122" s="144"/>
      <c r="C122" s="137"/>
      <c r="D122" s="145"/>
      <c r="E122" s="146"/>
      <c r="F122" s="146"/>
      <c r="G122" s="139"/>
      <c r="H122" s="139"/>
      <c r="I122" s="139"/>
      <c r="J122" s="146">
        <v>0</v>
      </c>
      <c r="K122" s="143">
        <v>0</v>
      </c>
      <c r="L122" s="129">
        <v>0</v>
      </c>
      <c r="M122" s="129">
        <v>0</v>
      </c>
      <c r="N122" s="140">
        <f t="shared" si="9"/>
        <v>0</v>
      </c>
      <c r="O122" s="141">
        <f t="shared" si="10"/>
        <v>0</v>
      </c>
      <c r="P122" s="133">
        <f t="shared" si="11"/>
        <v>0</v>
      </c>
    </row>
    <row r="123" spans="1:16">
      <c r="A123" s="147" t="s">
        <v>144</v>
      </c>
      <c r="B123" s="144"/>
      <c r="C123" s="137"/>
      <c r="D123" s="145"/>
      <c r="E123" s="146"/>
      <c r="F123" s="146"/>
      <c r="G123" s="139"/>
      <c r="H123" s="139"/>
      <c r="I123" s="139"/>
      <c r="J123" s="146">
        <v>7</v>
      </c>
      <c r="K123" s="129">
        <v>1</v>
      </c>
      <c r="L123" s="129">
        <v>1</v>
      </c>
      <c r="M123" s="129">
        <v>1</v>
      </c>
      <c r="N123" s="140">
        <f t="shared" si="9"/>
        <v>10</v>
      </c>
      <c r="O123" s="141">
        <f t="shared" si="10"/>
        <v>2.5</v>
      </c>
      <c r="P123" s="133">
        <f t="shared" si="11"/>
        <v>5.2339579189783318E-2</v>
      </c>
    </row>
    <row r="124" spans="1:16">
      <c r="A124" s="147" t="s">
        <v>145</v>
      </c>
      <c r="B124" s="144"/>
      <c r="C124" s="137"/>
      <c r="D124" s="145"/>
      <c r="E124" s="146"/>
      <c r="F124" s="146"/>
      <c r="G124" s="139"/>
      <c r="H124" s="139"/>
      <c r="I124" s="139"/>
      <c r="J124" s="146">
        <v>123</v>
      </c>
      <c r="K124" s="129">
        <v>175</v>
      </c>
      <c r="L124" s="129">
        <v>88</v>
      </c>
      <c r="M124" s="129">
        <v>61</v>
      </c>
      <c r="N124" s="140">
        <f t="shared" si="9"/>
        <v>447</v>
      </c>
      <c r="O124" s="141">
        <f t="shared" si="10"/>
        <v>111.75</v>
      </c>
      <c r="P124" s="133">
        <f t="shared" si="11"/>
        <v>2.339579189783314</v>
      </c>
    </row>
    <row r="125" spans="1:16">
      <c r="A125" s="147" t="s">
        <v>146</v>
      </c>
      <c r="B125" s="144"/>
      <c r="C125" s="137"/>
      <c r="D125" s="145"/>
      <c r="E125" s="146"/>
      <c r="F125" s="146"/>
      <c r="G125" s="139"/>
      <c r="H125" s="139"/>
      <c r="I125" s="139"/>
      <c r="J125" s="146">
        <v>7</v>
      </c>
      <c r="K125" s="129">
        <v>4</v>
      </c>
      <c r="L125" s="129">
        <v>1</v>
      </c>
      <c r="M125" s="129">
        <v>2</v>
      </c>
      <c r="N125" s="140">
        <f t="shared" si="9"/>
        <v>14</v>
      </c>
      <c r="O125" s="141">
        <f t="shared" si="10"/>
        <v>3.5</v>
      </c>
      <c r="P125" s="133">
        <f t="shared" si="11"/>
        <v>7.3275410865696639E-2</v>
      </c>
    </row>
    <row r="126" spans="1:16">
      <c r="A126" s="147" t="s">
        <v>147</v>
      </c>
      <c r="B126" s="144"/>
      <c r="C126" s="137"/>
      <c r="D126" s="145"/>
      <c r="E126" s="146"/>
      <c r="F126" s="146"/>
      <c r="G126" s="139"/>
      <c r="H126" s="139"/>
      <c r="I126" s="139"/>
      <c r="J126" s="146">
        <v>0</v>
      </c>
      <c r="K126" s="129">
        <v>1</v>
      </c>
      <c r="L126" s="129">
        <v>0</v>
      </c>
      <c r="M126" s="129">
        <v>0</v>
      </c>
      <c r="N126" s="140">
        <f t="shared" si="9"/>
        <v>1</v>
      </c>
      <c r="O126" s="141">
        <f t="shared" si="10"/>
        <v>0.25</v>
      </c>
      <c r="P126" s="133">
        <f t="shared" si="11"/>
        <v>5.2339579189783318E-3</v>
      </c>
    </row>
    <row r="127" spans="1:16" s="82" customFormat="1">
      <c r="A127" s="142" t="s">
        <v>148</v>
      </c>
      <c r="B127" s="144"/>
      <c r="C127" s="137"/>
      <c r="D127" s="145"/>
      <c r="E127" s="146"/>
      <c r="F127" s="146"/>
      <c r="G127" s="139"/>
      <c r="H127" s="139"/>
      <c r="I127" s="139"/>
      <c r="J127" s="146">
        <v>77</v>
      </c>
      <c r="K127" s="129">
        <v>96</v>
      </c>
      <c r="L127" s="129">
        <v>72</v>
      </c>
      <c r="M127" s="129">
        <v>85</v>
      </c>
      <c r="N127" s="140">
        <f t="shared" si="9"/>
        <v>330</v>
      </c>
      <c r="O127" s="141">
        <f t="shared" si="10"/>
        <v>82.5</v>
      </c>
      <c r="P127" s="133">
        <f t="shared" si="11"/>
        <v>1.7272061132628493</v>
      </c>
    </row>
    <row r="128" spans="1:16" s="82" customFormat="1">
      <c r="A128" s="142" t="s">
        <v>149</v>
      </c>
      <c r="B128" s="144"/>
      <c r="C128" s="137"/>
      <c r="D128" s="145"/>
      <c r="E128" s="146"/>
      <c r="F128" s="146"/>
      <c r="G128" s="139"/>
      <c r="H128" s="139"/>
      <c r="I128" s="139"/>
      <c r="J128" s="146">
        <v>0</v>
      </c>
      <c r="K128" s="143">
        <v>0</v>
      </c>
      <c r="L128" s="129">
        <v>0</v>
      </c>
      <c r="M128" s="129">
        <v>0</v>
      </c>
      <c r="N128" s="140">
        <f t="shared" si="9"/>
        <v>0</v>
      </c>
      <c r="O128" s="141">
        <f t="shared" si="10"/>
        <v>0</v>
      </c>
      <c r="P128" s="133">
        <f t="shared" si="11"/>
        <v>0</v>
      </c>
    </row>
    <row r="129" spans="1:16">
      <c r="A129" s="147" t="s">
        <v>150</v>
      </c>
      <c r="B129" s="144"/>
      <c r="C129" s="137"/>
      <c r="D129" s="145"/>
      <c r="E129" s="146"/>
      <c r="F129" s="146"/>
      <c r="G129" s="139"/>
      <c r="H129" s="139"/>
      <c r="I129" s="139"/>
      <c r="J129" s="146">
        <v>4</v>
      </c>
      <c r="K129" s="129">
        <v>2</v>
      </c>
      <c r="L129" s="129">
        <v>7</v>
      </c>
      <c r="M129" s="129">
        <v>4</v>
      </c>
      <c r="N129" s="140">
        <f t="shared" si="9"/>
        <v>17</v>
      </c>
      <c r="O129" s="141">
        <f t="shared" si="10"/>
        <v>4.25</v>
      </c>
      <c r="P129" s="133">
        <f t="shared" si="11"/>
        <v>8.8977284622631644E-2</v>
      </c>
    </row>
    <row r="130" spans="1:16">
      <c r="A130" s="147" t="s">
        <v>151</v>
      </c>
      <c r="B130" s="144"/>
      <c r="C130" s="137"/>
      <c r="D130" s="145"/>
      <c r="E130" s="146"/>
      <c r="F130" s="146"/>
      <c r="G130" s="139"/>
      <c r="H130" s="139"/>
      <c r="I130" s="139"/>
      <c r="J130" s="146">
        <v>8</v>
      </c>
      <c r="K130" s="129">
        <v>6</v>
      </c>
      <c r="L130" s="129">
        <v>14</v>
      </c>
      <c r="M130" s="129">
        <v>9</v>
      </c>
      <c r="N130" s="140">
        <f t="shared" si="9"/>
        <v>37</v>
      </c>
      <c r="O130" s="141">
        <f t="shared" si="10"/>
        <v>9.25</v>
      </c>
      <c r="P130" s="133">
        <f t="shared" si="11"/>
        <v>0.19365644300219825</v>
      </c>
    </row>
    <row r="131" spans="1:16">
      <c r="A131" s="147" t="s">
        <v>152</v>
      </c>
      <c r="B131" s="144"/>
      <c r="C131" s="137"/>
      <c r="D131" s="145"/>
      <c r="E131" s="146"/>
      <c r="F131" s="146"/>
      <c r="G131" s="139"/>
      <c r="H131" s="139"/>
      <c r="I131" s="139"/>
      <c r="J131" s="146">
        <v>0</v>
      </c>
      <c r="K131" s="143">
        <v>0</v>
      </c>
      <c r="L131" s="129">
        <v>1</v>
      </c>
      <c r="M131" s="129">
        <v>0</v>
      </c>
      <c r="N131" s="140">
        <f t="shared" si="9"/>
        <v>1</v>
      </c>
      <c r="O131" s="141">
        <f t="shared" si="10"/>
        <v>0.25</v>
      </c>
      <c r="P131" s="133">
        <f t="shared" si="11"/>
        <v>5.2339579189783318E-3</v>
      </c>
    </row>
    <row r="132" spans="1:16" s="134" customFormat="1">
      <c r="A132" s="142" t="s">
        <v>153</v>
      </c>
      <c r="B132" s="136"/>
      <c r="C132" s="137"/>
      <c r="D132" s="138"/>
      <c r="E132" s="139"/>
      <c r="F132" s="139"/>
      <c r="G132" s="139"/>
      <c r="H132" s="139"/>
      <c r="I132" s="139"/>
      <c r="J132" s="139">
        <v>5</v>
      </c>
      <c r="K132" s="129">
        <v>2</v>
      </c>
      <c r="L132" s="129">
        <v>6</v>
      </c>
      <c r="M132" s="129">
        <v>3</v>
      </c>
      <c r="N132" s="140">
        <f t="shared" si="9"/>
        <v>16</v>
      </c>
      <c r="O132" s="141">
        <f t="shared" si="10"/>
        <v>4</v>
      </c>
      <c r="P132" s="133">
        <f t="shared" si="11"/>
        <v>8.3743326703653309E-2</v>
      </c>
    </row>
    <row r="133" spans="1:16">
      <c r="A133" s="147" t="s">
        <v>154</v>
      </c>
      <c r="B133" s="144"/>
      <c r="C133" s="137"/>
      <c r="D133" s="145"/>
      <c r="E133" s="146"/>
      <c r="F133" s="146"/>
      <c r="G133" s="139"/>
      <c r="H133" s="139"/>
      <c r="I133" s="139"/>
      <c r="J133" s="146">
        <v>0</v>
      </c>
      <c r="K133" s="143">
        <v>0</v>
      </c>
      <c r="L133" s="129">
        <v>0</v>
      </c>
      <c r="M133" s="129">
        <v>1</v>
      </c>
      <c r="N133" s="140">
        <f t="shared" ref="N133:N164" si="12">SUM(B133:M133)</f>
        <v>1</v>
      </c>
      <c r="O133" s="141">
        <f t="shared" ref="O133:O164" si="13">AVERAGE(B133:M133)</f>
        <v>0.25</v>
      </c>
      <c r="P133" s="133">
        <f t="shared" ref="P133:P164" si="14">(N133/$N$187)*100</f>
        <v>5.2339579189783318E-3</v>
      </c>
    </row>
    <row r="134" spans="1:16">
      <c r="A134" s="147" t="s">
        <v>155</v>
      </c>
      <c r="B134" s="144"/>
      <c r="C134" s="137"/>
      <c r="D134" s="145"/>
      <c r="E134" s="146"/>
      <c r="F134" s="146"/>
      <c r="G134" s="139"/>
      <c r="H134" s="139"/>
      <c r="I134" s="139"/>
      <c r="J134" s="146">
        <v>0</v>
      </c>
      <c r="K134" s="143">
        <v>0</v>
      </c>
      <c r="L134" s="129">
        <v>0</v>
      </c>
      <c r="M134" s="129">
        <v>0</v>
      </c>
      <c r="N134" s="140">
        <f t="shared" si="12"/>
        <v>0</v>
      </c>
      <c r="O134" s="141">
        <f t="shared" si="13"/>
        <v>0</v>
      </c>
      <c r="P134" s="133">
        <f t="shared" si="14"/>
        <v>0</v>
      </c>
    </row>
    <row r="135" spans="1:16">
      <c r="A135" s="147" t="s">
        <v>156</v>
      </c>
      <c r="B135" s="144"/>
      <c r="C135" s="137"/>
      <c r="D135" s="145"/>
      <c r="E135" s="146"/>
      <c r="F135" s="146"/>
      <c r="G135" s="139"/>
      <c r="H135" s="139"/>
      <c r="I135" s="139"/>
      <c r="J135" s="146">
        <v>0</v>
      </c>
      <c r="K135" s="143">
        <v>0</v>
      </c>
      <c r="L135" s="129">
        <v>0</v>
      </c>
      <c r="M135" s="129">
        <v>0</v>
      </c>
      <c r="N135" s="140">
        <f t="shared" si="12"/>
        <v>0</v>
      </c>
      <c r="O135" s="141">
        <f t="shared" si="13"/>
        <v>0</v>
      </c>
      <c r="P135" s="133">
        <f t="shared" si="14"/>
        <v>0</v>
      </c>
    </row>
    <row r="136" spans="1:16">
      <c r="A136" s="147" t="s">
        <v>157</v>
      </c>
      <c r="B136" s="144"/>
      <c r="C136" s="137"/>
      <c r="D136" s="145"/>
      <c r="E136" s="146"/>
      <c r="F136" s="146"/>
      <c r="G136" s="139"/>
      <c r="H136" s="139"/>
      <c r="I136" s="139"/>
      <c r="J136" s="146">
        <v>42</v>
      </c>
      <c r="K136" s="129">
        <v>46</v>
      </c>
      <c r="L136" s="129">
        <v>11</v>
      </c>
      <c r="M136" s="129">
        <v>6</v>
      </c>
      <c r="N136" s="140">
        <f t="shared" si="12"/>
        <v>105</v>
      </c>
      <c r="O136" s="141">
        <f t="shared" si="13"/>
        <v>26.25</v>
      </c>
      <c r="P136" s="133">
        <f t="shared" si="14"/>
        <v>0.54956558149272483</v>
      </c>
    </row>
    <row r="137" spans="1:16">
      <c r="A137" s="147" t="s">
        <v>158</v>
      </c>
      <c r="B137" s="144"/>
      <c r="C137" s="137"/>
      <c r="D137" s="145"/>
      <c r="E137" s="146"/>
      <c r="F137" s="146"/>
      <c r="G137" s="139"/>
      <c r="H137" s="139"/>
      <c r="I137" s="139"/>
      <c r="J137" s="146">
        <v>160</v>
      </c>
      <c r="K137" s="129">
        <v>215</v>
      </c>
      <c r="L137" s="129">
        <v>193</v>
      </c>
      <c r="M137" s="129">
        <v>239</v>
      </c>
      <c r="N137" s="140">
        <f t="shared" si="12"/>
        <v>807</v>
      </c>
      <c r="O137" s="141">
        <f t="shared" si="13"/>
        <v>201.75</v>
      </c>
      <c r="P137" s="133">
        <f t="shared" si="14"/>
        <v>4.2238040406155131</v>
      </c>
    </row>
    <row r="138" spans="1:16">
      <c r="A138" s="147" t="s">
        <v>159</v>
      </c>
      <c r="B138" s="144"/>
      <c r="C138" s="137"/>
      <c r="D138" s="145"/>
      <c r="E138" s="146"/>
      <c r="F138" s="146"/>
      <c r="G138" s="139"/>
      <c r="H138" s="139"/>
      <c r="I138" s="139"/>
      <c r="J138" s="146">
        <v>20</v>
      </c>
      <c r="K138" s="129">
        <v>19</v>
      </c>
      <c r="L138" s="129">
        <v>11</v>
      </c>
      <c r="M138" s="129">
        <v>15</v>
      </c>
      <c r="N138" s="140">
        <f t="shared" si="12"/>
        <v>65</v>
      </c>
      <c r="O138" s="141">
        <f t="shared" si="13"/>
        <v>16.25</v>
      </c>
      <c r="P138" s="133">
        <f t="shared" si="14"/>
        <v>0.34020726473359153</v>
      </c>
    </row>
    <row r="139" spans="1:16">
      <c r="A139" s="147" t="s">
        <v>160</v>
      </c>
      <c r="B139" s="144"/>
      <c r="C139" s="137"/>
      <c r="D139" s="145"/>
      <c r="E139" s="146"/>
      <c r="F139" s="146"/>
      <c r="G139" s="139"/>
      <c r="H139" s="139"/>
      <c r="I139" s="139"/>
      <c r="J139" s="146">
        <v>61</v>
      </c>
      <c r="K139" s="129">
        <v>87</v>
      </c>
      <c r="L139" s="129">
        <v>79</v>
      </c>
      <c r="M139" s="129">
        <v>67</v>
      </c>
      <c r="N139" s="140">
        <f t="shared" si="12"/>
        <v>294</v>
      </c>
      <c r="O139" s="141">
        <f t="shared" si="13"/>
        <v>73.5</v>
      </c>
      <c r="P139" s="133">
        <f t="shared" si="14"/>
        <v>1.5387836281796294</v>
      </c>
    </row>
    <row r="140" spans="1:16">
      <c r="A140" s="142" t="s">
        <v>161</v>
      </c>
      <c r="B140" s="144"/>
      <c r="C140" s="137"/>
      <c r="D140" s="145"/>
      <c r="E140" s="146"/>
      <c r="F140" s="146"/>
      <c r="G140" s="139"/>
      <c r="H140" s="139"/>
      <c r="I140" s="139"/>
      <c r="J140" s="146">
        <v>12</v>
      </c>
      <c r="K140" s="129">
        <v>14</v>
      </c>
      <c r="L140" s="129">
        <v>25</v>
      </c>
      <c r="M140" s="129">
        <v>25</v>
      </c>
      <c r="N140" s="140">
        <f t="shared" si="12"/>
        <v>76</v>
      </c>
      <c r="O140" s="141">
        <f t="shared" si="13"/>
        <v>19</v>
      </c>
      <c r="P140" s="133">
        <f t="shared" si="14"/>
        <v>0.3977808018423532</v>
      </c>
    </row>
    <row r="141" spans="1:16">
      <c r="A141" s="147" t="s">
        <v>162</v>
      </c>
      <c r="B141" s="144"/>
      <c r="C141" s="137"/>
      <c r="D141" s="145"/>
      <c r="E141" s="146"/>
      <c r="F141" s="146"/>
      <c r="G141" s="139"/>
      <c r="H141" s="139"/>
      <c r="I141" s="139"/>
      <c r="J141" s="146">
        <v>6</v>
      </c>
      <c r="K141" s="129">
        <v>11</v>
      </c>
      <c r="L141" s="129">
        <v>11</v>
      </c>
      <c r="M141" s="129">
        <v>11</v>
      </c>
      <c r="N141" s="140">
        <f t="shared" si="12"/>
        <v>39</v>
      </c>
      <c r="O141" s="141">
        <f t="shared" si="13"/>
        <v>9.75</v>
      </c>
      <c r="P141" s="133">
        <f t="shared" si="14"/>
        <v>0.20412435884015492</v>
      </c>
    </row>
    <row r="142" spans="1:16">
      <c r="A142" s="147" t="s">
        <v>163</v>
      </c>
      <c r="B142" s="144"/>
      <c r="C142" s="137"/>
      <c r="D142" s="145"/>
      <c r="E142" s="146"/>
      <c r="F142" s="146"/>
      <c r="G142" s="139"/>
      <c r="H142" s="139"/>
      <c r="I142" s="139"/>
      <c r="J142" s="146">
        <v>18</v>
      </c>
      <c r="K142" s="129">
        <v>20</v>
      </c>
      <c r="L142" s="129">
        <v>22</v>
      </c>
      <c r="M142" s="129">
        <v>11</v>
      </c>
      <c r="N142" s="140">
        <f t="shared" si="12"/>
        <v>71</v>
      </c>
      <c r="O142" s="141">
        <f t="shared" si="13"/>
        <v>17.75</v>
      </c>
      <c r="P142" s="133">
        <f t="shared" si="14"/>
        <v>0.37161101224746151</v>
      </c>
    </row>
    <row r="143" spans="1:16">
      <c r="A143" s="147" t="s">
        <v>164</v>
      </c>
      <c r="B143" s="144"/>
      <c r="C143" s="137"/>
      <c r="D143" s="145"/>
      <c r="E143" s="146"/>
      <c r="F143" s="146"/>
      <c r="G143" s="139"/>
      <c r="H143" s="139"/>
      <c r="I143" s="139"/>
      <c r="J143" s="146">
        <v>1</v>
      </c>
      <c r="K143" s="129">
        <v>7</v>
      </c>
      <c r="L143" s="129">
        <v>1</v>
      </c>
      <c r="M143" s="129">
        <v>2</v>
      </c>
      <c r="N143" s="140">
        <f t="shared" si="12"/>
        <v>11</v>
      </c>
      <c r="O143" s="141">
        <f t="shared" si="13"/>
        <v>2.75</v>
      </c>
      <c r="P143" s="133">
        <f t="shared" si="14"/>
        <v>5.7573537108761647E-2</v>
      </c>
    </row>
    <row r="144" spans="1:16">
      <c r="A144" s="142" t="s">
        <v>165</v>
      </c>
      <c r="B144" s="144"/>
      <c r="C144" s="137"/>
      <c r="D144" s="145"/>
      <c r="E144" s="146"/>
      <c r="F144" s="146"/>
      <c r="G144" s="139"/>
      <c r="H144" s="139"/>
      <c r="I144" s="139"/>
      <c r="J144" s="146">
        <v>91</v>
      </c>
      <c r="K144" s="129">
        <v>86</v>
      </c>
      <c r="L144" s="129">
        <v>98</v>
      </c>
      <c r="M144" s="129">
        <v>138</v>
      </c>
      <c r="N144" s="140">
        <f t="shared" si="12"/>
        <v>413</v>
      </c>
      <c r="O144" s="141">
        <f t="shared" si="13"/>
        <v>103.25</v>
      </c>
      <c r="P144" s="133">
        <f t="shared" si="14"/>
        <v>2.1616246205380509</v>
      </c>
    </row>
    <row r="145" spans="1:16">
      <c r="A145" s="147" t="s">
        <v>166</v>
      </c>
      <c r="B145" s="144"/>
      <c r="C145" s="137"/>
      <c r="D145" s="145"/>
      <c r="E145" s="146"/>
      <c r="F145" s="146"/>
      <c r="G145" s="139"/>
      <c r="H145" s="139"/>
      <c r="I145" s="139"/>
      <c r="J145" s="146">
        <v>0</v>
      </c>
      <c r="K145" s="143">
        <v>0</v>
      </c>
      <c r="L145" s="129">
        <v>0</v>
      </c>
      <c r="M145" s="129">
        <v>1</v>
      </c>
      <c r="N145" s="140">
        <f t="shared" si="12"/>
        <v>1</v>
      </c>
      <c r="O145" s="141">
        <f t="shared" si="13"/>
        <v>0.25</v>
      </c>
      <c r="P145" s="133">
        <f t="shared" si="14"/>
        <v>5.2339579189783318E-3</v>
      </c>
    </row>
    <row r="146" spans="1:16">
      <c r="A146" s="147" t="s">
        <v>167</v>
      </c>
      <c r="B146" s="144"/>
      <c r="C146" s="137"/>
      <c r="D146" s="145"/>
      <c r="E146" s="146"/>
      <c r="F146" s="146"/>
      <c r="G146" s="139"/>
      <c r="H146" s="139"/>
      <c r="I146" s="139"/>
      <c r="J146" s="146">
        <v>0</v>
      </c>
      <c r="K146" s="143">
        <v>0</v>
      </c>
      <c r="L146" s="129">
        <v>0</v>
      </c>
      <c r="M146" s="129">
        <v>0</v>
      </c>
      <c r="N146" s="140">
        <f t="shared" si="12"/>
        <v>0</v>
      </c>
      <c r="O146" s="141">
        <f t="shared" si="13"/>
        <v>0</v>
      </c>
      <c r="P146" s="133">
        <f t="shared" si="14"/>
        <v>0</v>
      </c>
    </row>
    <row r="147" spans="1:16">
      <c r="A147" s="142" t="s">
        <v>168</v>
      </c>
      <c r="B147" s="144"/>
      <c r="C147" s="137"/>
      <c r="D147" s="145"/>
      <c r="E147" s="146"/>
      <c r="F147" s="146"/>
      <c r="G147" s="139"/>
      <c r="H147" s="139"/>
      <c r="I147" s="139"/>
      <c r="J147" s="146">
        <v>4</v>
      </c>
      <c r="K147" s="129">
        <v>1</v>
      </c>
      <c r="L147" s="129">
        <v>0</v>
      </c>
      <c r="M147" s="129">
        <v>0</v>
      </c>
      <c r="N147" s="140">
        <f t="shared" si="12"/>
        <v>5</v>
      </c>
      <c r="O147" s="141">
        <f t="shared" si="13"/>
        <v>1.25</v>
      </c>
      <c r="P147" s="133">
        <f t="shared" si="14"/>
        <v>2.6169789594891659E-2</v>
      </c>
    </row>
    <row r="148" spans="1:16">
      <c r="A148" s="142" t="s">
        <v>169</v>
      </c>
      <c r="B148" s="144"/>
      <c r="C148" s="137"/>
      <c r="D148" s="145"/>
      <c r="E148" s="146"/>
      <c r="F148" s="146"/>
      <c r="G148" s="139"/>
      <c r="H148" s="139"/>
      <c r="I148" s="139"/>
      <c r="J148" s="146">
        <v>2</v>
      </c>
      <c r="K148" s="129">
        <v>2</v>
      </c>
      <c r="L148" s="129">
        <v>0</v>
      </c>
      <c r="M148" s="129">
        <v>0</v>
      </c>
      <c r="N148" s="140">
        <f t="shared" si="12"/>
        <v>4</v>
      </c>
      <c r="O148" s="141">
        <f t="shared" si="13"/>
        <v>1</v>
      </c>
      <c r="P148" s="133">
        <f t="shared" si="14"/>
        <v>2.0935831675913327E-2</v>
      </c>
    </row>
    <row r="149" spans="1:16">
      <c r="A149" s="142" t="s">
        <v>170</v>
      </c>
      <c r="B149" s="144"/>
      <c r="C149" s="137"/>
      <c r="D149" s="145"/>
      <c r="E149" s="146"/>
      <c r="F149" s="146"/>
      <c r="G149" s="139"/>
      <c r="H149" s="139"/>
      <c r="I149" s="139"/>
      <c r="J149" s="146">
        <v>0</v>
      </c>
      <c r="K149" s="143">
        <v>0</v>
      </c>
      <c r="L149" s="129">
        <v>0</v>
      </c>
      <c r="M149" s="129">
        <v>0</v>
      </c>
      <c r="N149" s="140">
        <f t="shared" si="12"/>
        <v>0</v>
      </c>
      <c r="O149" s="141">
        <f t="shared" si="13"/>
        <v>0</v>
      </c>
      <c r="P149" s="133">
        <f t="shared" si="14"/>
        <v>0</v>
      </c>
    </row>
    <row r="150" spans="1:16" ht="14.25" customHeight="1">
      <c r="A150" s="147" t="s">
        <v>171</v>
      </c>
      <c r="B150" s="144"/>
      <c r="C150" s="137"/>
      <c r="D150" s="145"/>
      <c r="E150" s="146"/>
      <c r="F150" s="146"/>
      <c r="G150" s="139"/>
      <c r="H150" s="139"/>
      <c r="I150" s="139"/>
      <c r="J150" s="146">
        <v>0</v>
      </c>
      <c r="K150" s="129">
        <v>2</v>
      </c>
      <c r="L150" s="129">
        <v>3</v>
      </c>
      <c r="M150" s="129">
        <v>3</v>
      </c>
      <c r="N150" s="140">
        <f t="shared" si="12"/>
        <v>8</v>
      </c>
      <c r="O150" s="141">
        <f t="shared" si="13"/>
        <v>2</v>
      </c>
      <c r="P150" s="133">
        <f t="shared" si="14"/>
        <v>4.1871663351826655E-2</v>
      </c>
    </row>
    <row r="151" spans="1:16">
      <c r="A151" s="147" t="s">
        <v>172</v>
      </c>
      <c r="B151" s="144"/>
      <c r="C151" s="137"/>
      <c r="D151" s="145"/>
      <c r="E151" s="146"/>
      <c r="F151" s="146"/>
      <c r="G151" s="139"/>
      <c r="H151" s="139"/>
      <c r="I151" s="139"/>
      <c r="J151" s="146">
        <v>0</v>
      </c>
      <c r="K151" s="143">
        <v>0</v>
      </c>
      <c r="L151" s="129">
        <v>0</v>
      </c>
      <c r="M151" s="129">
        <v>0</v>
      </c>
      <c r="N151" s="140">
        <f t="shared" si="12"/>
        <v>0</v>
      </c>
      <c r="O151" s="141">
        <f t="shared" si="13"/>
        <v>0</v>
      </c>
      <c r="P151" s="133">
        <f t="shared" si="14"/>
        <v>0</v>
      </c>
    </row>
    <row r="152" spans="1:16">
      <c r="A152" s="147" t="s">
        <v>173</v>
      </c>
      <c r="B152" s="144"/>
      <c r="C152" s="137"/>
      <c r="D152" s="145"/>
      <c r="E152" s="146"/>
      <c r="F152" s="146"/>
      <c r="G152" s="139"/>
      <c r="H152" s="139"/>
      <c r="I152" s="139"/>
      <c r="J152" s="146">
        <v>0</v>
      </c>
      <c r="K152" s="143">
        <v>0</v>
      </c>
      <c r="L152" s="129">
        <v>1</v>
      </c>
      <c r="M152" s="129">
        <v>0</v>
      </c>
      <c r="N152" s="140">
        <f t="shared" si="12"/>
        <v>1</v>
      </c>
      <c r="O152" s="141">
        <f t="shared" si="13"/>
        <v>0.25</v>
      </c>
      <c r="P152" s="133">
        <f t="shared" si="14"/>
        <v>5.2339579189783318E-3</v>
      </c>
    </row>
    <row r="153" spans="1:16">
      <c r="A153" s="147" t="s">
        <v>174</v>
      </c>
      <c r="B153" s="144"/>
      <c r="C153" s="137"/>
      <c r="D153" s="145"/>
      <c r="E153" s="146"/>
      <c r="F153" s="146"/>
      <c r="G153" s="139"/>
      <c r="H153" s="139"/>
      <c r="I153" s="139"/>
      <c r="J153" s="146">
        <v>3</v>
      </c>
      <c r="K153" s="129">
        <v>2</v>
      </c>
      <c r="L153" s="129">
        <v>6</v>
      </c>
      <c r="M153" s="129">
        <v>2</v>
      </c>
      <c r="N153" s="140">
        <f t="shared" si="12"/>
        <v>13</v>
      </c>
      <c r="O153" s="141">
        <f t="shared" si="13"/>
        <v>3.25</v>
      </c>
      <c r="P153" s="133">
        <f t="shared" si="14"/>
        <v>6.8041452946718303E-2</v>
      </c>
    </row>
    <row r="154" spans="1:16">
      <c r="A154" s="142" t="s">
        <v>175</v>
      </c>
      <c r="B154" s="144"/>
      <c r="C154" s="137"/>
      <c r="D154" s="145"/>
      <c r="E154" s="146"/>
      <c r="F154" s="146"/>
      <c r="G154" s="139"/>
      <c r="H154" s="139"/>
      <c r="I154" s="139"/>
      <c r="J154" s="146">
        <v>253</v>
      </c>
      <c r="K154" s="129">
        <v>347</v>
      </c>
      <c r="L154" s="129">
        <v>325</v>
      </c>
      <c r="M154" s="129">
        <v>337</v>
      </c>
      <c r="N154" s="140">
        <f t="shared" si="12"/>
        <v>1262</v>
      </c>
      <c r="O154" s="141">
        <f t="shared" si="13"/>
        <v>315.5</v>
      </c>
      <c r="P154" s="133">
        <f t="shared" si="14"/>
        <v>6.6052548937506543</v>
      </c>
    </row>
    <row r="155" spans="1:16">
      <c r="A155" s="147" t="s">
        <v>176</v>
      </c>
      <c r="B155" s="144"/>
      <c r="C155" s="137"/>
      <c r="D155" s="145"/>
      <c r="E155" s="146"/>
      <c r="F155" s="146"/>
      <c r="G155" s="139"/>
      <c r="H155" s="139"/>
      <c r="I155" s="139"/>
      <c r="J155" s="146">
        <v>0</v>
      </c>
      <c r="K155" s="143">
        <v>0</v>
      </c>
      <c r="L155" s="129">
        <v>0</v>
      </c>
      <c r="M155" s="129">
        <v>1</v>
      </c>
      <c r="N155" s="140">
        <f t="shared" si="12"/>
        <v>1</v>
      </c>
      <c r="O155" s="141">
        <f t="shared" si="13"/>
        <v>0.25</v>
      </c>
      <c r="P155" s="133">
        <f t="shared" si="14"/>
        <v>5.2339579189783318E-3</v>
      </c>
    </row>
    <row r="156" spans="1:16">
      <c r="A156" s="147" t="s">
        <v>177</v>
      </c>
      <c r="B156" s="144"/>
      <c r="C156" s="137"/>
      <c r="D156" s="145"/>
      <c r="E156" s="146"/>
      <c r="F156" s="146"/>
      <c r="G156" s="139"/>
      <c r="H156" s="139"/>
      <c r="I156" s="139"/>
      <c r="J156" s="146">
        <v>0</v>
      </c>
      <c r="K156" s="143">
        <v>0</v>
      </c>
      <c r="L156" s="129">
        <v>0</v>
      </c>
      <c r="M156" s="129">
        <v>0</v>
      </c>
      <c r="N156" s="140">
        <f t="shared" si="12"/>
        <v>0</v>
      </c>
      <c r="O156" s="141">
        <f t="shared" si="13"/>
        <v>0</v>
      </c>
      <c r="P156" s="133">
        <f t="shared" si="14"/>
        <v>0</v>
      </c>
    </row>
    <row r="157" spans="1:16">
      <c r="A157" s="142" t="s">
        <v>178</v>
      </c>
      <c r="B157" s="144"/>
      <c r="C157" s="137"/>
      <c r="D157" s="145"/>
      <c r="E157" s="146"/>
      <c r="F157" s="146"/>
      <c r="G157" s="139"/>
      <c r="H157" s="139"/>
      <c r="I157" s="139"/>
      <c r="J157" s="146">
        <v>2</v>
      </c>
      <c r="K157" s="129">
        <v>7</v>
      </c>
      <c r="L157" s="129">
        <v>6</v>
      </c>
      <c r="M157" s="129">
        <v>0</v>
      </c>
      <c r="N157" s="140">
        <f t="shared" si="12"/>
        <v>15</v>
      </c>
      <c r="O157" s="141">
        <f t="shared" si="13"/>
        <v>3.75</v>
      </c>
      <c r="P157" s="133">
        <f t="shared" si="14"/>
        <v>7.850936878467496E-2</v>
      </c>
    </row>
    <row r="158" spans="1:16">
      <c r="A158" s="147" t="s">
        <v>179</v>
      </c>
      <c r="B158" s="144"/>
      <c r="C158" s="137"/>
      <c r="D158" s="145"/>
      <c r="E158" s="146"/>
      <c r="F158" s="146"/>
      <c r="G158" s="139"/>
      <c r="H158" s="139"/>
      <c r="I158" s="139"/>
      <c r="J158" s="146">
        <v>2</v>
      </c>
      <c r="K158" s="129">
        <v>4</v>
      </c>
      <c r="L158" s="129">
        <v>1</v>
      </c>
      <c r="M158" s="129">
        <v>7</v>
      </c>
      <c r="N158" s="140">
        <f t="shared" si="12"/>
        <v>14</v>
      </c>
      <c r="O158" s="141">
        <f t="shared" si="13"/>
        <v>3.5</v>
      </c>
      <c r="P158" s="133">
        <f t="shared" si="14"/>
        <v>7.3275410865696639E-2</v>
      </c>
    </row>
    <row r="159" spans="1:16">
      <c r="A159" s="142" t="s">
        <v>180</v>
      </c>
      <c r="B159" s="144"/>
      <c r="C159" s="137"/>
      <c r="D159" s="145"/>
      <c r="E159" s="146"/>
      <c r="F159" s="146"/>
      <c r="G159" s="139"/>
      <c r="H159" s="139"/>
      <c r="I159" s="139"/>
      <c r="J159" s="146">
        <v>0</v>
      </c>
      <c r="K159" s="143">
        <v>0</v>
      </c>
      <c r="L159" s="129">
        <v>0</v>
      </c>
      <c r="M159" s="129">
        <v>0</v>
      </c>
      <c r="N159" s="140">
        <f t="shared" si="12"/>
        <v>0</v>
      </c>
      <c r="O159" s="141">
        <f t="shared" si="13"/>
        <v>0</v>
      </c>
      <c r="P159" s="133">
        <f t="shared" si="14"/>
        <v>0</v>
      </c>
    </row>
    <row r="160" spans="1:16">
      <c r="A160" s="147" t="s">
        <v>181</v>
      </c>
      <c r="B160" s="144"/>
      <c r="C160" s="137"/>
      <c r="D160" s="145"/>
      <c r="E160" s="146"/>
      <c r="F160" s="146"/>
      <c r="G160" s="139"/>
      <c r="H160" s="139"/>
      <c r="I160" s="139"/>
      <c r="J160" s="146">
        <v>2</v>
      </c>
      <c r="K160" s="129">
        <v>15</v>
      </c>
      <c r="L160" s="129">
        <v>6</v>
      </c>
      <c r="M160" s="129">
        <v>7</v>
      </c>
      <c r="N160" s="140">
        <f t="shared" si="12"/>
        <v>30</v>
      </c>
      <c r="O160" s="141">
        <f t="shared" si="13"/>
        <v>7.5</v>
      </c>
      <c r="P160" s="133">
        <f t="shared" si="14"/>
        <v>0.15701873756934992</v>
      </c>
    </row>
    <row r="161" spans="1:16">
      <c r="A161" s="147" t="s">
        <v>182</v>
      </c>
      <c r="B161" s="144"/>
      <c r="C161" s="137"/>
      <c r="D161" s="145"/>
      <c r="E161" s="146"/>
      <c r="F161" s="146"/>
      <c r="G161" s="139"/>
      <c r="H161" s="139"/>
      <c r="I161" s="139"/>
      <c r="J161" s="146">
        <v>0</v>
      </c>
      <c r="K161" s="129">
        <v>0</v>
      </c>
      <c r="L161" s="129">
        <v>0</v>
      </c>
      <c r="M161" s="129">
        <v>3</v>
      </c>
      <c r="N161" s="140">
        <f t="shared" si="12"/>
        <v>3</v>
      </c>
      <c r="O161" s="141">
        <f t="shared" si="13"/>
        <v>0.75</v>
      </c>
      <c r="P161" s="133">
        <f t="shared" si="14"/>
        <v>1.5701873756934995E-2</v>
      </c>
    </row>
    <row r="162" spans="1:16">
      <c r="A162" s="147" t="s">
        <v>183</v>
      </c>
      <c r="B162" s="144"/>
      <c r="C162" s="137"/>
      <c r="D162" s="145"/>
      <c r="E162" s="146"/>
      <c r="F162" s="146"/>
      <c r="G162" s="139"/>
      <c r="H162" s="139"/>
      <c r="I162" s="139"/>
      <c r="J162" s="146">
        <v>0</v>
      </c>
      <c r="K162" s="143">
        <v>0</v>
      </c>
      <c r="L162" s="129">
        <v>0</v>
      </c>
      <c r="M162" s="129">
        <v>0</v>
      </c>
      <c r="N162" s="140">
        <f t="shared" si="12"/>
        <v>0</v>
      </c>
      <c r="O162" s="141">
        <f t="shared" si="13"/>
        <v>0</v>
      </c>
      <c r="P162" s="133">
        <f t="shared" si="14"/>
        <v>0</v>
      </c>
    </row>
    <row r="163" spans="1:16">
      <c r="A163" s="147" t="s">
        <v>184</v>
      </c>
      <c r="B163" s="144"/>
      <c r="C163" s="137"/>
      <c r="D163" s="145"/>
      <c r="E163" s="146"/>
      <c r="F163" s="146"/>
      <c r="G163" s="139"/>
      <c r="H163" s="139"/>
      <c r="I163" s="139"/>
      <c r="J163" s="146">
        <v>19</v>
      </c>
      <c r="K163" s="129">
        <v>23</v>
      </c>
      <c r="L163" s="129">
        <v>22</v>
      </c>
      <c r="M163" s="129">
        <v>9</v>
      </c>
      <c r="N163" s="140">
        <f t="shared" si="12"/>
        <v>73</v>
      </c>
      <c r="O163" s="141">
        <f t="shared" si="13"/>
        <v>18.25</v>
      </c>
      <c r="P163" s="133">
        <f t="shared" si="14"/>
        <v>0.38207892808541821</v>
      </c>
    </row>
    <row r="164" spans="1:16">
      <c r="A164" s="147" t="s">
        <v>185</v>
      </c>
      <c r="B164" s="144"/>
      <c r="C164" s="137"/>
      <c r="D164" s="145"/>
      <c r="E164" s="146"/>
      <c r="F164" s="146"/>
      <c r="G164" s="139"/>
      <c r="H164" s="139"/>
      <c r="I164" s="139"/>
      <c r="J164" s="146">
        <v>6</v>
      </c>
      <c r="K164" s="129">
        <v>4</v>
      </c>
      <c r="L164" s="129">
        <v>8</v>
      </c>
      <c r="M164" s="129">
        <v>5</v>
      </c>
      <c r="N164" s="140">
        <f t="shared" si="12"/>
        <v>23</v>
      </c>
      <c r="O164" s="141">
        <f t="shared" si="13"/>
        <v>5.75</v>
      </c>
      <c r="P164" s="133">
        <f t="shared" si="14"/>
        <v>0.12038103213650163</v>
      </c>
    </row>
    <row r="165" spans="1:16">
      <c r="A165" s="142" t="s">
        <v>186</v>
      </c>
      <c r="B165" s="144"/>
      <c r="C165" s="137"/>
      <c r="D165" s="145"/>
      <c r="E165" s="146"/>
      <c r="F165" s="146"/>
      <c r="G165" s="139"/>
      <c r="H165" s="139"/>
      <c r="I165" s="139"/>
      <c r="J165" s="146">
        <v>3</v>
      </c>
      <c r="K165" s="129">
        <v>4</v>
      </c>
      <c r="L165" s="129">
        <v>0</v>
      </c>
      <c r="M165" s="129">
        <v>2</v>
      </c>
      <c r="N165" s="140">
        <f t="shared" ref="N165:N196" si="15">SUM(B165:M165)</f>
        <v>9</v>
      </c>
      <c r="O165" s="141">
        <f t="shared" ref="O165:O187" si="16">AVERAGE(B165:M165)</f>
        <v>2.25</v>
      </c>
      <c r="P165" s="133">
        <f t="shared" ref="P165:P187" si="17">(N165/$N$187)*100</f>
        <v>4.7105621270804983E-2</v>
      </c>
    </row>
    <row r="166" spans="1:16">
      <c r="A166" s="147" t="s">
        <v>187</v>
      </c>
      <c r="B166" s="144"/>
      <c r="C166" s="137"/>
      <c r="D166" s="145"/>
      <c r="E166" s="146"/>
      <c r="F166" s="146"/>
      <c r="G166" s="139"/>
      <c r="H166" s="139"/>
      <c r="I166" s="139"/>
      <c r="J166" s="146">
        <v>3</v>
      </c>
      <c r="K166" s="129">
        <v>1</v>
      </c>
      <c r="L166" s="129">
        <v>1</v>
      </c>
      <c r="M166" s="129">
        <v>1</v>
      </c>
      <c r="N166" s="140">
        <f t="shared" si="15"/>
        <v>6</v>
      </c>
      <c r="O166" s="141">
        <f t="shared" si="16"/>
        <v>1.5</v>
      </c>
      <c r="P166" s="133">
        <f t="shared" si="17"/>
        <v>3.1403747513869991E-2</v>
      </c>
    </row>
    <row r="167" spans="1:16">
      <c r="A167" s="147" t="s">
        <v>188</v>
      </c>
      <c r="B167" s="144"/>
      <c r="C167" s="137"/>
      <c r="D167" s="145"/>
      <c r="E167" s="146"/>
      <c r="F167" s="146"/>
      <c r="G167" s="139"/>
      <c r="H167" s="139"/>
      <c r="I167" s="139"/>
      <c r="J167" s="146">
        <v>0</v>
      </c>
      <c r="K167" s="143">
        <v>0</v>
      </c>
      <c r="L167" s="129">
        <v>0</v>
      </c>
      <c r="M167" s="129">
        <v>0</v>
      </c>
      <c r="N167" s="140">
        <f t="shared" si="15"/>
        <v>0</v>
      </c>
      <c r="O167" s="141">
        <f t="shared" si="16"/>
        <v>0</v>
      </c>
      <c r="P167" s="133">
        <f t="shared" si="17"/>
        <v>0</v>
      </c>
    </row>
    <row r="168" spans="1:16">
      <c r="A168" s="147" t="s">
        <v>189</v>
      </c>
      <c r="B168" s="144"/>
      <c r="C168" s="137"/>
      <c r="D168" s="145"/>
      <c r="E168" s="146"/>
      <c r="F168" s="146"/>
      <c r="G168" s="139"/>
      <c r="H168" s="139"/>
      <c r="I168" s="139"/>
      <c r="J168" s="146">
        <v>2</v>
      </c>
      <c r="K168" s="129">
        <v>2</v>
      </c>
      <c r="L168" s="129">
        <v>6</v>
      </c>
      <c r="M168" s="129">
        <v>3</v>
      </c>
      <c r="N168" s="140">
        <f t="shared" si="15"/>
        <v>13</v>
      </c>
      <c r="O168" s="141">
        <f t="shared" si="16"/>
        <v>3.25</v>
      </c>
      <c r="P168" s="133">
        <f t="shared" si="17"/>
        <v>6.8041452946718303E-2</v>
      </c>
    </row>
    <row r="169" spans="1:16">
      <c r="A169" s="147" t="s">
        <v>190</v>
      </c>
      <c r="B169" s="144"/>
      <c r="C169" s="137"/>
      <c r="D169" s="145"/>
      <c r="E169" s="146"/>
      <c r="F169" s="146"/>
      <c r="G169" s="139"/>
      <c r="H169" s="139"/>
      <c r="I169" s="139"/>
      <c r="J169" s="146">
        <v>5</v>
      </c>
      <c r="K169" s="129">
        <v>16</v>
      </c>
      <c r="L169" s="129">
        <v>18</v>
      </c>
      <c r="M169" s="129">
        <v>6</v>
      </c>
      <c r="N169" s="140">
        <f t="shared" si="15"/>
        <v>45</v>
      </c>
      <c r="O169" s="141">
        <f t="shared" si="16"/>
        <v>11.25</v>
      </c>
      <c r="P169" s="133">
        <f t="shared" si="17"/>
        <v>0.23552810635402494</v>
      </c>
    </row>
    <row r="170" spans="1:16">
      <c r="A170" s="147" t="s">
        <v>191</v>
      </c>
      <c r="B170" s="144"/>
      <c r="C170" s="137"/>
      <c r="D170" s="145"/>
      <c r="E170" s="146"/>
      <c r="F170" s="146"/>
      <c r="G170" s="139"/>
      <c r="H170" s="139"/>
      <c r="I170" s="139"/>
      <c r="J170" s="146">
        <v>0</v>
      </c>
      <c r="K170" s="143">
        <v>0</v>
      </c>
      <c r="L170" s="129">
        <v>1</v>
      </c>
      <c r="M170" s="129">
        <v>0</v>
      </c>
      <c r="N170" s="140">
        <f t="shared" si="15"/>
        <v>1</v>
      </c>
      <c r="O170" s="141">
        <f t="shared" si="16"/>
        <v>0.25</v>
      </c>
      <c r="P170" s="133">
        <f t="shared" si="17"/>
        <v>5.2339579189783318E-3</v>
      </c>
    </row>
    <row r="171" spans="1:16">
      <c r="A171" s="147" t="s">
        <v>192</v>
      </c>
      <c r="B171" s="144"/>
      <c r="C171" s="137"/>
      <c r="D171" s="145"/>
      <c r="E171" s="146"/>
      <c r="F171" s="146"/>
      <c r="G171" s="139"/>
      <c r="H171" s="139"/>
      <c r="I171" s="139"/>
      <c r="J171" s="146">
        <v>128</v>
      </c>
      <c r="K171" s="129">
        <v>164</v>
      </c>
      <c r="L171" s="129">
        <v>149</v>
      </c>
      <c r="M171" s="129">
        <v>129</v>
      </c>
      <c r="N171" s="140">
        <f t="shared" si="15"/>
        <v>570</v>
      </c>
      <c r="O171" s="141">
        <f t="shared" si="16"/>
        <v>142.5</v>
      </c>
      <c r="P171" s="133">
        <f t="shared" si="17"/>
        <v>2.9833560138176489</v>
      </c>
    </row>
    <row r="172" spans="1:16">
      <c r="A172" s="147" t="s">
        <v>193</v>
      </c>
      <c r="B172" s="144"/>
      <c r="C172" s="137"/>
      <c r="D172" s="145"/>
      <c r="E172" s="146"/>
      <c r="F172" s="146"/>
      <c r="G172" s="139"/>
      <c r="H172" s="139"/>
      <c r="I172" s="139"/>
      <c r="J172" s="146">
        <v>0</v>
      </c>
      <c r="K172" s="143">
        <v>0</v>
      </c>
      <c r="L172" s="129">
        <v>2</v>
      </c>
      <c r="M172" s="129">
        <v>1</v>
      </c>
      <c r="N172" s="140">
        <f t="shared" si="15"/>
        <v>3</v>
      </c>
      <c r="O172" s="141">
        <f t="shared" si="16"/>
        <v>0.75</v>
      </c>
      <c r="P172" s="133">
        <f t="shared" si="17"/>
        <v>1.5701873756934995E-2</v>
      </c>
    </row>
    <row r="173" spans="1:16">
      <c r="A173" s="147" t="s">
        <v>194</v>
      </c>
      <c r="B173" s="144"/>
      <c r="C173" s="137"/>
      <c r="D173" s="145"/>
      <c r="E173" s="146"/>
      <c r="F173" s="146"/>
      <c r="G173" s="139"/>
      <c r="H173" s="139"/>
      <c r="I173" s="139"/>
      <c r="J173" s="146">
        <v>16</v>
      </c>
      <c r="K173" s="143">
        <v>17</v>
      </c>
      <c r="L173" s="129">
        <v>38</v>
      </c>
      <c r="M173" s="129">
        <v>28</v>
      </c>
      <c r="N173" s="140">
        <f t="shared" si="15"/>
        <v>99</v>
      </c>
      <c r="O173" s="141">
        <f t="shared" si="16"/>
        <v>24.75</v>
      </c>
      <c r="P173" s="133">
        <f t="shared" si="17"/>
        <v>0.51816183397885474</v>
      </c>
    </row>
    <row r="174" spans="1:16">
      <c r="A174" s="147" t="s">
        <v>195</v>
      </c>
      <c r="B174" s="144"/>
      <c r="C174" s="137"/>
      <c r="D174" s="145"/>
      <c r="E174" s="146"/>
      <c r="F174" s="146"/>
      <c r="G174" s="139"/>
      <c r="H174" s="139"/>
      <c r="I174" s="139"/>
      <c r="J174" s="146">
        <v>2</v>
      </c>
      <c r="K174" s="129">
        <v>2</v>
      </c>
      <c r="L174" s="129">
        <v>3</v>
      </c>
      <c r="M174" s="129">
        <v>10</v>
      </c>
      <c r="N174" s="140">
        <f t="shared" si="15"/>
        <v>17</v>
      </c>
      <c r="O174" s="141">
        <f t="shared" si="16"/>
        <v>4.25</v>
      </c>
      <c r="P174" s="133">
        <f t="shared" si="17"/>
        <v>8.8977284622631644E-2</v>
      </c>
    </row>
    <row r="175" spans="1:16">
      <c r="A175" s="142" t="s">
        <v>196</v>
      </c>
      <c r="B175" s="144"/>
      <c r="C175" s="137"/>
      <c r="D175" s="145"/>
      <c r="E175" s="146"/>
      <c r="F175" s="146"/>
      <c r="G175" s="139"/>
      <c r="H175" s="139"/>
      <c r="I175" s="139"/>
      <c r="J175" s="146">
        <v>14</v>
      </c>
      <c r="K175" s="129">
        <v>10</v>
      </c>
      <c r="L175" s="129">
        <v>18</v>
      </c>
      <c r="M175" s="129">
        <v>10</v>
      </c>
      <c r="N175" s="140">
        <f t="shared" si="15"/>
        <v>52</v>
      </c>
      <c r="O175" s="141">
        <f t="shared" si="16"/>
        <v>13</v>
      </c>
      <c r="P175" s="133">
        <f t="shared" si="17"/>
        <v>0.27216581178687321</v>
      </c>
    </row>
    <row r="176" spans="1:16">
      <c r="A176" s="142" t="s">
        <v>197</v>
      </c>
      <c r="B176" s="144"/>
      <c r="C176" s="137"/>
      <c r="D176" s="145"/>
      <c r="E176" s="146"/>
      <c r="F176" s="146"/>
      <c r="G176" s="139"/>
      <c r="H176" s="139"/>
      <c r="I176" s="139"/>
      <c r="J176" s="146">
        <v>0</v>
      </c>
      <c r="K176" s="143">
        <v>0</v>
      </c>
      <c r="L176" s="129">
        <v>0</v>
      </c>
      <c r="M176" s="129">
        <v>0</v>
      </c>
      <c r="N176" s="140">
        <f t="shared" si="15"/>
        <v>0</v>
      </c>
      <c r="O176" s="141">
        <f t="shared" si="16"/>
        <v>0</v>
      </c>
      <c r="P176" s="133">
        <f t="shared" si="17"/>
        <v>0</v>
      </c>
    </row>
    <row r="177" spans="1:16">
      <c r="A177" s="147" t="s">
        <v>198</v>
      </c>
      <c r="B177" s="144"/>
      <c r="C177" s="137"/>
      <c r="D177" s="145"/>
      <c r="E177" s="146"/>
      <c r="F177" s="146"/>
      <c r="G177" s="139"/>
      <c r="H177" s="139"/>
      <c r="I177" s="139"/>
      <c r="J177" s="146">
        <v>59</v>
      </c>
      <c r="K177" s="129">
        <v>58</v>
      </c>
      <c r="L177" s="129">
        <v>37</v>
      </c>
      <c r="M177" s="129">
        <v>43</v>
      </c>
      <c r="N177" s="140">
        <f t="shared" si="15"/>
        <v>197</v>
      </c>
      <c r="O177" s="141">
        <f t="shared" si="16"/>
        <v>49.25</v>
      </c>
      <c r="P177" s="133">
        <f t="shared" si="17"/>
        <v>1.0310897100387313</v>
      </c>
    </row>
    <row r="178" spans="1:16">
      <c r="A178" s="147" t="s">
        <v>199</v>
      </c>
      <c r="B178" s="144"/>
      <c r="C178" s="137"/>
      <c r="D178" s="145"/>
      <c r="E178" s="146"/>
      <c r="F178" s="146"/>
      <c r="G178" s="139"/>
      <c r="H178" s="139"/>
      <c r="I178" s="139"/>
      <c r="J178" s="146">
        <v>24</v>
      </c>
      <c r="K178" s="129">
        <v>100</v>
      </c>
      <c r="L178" s="129">
        <v>110</v>
      </c>
      <c r="M178" s="129">
        <v>17</v>
      </c>
      <c r="N178" s="140">
        <f t="shared" si="15"/>
        <v>251</v>
      </c>
      <c r="O178" s="141">
        <f t="shared" si="16"/>
        <v>62.75</v>
      </c>
      <c r="P178" s="133">
        <f t="shared" si="17"/>
        <v>1.3137234376635614</v>
      </c>
    </row>
    <row r="179" spans="1:16">
      <c r="A179" s="147" t="s">
        <v>200</v>
      </c>
      <c r="B179" s="144"/>
      <c r="C179" s="137"/>
      <c r="D179" s="145"/>
      <c r="E179" s="146"/>
      <c r="F179" s="146"/>
      <c r="G179" s="139"/>
      <c r="H179" s="139"/>
      <c r="I179" s="139"/>
      <c r="J179" s="146">
        <v>2</v>
      </c>
      <c r="K179" s="129">
        <v>2</v>
      </c>
      <c r="L179" s="129">
        <v>1</v>
      </c>
      <c r="M179" s="129">
        <v>24</v>
      </c>
      <c r="N179" s="140">
        <f t="shared" si="15"/>
        <v>29</v>
      </c>
      <c r="O179" s="141">
        <f t="shared" si="16"/>
        <v>7.25</v>
      </c>
      <c r="P179" s="133">
        <f t="shared" si="17"/>
        <v>0.15178477965037163</v>
      </c>
    </row>
    <row r="180" spans="1:16">
      <c r="A180" s="147" t="s">
        <v>201</v>
      </c>
      <c r="B180" s="144"/>
      <c r="C180" s="137"/>
      <c r="D180" s="145"/>
      <c r="E180" s="146"/>
      <c r="F180" s="146"/>
      <c r="G180" s="139"/>
      <c r="H180" s="139"/>
      <c r="I180" s="139"/>
      <c r="J180" s="146">
        <v>68</v>
      </c>
      <c r="K180" s="129">
        <v>69</v>
      </c>
      <c r="L180" s="129">
        <v>71</v>
      </c>
      <c r="M180" s="129">
        <v>0</v>
      </c>
      <c r="N180" s="140">
        <f t="shared" si="15"/>
        <v>208</v>
      </c>
      <c r="O180" s="141">
        <f t="shared" si="16"/>
        <v>52</v>
      </c>
      <c r="P180" s="133">
        <f t="shared" si="17"/>
        <v>1.0886632471474929</v>
      </c>
    </row>
    <row r="181" spans="1:16">
      <c r="A181" s="147" t="s">
        <v>202</v>
      </c>
      <c r="B181" s="144"/>
      <c r="C181" s="137"/>
      <c r="D181" s="145"/>
      <c r="E181" s="146"/>
      <c r="F181" s="146"/>
      <c r="G181" s="139"/>
      <c r="H181" s="139"/>
      <c r="I181" s="139"/>
      <c r="J181" s="146">
        <v>2</v>
      </c>
      <c r="K181" s="129">
        <v>2</v>
      </c>
      <c r="L181" s="129">
        <v>0</v>
      </c>
      <c r="M181" s="129">
        <v>0</v>
      </c>
      <c r="N181" s="140">
        <f t="shared" si="15"/>
        <v>4</v>
      </c>
      <c r="O181" s="141">
        <f t="shared" si="16"/>
        <v>1</v>
      </c>
      <c r="P181" s="133">
        <f t="shared" si="17"/>
        <v>2.0935831675913327E-2</v>
      </c>
    </row>
    <row r="182" spans="1:16">
      <c r="A182" s="147" t="s">
        <v>203</v>
      </c>
      <c r="B182" s="144"/>
      <c r="C182" s="137"/>
      <c r="D182" s="145"/>
      <c r="E182" s="146"/>
      <c r="F182" s="146"/>
      <c r="G182" s="139"/>
      <c r="H182" s="139"/>
      <c r="I182" s="139"/>
      <c r="J182" s="146">
        <v>5</v>
      </c>
      <c r="K182" s="129">
        <v>5</v>
      </c>
      <c r="L182" s="129">
        <v>4</v>
      </c>
      <c r="M182" s="129">
        <v>0</v>
      </c>
      <c r="N182" s="140">
        <f t="shared" si="15"/>
        <v>14</v>
      </c>
      <c r="O182" s="141">
        <f t="shared" si="16"/>
        <v>3.5</v>
      </c>
      <c r="P182" s="133">
        <f t="shared" si="17"/>
        <v>7.3275410865696639E-2</v>
      </c>
    </row>
    <row r="183" spans="1:16">
      <c r="A183" s="147" t="s">
        <v>204</v>
      </c>
      <c r="B183" s="144"/>
      <c r="C183" s="137"/>
      <c r="D183" s="145"/>
      <c r="E183" s="146"/>
      <c r="F183" s="146"/>
      <c r="G183" s="139"/>
      <c r="H183" s="139"/>
      <c r="I183" s="139"/>
      <c r="J183" s="146">
        <v>38</v>
      </c>
      <c r="K183" s="129">
        <v>48</v>
      </c>
      <c r="L183" s="129">
        <v>33</v>
      </c>
      <c r="M183" s="129">
        <v>22</v>
      </c>
      <c r="N183" s="140">
        <f t="shared" si="15"/>
        <v>141</v>
      </c>
      <c r="O183" s="141">
        <f t="shared" si="16"/>
        <v>35.25</v>
      </c>
      <c r="P183" s="133">
        <f t="shared" si="17"/>
        <v>0.73798806657594473</v>
      </c>
    </row>
    <row r="184" spans="1:16">
      <c r="A184" s="147" t="s">
        <v>205</v>
      </c>
      <c r="B184" s="144"/>
      <c r="C184" s="137"/>
      <c r="D184" s="145"/>
      <c r="E184" s="146"/>
      <c r="F184" s="146"/>
      <c r="G184" s="139"/>
      <c r="H184" s="139"/>
      <c r="I184" s="139"/>
      <c r="J184" s="146">
        <v>116</v>
      </c>
      <c r="K184" s="129">
        <v>108</v>
      </c>
      <c r="L184" s="129">
        <v>122</v>
      </c>
      <c r="M184" s="129">
        <v>107</v>
      </c>
      <c r="N184" s="140">
        <f t="shared" si="15"/>
        <v>453</v>
      </c>
      <c r="O184" s="141">
        <f t="shared" si="16"/>
        <v>113.25</v>
      </c>
      <c r="P184" s="133">
        <f t="shared" si="17"/>
        <v>2.3709829372971845</v>
      </c>
    </row>
    <row r="185" spans="1:16">
      <c r="A185" s="147" t="s">
        <v>206</v>
      </c>
      <c r="B185" s="144"/>
      <c r="C185" s="137"/>
      <c r="D185" s="145"/>
      <c r="E185" s="146"/>
      <c r="F185" s="146"/>
      <c r="G185" s="139"/>
      <c r="H185" s="150"/>
      <c r="I185" s="150"/>
      <c r="J185" s="151">
        <v>3</v>
      </c>
      <c r="K185" s="129">
        <v>4</v>
      </c>
      <c r="L185" s="129">
        <v>5</v>
      </c>
      <c r="M185" s="129">
        <v>4</v>
      </c>
      <c r="N185" s="152">
        <f t="shared" si="15"/>
        <v>16</v>
      </c>
      <c r="O185" s="153">
        <f t="shared" si="16"/>
        <v>4</v>
      </c>
      <c r="P185" s="154">
        <f t="shared" si="17"/>
        <v>8.3743326703653309E-2</v>
      </c>
    </row>
    <row r="186" spans="1:16" s="82" customFormat="1" thickBot="1">
      <c r="A186" s="155" t="s">
        <v>207</v>
      </c>
      <c r="B186" s="156"/>
      <c r="C186" s="157"/>
      <c r="D186" s="158"/>
      <c r="E186" s="151"/>
      <c r="F186" s="151"/>
      <c r="G186" s="150"/>
      <c r="H186" s="150"/>
      <c r="I186" s="150"/>
      <c r="J186" s="151">
        <v>0</v>
      </c>
      <c r="K186" s="129">
        <v>0</v>
      </c>
      <c r="L186" s="159">
        <v>0</v>
      </c>
      <c r="M186" s="129">
        <v>0</v>
      </c>
      <c r="N186" s="152">
        <f t="shared" si="15"/>
        <v>0</v>
      </c>
      <c r="O186" s="153">
        <f t="shared" si="16"/>
        <v>0</v>
      </c>
      <c r="P186" s="160">
        <f t="shared" si="17"/>
        <v>0</v>
      </c>
    </row>
    <row r="187" spans="1:16" thickBot="1">
      <c r="A187" s="161" t="s">
        <v>5</v>
      </c>
      <c r="B187" s="162"/>
      <c r="C187" s="163"/>
      <c r="D187" s="164"/>
      <c r="E187" s="165"/>
      <c r="F187" s="165"/>
      <c r="G187" s="165"/>
      <c r="H187" s="165"/>
      <c r="I187" s="165"/>
      <c r="J187" s="163">
        <f>SUM(J5:J186)</f>
        <v>4687</v>
      </c>
      <c r="K187" s="163">
        <f>SUM(K5:K186)</f>
        <v>5517</v>
      </c>
      <c r="L187" s="163">
        <f>SUM(L5:L186)</f>
        <v>4645</v>
      </c>
      <c r="M187" s="166">
        <f>SUM(M5:M186)</f>
        <v>4257</v>
      </c>
      <c r="N187" s="167">
        <f t="shared" si="15"/>
        <v>19106</v>
      </c>
      <c r="O187" s="168">
        <f t="shared" si="16"/>
        <v>4776.5</v>
      </c>
      <c r="P187" s="169">
        <f t="shared" si="17"/>
        <v>100</v>
      </c>
    </row>
    <row r="188" spans="1:16" s="82" customFormat="1" ht="16.5" customHeight="1">
      <c r="A188" s="170"/>
      <c r="B188" s="171"/>
      <c r="C188" s="171"/>
      <c r="D188" s="171"/>
      <c r="E188" s="171"/>
      <c r="F188" s="171"/>
      <c r="G188" s="171"/>
      <c r="H188" s="171"/>
      <c r="I188" s="171"/>
      <c r="J188" s="171"/>
      <c r="K188" s="171"/>
      <c r="L188" s="172"/>
      <c r="M188" s="116"/>
      <c r="N188" s="116"/>
      <c r="O188" s="116"/>
      <c r="P188" s="173"/>
    </row>
    <row r="189" spans="1:16" ht="65.25" customHeight="1">
      <c r="A189" s="174" t="s">
        <v>208</v>
      </c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</row>
    <row r="190" spans="1:16">
      <c r="A190" s="176"/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</row>
    <row r="191" spans="1:16" ht="45">
      <c r="A191" s="177" t="s">
        <v>209</v>
      </c>
      <c r="B191" s="178"/>
      <c r="C191" s="178"/>
      <c r="D191" s="178"/>
      <c r="E191" s="178"/>
      <c r="F191" s="178"/>
      <c r="G191" s="178"/>
      <c r="H191" s="178"/>
      <c r="I191" s="178"/>
      <c r="J191" s="178"/>
      <c r="K191" s="178"/>
    </row>
    <row r="192" spans="1:16">
      <c r="A192" s="177"/>
      <c r="B192" s="178"/>
      <c r="C192" s="178"/>
      <c r="D192" s="178"/>
      <c r="E192" s="178"/>
      <c r="F192" s="178"/>
      <c r="G192" s="178"/>
      <c r="H192" s="178"/>
      <c r="I192" s="178"/>
      <c r="J192" s="178"/>
      <c r="K192" s="178"/>
    </row>
    <row r="193" spans="1:13" ht="31.5" customHeight="1">
      <c r="A193" s="176" t="s">
        <v>210</v>
      </c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</row>
    <row r="194" spans="1:13" ht="45">
      <c r="A194" s="177" t="s">
        <v>211</v>
      </c>
    </row>
    <row r="195" spans="1:13" ht="30">
      <c r="A195" s="176" t="s">
        <v>212</v>
      </c>
      <c r="B195" s="178"/>
      <c r="C195" s="178"/>
      <c r="D195" s="178"/>
      <c r="E195" s="178"/>
      <c r="F195" s="178"/>
      <c r="G195" s="114"/>
      <c r="H195" s="114"/>
      <c r="I195" s="114"/>
      <c r="J195" s="114"/>
      <c r="K195" s="114"/>
    </row>
    <row r="197" spans="1:13" customFormat="1">
      <c r="A197" s="177"/>
      <c r="M197" s="179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/>
  </sheetViews>
  <sheetFormatPr defaultColWidth="5.5703125" defaultRowHeight="14.25"/>
  <cols>
    <col min="1" max="1" width="41" style="13" customWidth="1"/>
    <col min="2" max="2" width="7.5703125" style="13" bestFit="1" customWidth="1"/>
    <col min="3" max="3" width="7.7109375" style="185" bestFit="1" customWidth="1"/>
    <col min="4" max="4" width="7.140625" style="13" bestFit="1" customWidth="1"/>
    <col min="5" max="5" width="7" style="182" bestFit="1" customWidth="1"/>
    <col min="6" max="6" width="7.5703125" style="13" bestFit="1" customWidth="1"/>
    <col min="7" max="7" width="6.28515625" style="182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80" t="s">
        <v>0</v>
      </c>
      <c r="B1" s="180"/>
      <c r="C1" s="181"/>
      <c r="D1" s="180"/>
      <c r="P1" s="183">
        <v>4692</v>
      </c>
    </row>
    <row r="2" spans="1:20" ht="15">
      <c r="A2" s="1" t="s">
        <v>1</v>
      </c>
      <c r="B2" s="1"/>
      <c r="C2" s="184"/>
      <c r="D2" s="1"/>
    </row>
    <row r="3" spans="1:20" ht="15">
      <c r="A3" s="1"/>
      <c r="B3" s="1"/>
      <c r="C3" s="184"/>
      <c r="D3" s="1"/>
    </row>
    <row r="4" spans="1:20" ht="15">
      <c r="A4" s="1" t="s">
        <v>213</v>
      </c>
      <c r="B4" s="1"/>
      <c r="C4" s="184"/>
      <c r="D4" s="1"/>
    </row>
    <row r="5" spans="1:20">
      <c r="E5" s="13"/>
      <c r="F5" s="182"/>
      <c r="G5" s="13"/>
      <c r="H5" s="182"/>
    </row>
    <row r="6" spans="1:20" ht="63.75">
      <c r="A6" s="62" t="s">
        <v>214</v>
      </c>
      <c r="B6" s="25">
        <v>45261</v>
      </c>
      <c r="C6" s="122">
        <v>45231</v>
      </c>
      <c r="D6" s="122">
        <v>45200</v>
      </c>
      <c r="E6" s="122">
        <v>45170</v>
      </c>
      <c r="F6" s="122">
        <v>45139</v>
      </c>
      <c r="G6" s="122">
        <v>45108</v>
      </c>
      <c r="H6" s="122">
        <v>45078</v>
      </c>
      <c r="I6" s="122">
        <v>45047</v>
      </c>
      <c r="J6" s="122">
        <v>45017</v>
      </c>
      <c r="K6" s="122">
        <v>44986</v>
      </c>
      <c r="L6" s="122">
        <v>44958</v>
      </c>
      <c r="M6" s="122">
        <v>44927</v>
      </c>
      <c r="N6" s="122" t="s">
        <v>5</v>
      </c>
      <c r="O6" s="122" t="s">
        <v>6</v>
      </c>
      <c r="P6" s="186" t="s">
        <v>215</v>
      </c>
    </row>
    <row r="7" spans="1:20" ht="14.25" customHeight="1" thickBot="1">
      <c r="A7" s="187" t="s">
        <v>59</v>
      </c>
      <c r="B7" s="144"/>
      <c r="C7" s="129"/>
      <c r="D7" s="188"/>
      <c r="E7" s="189"/>
      <c r="F7" s="189"/>
      <c r="G7" s="190"/>
      <c r="H7" s="190"/>
      <c r="I7" s="190"/>
      <c r="J7" s="191">
        <v>981</v>
      </c>
      <c r="K7" s="46">
        <v>844</v>
      </c>
      <c r="L7" s="35">
        <v>484</v>
      </c>
      <c r="M7" s="46">
        <v>501</v>
      </c>
      <c r="N7" s="192">
        <f t="shared" ref="N7:N16" si="0">SUM(B7:M7)</f>
        <v>2810</v>
      </c>
      <c r="O7" s="193">
        <f t="shared" ref="O7:O17" si="1">AVERAGE(B7:M7)</f>
        <v>702.5</v>
      </c>
      <c r="P7" s="194">
        <f t="shared" ref="P7:P17" si="2">(J7*100)/$P$1</f>
        <v>20.907928388746804</v>
      </c>
      <c r="S7" s="182"/>
      <c r="T7" s="182"/>
    </row>
    <row r="8" spans="1:20" ht="15" customHeight="1" thickBot="1">
      <c r="A8" s="195" t="s">
        <v>175</v>
      </c>
      <c r="B8" s="144"/>
      <c r="C8" s="129"/>
      <c r="D8" s="188"/>
      <c r="E8" s="189"/>
      <c r="F8" s="189"/>
      <c r="G8" s="190"/>
      <c r="H8" s="190"/>
      <c r="I8" s="190"/>
      <c r="J8" s="191">
        <v>253</v>
      </c>
      <c r="K8" s="46">
        <v>347</v>
      </c>
      <c r="L8" s="46">
        <v>325</v>
      </c>
      <c r="M8" s="46">
        <v>337</v>
      </c>
      <c r="N8" s="196">
        <f t="shared" si="0"/>
        <v>1262</v>
      </c>
      <c r="O8" s="197">
        <f t="shared" si="1"/>
        <v>315.5</v>
      </c>
      <c r="P8" s="194">
        <f t="shared" si="2"/>
        <v>5.3921568627450984</v>
      </c>
      <c r="S8" s="182"/>
      <c r="T8" s="182"/>
    </row>
    <row r="9" spans="1:20" ht="15" thickBot="1">
      <c r="A9" s="198" t="s">
        <v>57</v>
      </c>
      <c r="B9" s="144"/>
      <c r="C9" s="129"/>
      <c r="D9" s="188"/>
      <c r="E9" s="189"/>
      <c r="F9" s="189"/>
      <c r="G9" s="190"/>
      <c r="H9" s="190"/>
      <c r="I9" s="190"/>
      <c r="J9" s="199">
        <v>379</v>
      </c>
      <c r="K9" s="46">
        <v>313</v>
      </c>
      <c r="L9" s="46">
        <v>290</v>
      </c>
      <c r="M9" s="46">
        <v>263</v>
      </c>
      <c r="N9" s="196">
        <f t="shared" si="0"/>
        <v>1245</v>
      </c>
      <c r="O9" s="197">
        <f t="shared" si="1"/>
        <v>311.25</v>
      </c>
      <c r="P9" s="194">
        <f t="shared" si="2"/>
        <v>8.0775788576300087</v>
      </c>
      <c r="S9" s="182"/>
      <c r="T9" s="182"/>
    </row>
    <row r="10" spans="1:20" ht="15" thickBot="1">
      <c r="A10" s="198" t="s">
        <v>44</v>
      </c>
      <c r="B10" s="144"/>
      <c r="C10" s="129"/>
      <c r="D10" s="188"/>
      <c r="E10" s="189"/>
      <c r="F10" s="189"/>
      <c r="G10" s="190"/>
      <c r="H10" s="190"/>
      <c r="I10" s="190"/>
      <c r="J10" s="199">
        <v>231</v>
      </c>
      <c r="K10" s="46">
        <v>270</v>
      </c>
      <c r="L10" s="46">
        <v>265</v>
      </c>
      <c r="M10" s="46">
        <v>301</v>
      </c>
      <c r="N10" s="196">
        <f t="shared" si="0"/>
        <v>1067</v>
      </c>
      <c r="O10" s="197">
        <f t="shared" si="1"/>
        <v>266.75</v>
      </c>
      <c r="P10" s="194">
        <f t="shared" si="2"/>
        <v>4.9232736572890028</v>
      </c>
      <c r="S10" s="182"/>
      <c r="T10" s="182"/>
    </row>
    <row r="11" spans="1:20" ht="15" thickBot="1">
      <c r="A11" s="198" t="s">
        <v>158</v>
      </c>
      <c r="B11" s="144"/>
      <c r="C11" s="129"/>
      <c r="D11" s="188"/>
      <c r="E11" s="189"/>
      <c r="F11" s="189"/>
      <c r="G11" s="190"/>
      <c r="H11" s="190"/>
      <c r="I11" s="190"/>
      <c r="J11" s="199">
        <v>160</v>
      </c>
      <c r="K11" s="46">
        <v>215</v>
      </c>
      <c r="L11" s="46">
        <v>193</v>
      </c>
      <c r="M11" s="46">
        <v>239</v>
      </c>
      <c r="N11" s="196">
        <f t="shared" si="0"/>
        <v>807</v>
      </c>
      <c r="O11" s="197">
        <f t="shared" si="1"/>
        <v>201.75</v>
      </c>
      <c r="P11" s="194">
        <f t="shared" si="2"/>
        <v>3.4100596760443307</v>
      </c>
      <c r="S11" s="182"/>
      <c r="T11" s="182"/>
    </row>
    <row r="12" spans="1:20" ht="15" customHeight="1" thickBot="1">
      <c r="A12" s="198" t="s">
        <v>192</v>
      </c>
      <c r="B12" s="144"/>
      <c r="C12" s="129"/>
      <c r="D12" s="188"/>
      <c r="E12" s="189"/>
      <c r="F12" s="189"/>
      <c r="G12" s="190"/>
      <c r="H12" s="190"/>
      <c r="I12" s="190"/>
      <c r="J12" s="199">
        <v>128</v>
      </c>
      <c r="K12" s="46">
        <v>164</v>
      </c>
      <c r="L12" s="46">
        <v>149</v>
      </c>
      <c r="M12" s="46">
        <v>129</v>
      </c>
      <c r="N12" s="196">
        <f t="shared" si="0"/>
        <v>570</v>
      </c>
      <c r="O12" s="197">
        <f t="shared" si="1"/>
        <v>142.5</v>
      </c>
      <c r="P12" s="194">
        <f t="shared" si="2"/>
        <v>2.7280477408354646</v>
      </c>
      <c r="S12" s="182"/>
      <c r="T12" s="182"/>
    </row>
    <row r="13" spans="1:20" ht="15" thickBot="1">
      <c r="A13" s="198" t="s">
        <v>96</v>
      </c>
      <c r="B13" s="144"/>
      <c r="C13" s="129"/>
      <c r="D13" s="188"/>
      <c r="E13" s="189"/>
      <c r="F13" s="189"/>
      <c r="G13" s="190"/>
      <c r="H13" s="190"/>
      <c r="I13" s="190"/>
      <c r="J13" s="199">
        <v>130</v>
      </c>
      <c r="K13" s="46">
        <v>176</v>
      </c>
      <c r="L13" s="46">
        <v>135</v>
      </c>
      <c r="M13" s="46">
        <v>118</v>
      </c>
      <c r="N13" s="196">
        <f t="shared" si="0"/>
        <v>559</v>
      </c>
      <c r="O13" s="197">
        <f t="shared" si="1"/>
        <v>139.75</v>
      </c>
      <c r="P13" s="194">
        <f t="shared" si="2"/>
        <v>2.7706734867860185</v>
      </c>
      <c r="S13" s="182"/>
      <c r="T13" s="182"/>
    </row>
    <row r="14" spans="1:20" ht="15" thickBot="1">
      <c r="A14" s="198" t="s">
        <v>61</v>
      </c>
      <c r="B14" s="144"/>
      <c r="C14" s="129"/>
      <c r="D14" s="188"/>
      <c r="E14" s="189"/>
      <c r="F14" s="189"/>
      <c r="G14" s="190"/>
      <c r="H14" s="190"/>
      <c r="I14" s="190"/>
      <c r="J14" s="199">
        <v>116</v>
      </c>
      <c r="K14" s="46">
        <v>157</v>
      </c>
      <c r="L14" s="46">
        <v>139</v>
      </c>
      <c r="M14" s="46">
        <v>91</v>
      </c>
      <c r="N14" s="196">
        <f t="shared" si="0"/>
        <v>503</v>
      </c>
      <c r="O14" s="197">
        <f t="shared" si="1"/>
        <v>125.75</v>
      </c>
      <c r="P14" s="194">
        <f t="shared" si="2"/>
        <v>2.4722932651321399</v>
      </c>
      <c r="S14" s="182"/>
      <c r="T14" s="182"/>
    </row>
    <row r="15" spans="1:20" ht="15" thickBot="1">
      <c r="A15" s="198" t="s">
        <v>62</v>
      </c>
      <c r="B15" s="144"/>
      <c r="C15" s="129"/>
      <c r="D15" s="188"/>
      <c r="E15" s="189"/>
      <c r="F15" s="189"/>
      <c r="G15" s="190"/>
      <c r="H15" s="190"/>
      <c r="I15" s="190"/>
      <c r="J15" s="199">
        <v>139</v>
      </c>
      <c r="K15" s="46">
        <v>155</v>
      </c>
      <c r="L15" s="46">
        <v>123</v>
      </c>
      <c r="M15" s="46">
        <v>81</v>
      </c>
      <c r="N15" s="196">
        <f t="shared" si="0"/>
        <v>498</v>
      </c>
      <c r="O15" s="197">
        <f t="shared" si="1"/>
        <v>124.5</v>
      </c>
      <c r="P15" s="194">
        <f t="shared" si="2"/>
        <v>2.9624893435635125</v>
      </c>
      <c r="S15" s="182"/>
      <c r="T15" s="182"/>
    </row>
    <row r="16" spans="1:20" ht="15" thickBot="1">
      <c r="A16" s="198" t="s">
        <v>138</v>
      </c>
      <c r="B16" s="200"/>
      <c r="C16" s="129"/>
      <c r="D16" s="188"/>
      <c r="E16" s="189"/>
      <c r="F16" s="189"/>
      <c r="G16" s="190"/>
      <c r="H16" s="190"/>
      <c r="I16" s="190"/>
      <c r="J16" s="199">
        <v>74</v>
      </c>
      <c r="K16" s="46">
        <v>112</v>
      </c>
      <c r="L16" s="46">
        <v>144</v>
      </c>
      <c r="M16" s="46">
        <v>151</v>
      </c>
      <c r="N16" s="201">
        <f t="shared" si="0"/>
        <v>481</v>
      </c>
      <c r="O16" s="202">
        <f t="shared" si="1"/>
        <v>120.25</v>
      </c>
      <c r="P16" s="194">
        <f t="shared" si="2"/>
        <v>1.577152600170503</v>
      </c>
      <c r="S16" s="182"/>
      <c r="T16" s="182"/>
    </row>
    <row r="17" spans="1:41" ht="15.75" customHeight="1" thickBot="1">
      <c r="A17" s="203" t="s">
        <v>5</v>
      </c>
      <c r="B17" s="63"/>
      <c r="C17" s="62"/>
      <c r="D17" s="62"/>
      <c r="E17" s="62"/>
      <c r="F17" s="62"/>
      <c r="G17" s="62"/>
      <c r="H17" s="62"/>
      <c r="I17" s="62"/>
      <c r="J17" s="62">
        <f>SUM(J7:J16)</f>
        <v>2591</v>
      </c>
      <c r="K17" s="62">
        <f>SUM(K7:K16)</f>
        <v>2753</v>
      </c>
      <c r="L17" s="62">
        <f>SUM(L7:L16)</f>
        <v>2247</v>
      </c>
      <c r="M17" s="62">
        <f>SUM(M7:M16)</f>
        <v>2211</v>
      </c>
      <c r="N17" s="204">
        <f>SUM(N7:N16)</f>
        <v>9802</v>
      </c>
      <c r="O17" s="66">
        <f t="shared" si="1"/>
        <v>2450.5</v>
      </c>
      <c r="P17" s="100">
        <f t="shared" si="2"/>
        <v>55.221653878942881</v>
      </c>
      <c r="S17" s="182"/>
      <c r="T17" s="182"/>
    </row>
    <row r="18" spans="1:41" s="183" customFormat="1" ht="23.25" customHeight="1">
      <c r="A18" s="183" t="s">
        <v>216</v>
      </c>
      <c r="C18" s="205"/>
      <c r="O18" s="183" t="s">
        <v>217</v>
      </c>
      <c r="P18" s="206">
        <f>100-P17</f>
        <v>44.778346121057119</v>
      </c>
    </row>
    <row r="19" spans="1:41" ht="54.75" customHeight="1">
      <c r="A19" s="207"/>
      <c r="B19" s="207"/>
      <c r="C19" s="208"/>
      <c r="D19" s="217"/>
      <c r="E19" s="217"/>
      <c r="F19" s="217"/>
      <c r="G19" s="217"/>
      <c r="H19" s="217"/>
      <c r="W19" s="182"/>
    </row>
    <row r="20" spans="1:41">
      <c r="A20" s="209"/>
      <c r="B20" s="209"/>
      <c r="C20" s="210"/>
      <c r="G20" s="13"/>
      <c r="O20" s="182"/>
      <c r="W20" s="182"/>
      <c r="AC20" s="211"/>
      <c r="AD20" s="212"/>
      <c r="AE20" s="212"/>
      <c r="AF20" s="212"/>
      <c r="AG20" s="212"/>
      <c r="AH20" s="212"/>
      <c r="AI20" s="212"/>
      <c r="AJ20" s="185"/>
      <c r="AK20" s="212"/>
      <c r="AL20" s="212"/>
      <c r="AM20" s="212"/>
      <c r="AN20" s="212"/>
      <c r="AO20" s="213"/>
    </row>
    <row r="21" spans="1:41" ht="92.25" customHeight="1">
      <c r="A21" s="207"/>
      <c r="B21" s="207"/>
      <c r="C21" s="208"/>
      <c r="D21" s="217"/>
      <c r="E21" s="217"/>
      <c r="F21" s="217"/>
      <c r="G21" s="217"/>
      <c r="H21" s="217"/>
      <c r="L21" s="214"/>
      <c r="W21" s="182"/>
      <c r="AC21" s="211"/>
      <c r="AD21" s="212"/>
      <c r="AE21" s="212"/>
      <c r="AF21" s="212"/>
      <c r="AG21" s="212"/>
      <c r="AH21" s="212"/>
      <c r="AI21" s="212"/>
      <c r="AJ21" s="185"/>
      <c r="AK21" s="212"/>
      <c r="AL21" s="212"/>
      <c r="AM21" s="212"/>
      <c r="AN21" s="212"/>
      <c r="AO21" s="213"/>
    </row>
    <row r="22" spans="1:41">
      <c r="A22" s="207"/>
      <c r="B22" s="207"/>
      <c r="C22" s="208"/>
      <c r="G22" s="13"/>
      <c r="O22" s="182"/>
      <c r="W22" s="215"/>
      <c r="AC22" s="211"/>
      <c r="AD22" s="212"/>
      <c r="AE22" s="212"/>
      <c r="AF22" s="212"/>
      <c r="AG22" s="212"/>
      <c r="AH22" s="212"/>
      <c r="AI22" s="212"/>
      <c r="AJ22" s="185"/>
      <c r="AK22" s="212"/>
      <c r="AL22" s="212"/>
      <c r="AM22" s="212"/>
      <c r="AN22" s="212"/>
      <c r="AO22" s="213"/>
    </row>
    <row r="23" spans="1:41" ht="66.75" customHeight="1">
      <c r="A23" s="207"/>
      <c r="B23" s="207"/>
      <c r="C23" s="208"/>
      <c r="D23" s="217"/>
      <c r="E23" s="217"/>
      <c r="F23" s="217"/>
      <c r="G23" s="217"/>
      <c r="H23" s="217"/>
      <c r="W23" s="182"/>
      <c r="AC23" s="211"/>
      <c r="AD23" s="212"/>
      <c r="AE23" s="212"/>
      <c r="AF23" s="212"/>
      <c r="AG23" s="212"/>
      <c r="AH23" s="212"/>
      <c r="AI23" s="212"/>
      <c r="AJ23" s="185"/>
      <c r="AK23" s="212"/>
      <c r="AL23" s="212"/>
      <c r="AM23" s="212"/>
      <c r="AN23" s="212"/>
      <c r="AO23" s="213"/>
    </row>
    <row r="24" spans="1:41">
      <c r="A24" s="209"/>
      <c r="B24" s="209"/>
      <c r="C24" s="210"/>
      <c r="G24" s="13"/>
      <c r="W24" s="182"/>
      <c r="AC24" s="211"/>
      <c r="AD24" s="212"/>
      <c r="AE24" s="212"/>
      <c r="AF24" s="212"/>
      <c r="AG24" s="212"/>
      <c r="AH24" s="212"/>
      <c r="AI24" s="212"/>
      <c r="AJ24" s="185"/>
      <c r="AK24" s="212"/>
      <c r="AL24" s="212"/>
      <c r="AM24" s="212"/>
      <c r="AN24" s="212"/>
      <c r="AO24" s="213"/>
    </row>
    <row r="25" spans="1:41">
      <c r="A25" s="207"/>
      <c r="B25" s="207"/>
      <c r="C25" s="208"/>
      <c r="G25" s="13"/>
      <c r="W25" s="182"/>
      <c r="AC25" s="211"/>
      <c r="AD25" s="212"/>
      <c r="AE25" s="212"/>
      <c r="AF25" s="212"/>
      <c r="AG25" s="212"/>
      <c r="AH25" s="212"/>
      <c r="AI25" s="212"/>
      <c r="AJ25" s="185"/>
      <c r="AK25" s="212"/>
      <c r="AL25" s="212"/>
      <c r="AM25" s="212"/>
      <c r="AN25" s="212"/>
      <c r="AO25" s="213"/>
    </row>
    <row r="26" spans="1:41">
      <c r="AC26" s="211"/>
      <c r="AD26" s="212"/>
      <c r="AE26" s="212"/>
      <c r="AF26" s="212"/>
      <c r="AG26" s="212"/>
      <c r="AH26" s="212"/>
      <c r="AI26" s="212"/>
      <c r="AJ26" s="185"/>
      <c r="AK26" s="212"/>
      <c r="AL26" s="212"/>
      <c r="AM26" s="212"/>
      <c r="AN26" s="212"/>
      <c r="AO26" s="213"/>
    </row>
    <row r="27" spans="1:41">
      <c r="R27" s="211"/>
      <c r="S27" s="212"/>
      <c r="T27" s="213"/>
      <c r="U27" s="213"/>
      <c r="V27" s="213"/>
      <c r="W27" s="216"/>
      <c r="AC27" s="211"/>
      <c r="AD27" s="212"/>
      <c r="AE27" s="212"/>
      <c r="AF27" s="212"/>
      <c r="AG27" s="212"/>
      <c r="AH27" s="212"/>
      <c r="AI27" s="212"/>
      <c r="AJ27" s="185"/>
      <c r="AK27" s="212"/>
      <c r="AL27" s="212"/>
      <c r="AM27" s="212"/>
      <c r="AN27" s="212"/>
      <c r="AO27" s="213"/>
    </row>
    <row r="28" spans="1:41" ht="15">
      <c r="R28" s="211"/>
      <c r="S28" s="212"/>
      <c r="T28" s="213"/>
      <c r="U28" s="213"/>
      <c r="V28" s="213"/>
      <c r="W28" s="216"/>
      <c r="AC28" s="211"/>
      <c r="AD28" s="212"/>
      <c r="AE28" s="212"/>
      <c r="AF28" s="212"/>
      <c r="AG28" s="212"/>
      <c r="AH28" s="212"/>
      <c r="AI28" s="212"/>
      <c r="AJ28" s="185"/>
      <c r="AK28" s="212"/>
      <c r="AL28" s="212"/>
      <c r="AM28" s="212"/>
      <c r="AN28" s="212"/>
      <c r="AO28" s="213"/>
    </row>
    <row r="29" spans="1:41" ht="15">
      <c r="R29" s="211"/>
      <c r="S29" s="212"/>
      <c r="T29" s="213"/>
      <c r="U29" s="213"/>
      <c r="V29" s="213"/>
      <c r="W29" s="216"/>
      <c r="AC29" s="211"/>
      <c r="AD29" s="212"/>
      <c r="AE29" s="212"/>
      <c r="AF29" s="212"/>
      <c r="AG29" s="212"/>
      <c r="AH29" s="212"/>
      <c r="AI29" s="212"/>
      <c r="AJ29" s="185"/>
      <c r="AK29" s="212"/>
      <c r="AL29" s="212"/>
      <c r="AM29" s="212"/>
      <c r="AN29" s="212"/>
      <c r="AO29" s="213"/>
    </row>
    <row r="30" spans="1:41" ht="15">
      <c r="R30" s="211"/>
      <c r="S30" s="212"/>
      <c r="T30" s="213"/>
      <c r="U30" s="213"/>
      <c r="V30" s="213"/>
      <c r="W30" s="216"/>
      <c r="AO30" s="182"/>
    </row>
    <row r="31" spans="1:41" ht="15">
      <c r="R31" s="211"/>
      <c r="S31" s="212"/>
      <c r="T31" s="213"/>
      <c r="U31" s="213"/>
      <c r="V31" s="213"/>
      <c r="W31" s="216"/>
    </row>
    <row r="32" spans="1:41" ht="15">
      <c r="R32" s="211"/>
      <c r="S32" s="212"/>
      <c r="T32" s="213"/>
      <c r="U32" s="213"/>
      <c r="V32" s="213"/>
      <c r="W32" s="216"/>
    </row>
    <row r="33" spans="1:23" ht="15">
      <c r="R33" s="211"/>
      <c r="S33" s="212"/>
      <c r="T33" s="213"/>
      <c r="U33" s="213"/>
      <c r="V33" s="213"/>
      <c r="W33" s="216"/>
    </row>
    <row r="34" spans="1:23" ht="15">
      <c r="R34" s="211"/>
      <c r="S34" s="212"/>
      <c r="T34" s="213"/>
      <c r="U34" s="213"/>
      <c r="V34" s="213"/>
      <c r="W34" s="216"/>
    </row>
    <row r="35" spans="1:23" ht="15">
      <c r="R35" s="211"/>
      <c r="S35" s="212"/>
      <c r="T35" s="213"/>
      <c r="U35" s="213"/>
      <c r="V35" s="213"/>
      <c r="W35" s="216"/>
    </row>
    <row r="36" spans="1:23" ht="15">
      <c r="R36" s="211"/>
      <c r="S36" s="212"/>
      <c r="T36" s="213"/>
      <c r="U36" s="213"/>
      <c r="V36" s="213"/>
      <c r="W36" s="216"/>
    </row>
    <row r="37" spans="1:23" ht="15"/>
    <row r="38" spans="1:23" ht="15"/>
    <row r="39" spans="1:23" ht="15"/>
    <row r="40" spans="1:23" ht="15"/>
    <row r="41" spans="1:23" ht="15"/>
    <row r="42" spans="1:23" ht="14.25" customHeight="1"/>
    <row r="43" spans="1:23" ht="15">
      <c r="A43" s="209"/>
      <c r="B43" s="209"/>
      <c r="C43" s="210"/>
      <c r="D43" s="209"/>
    </row>
    <row r="44" spans="1:23" ht="14.25" customHeight="1"/>
    <row r="45" spans="1:23" ht="15">
      <c r="A45" s="209"/>
      <c r="B45" s="209"/>
      <c r="C45" s="210"/>
      <c r="D45" s="209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/>
  </sheetViews>
  <sheetFormatPr defaultRowHeight="14.25"/>
  <cols>
    <col min="1" max="1" width="14" style="13" customWidth="1"/>
    <col min="2" max="2" width="16.5703125" style="182" customWidth="1"/>
    <col min="3" max="3" width="13.85546875" style="182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218</v>
      </c>
    </row>
    <row r="5" spans="1:15" ht="15.75" thickBot="1">
      <c r="A5" s="1"/>
    </row>
    <row r="6" spans="1:15" ht="15">
      <c r="A6" s="236" t="s">
        <v>219</v>
      </c>
      <c r="B6" s="236"/>
      <c r="C6" s="236"/>
      <c r="D6" s="236"/>
      <c r="E6" s="236"/>
      <c r="F6" s="1"/>
    </row>
    <row r="7" spans="1:15" ht="15">
      <c r="A7" s="218" t="s">
        <v>220</v>
      </c>
      <c r="B7" s="219"/>
      <c r="C7" s="219"/>
      <c r="D7" s="220"/>
      <c r="E7" s="221"/>
      <c r="F7" s="1"/>
    </row>
    <row r="8" spans="1:15" ht="15" thickBot="1">
      <c r="B8" s="13"/>
      <c r="C8" s="13"/>
    </row>
    <row r="9" spans="1:15" s="222" customFormat="1" ht="30.75" customHeight="1" thickBot="1">
      <c r="A9" s="237" t="str">
        <f>'10_Assuntos_+_demadados_2023'!A7</f>
        <v>Cadastro Único (CadÚnico)</v>
      </c>
      <c r="B9" s="237"/>
      <c r="C9" s="237"/>
      <c r="E9" s="237" t="str">
        <f>'10_Assuntos_+_demadados_2023'!A8</f>
        <v>Qualidade de atendimento</v>
      </c>
      <c r="F9" s="237"/>
      <c r="G9" s="237"/>
      <c r="I9" s="238" t="str">
        <f>'10_Assuntos_+_demadados_2023'!A9</f>
        <v>Buraco e pavimentação</v>
      </c>
      <c r="J9" s="238"/>
      <c r="K9" s="238"/>
      <c r="M9" s="237" t="str">
        <f>'10_Assuntos_+_demadados_2023'!A10</f>
        <v>Árvore</v>
      </c>
      <c r="N9" s="237"/>
      <c r="O9" s="237"/>
    </row>
    <row r="10" spans="1:15" ht="15.75" thickBot="1">
      <c r="A10" s="4" t="s">
        <v>2</v>
      </c>
      <c r="B10" s="4" t="s">
        <v>221</v>
      </c>
      <c r="C10" s="5" t="s">
        <v>222</v>
      </c>
      <c r="E10" s="4" t="s">
        <v>2</v>
      </c>
      <c r="F10" s="223" t="s">
        <v>221</v>
      </c>
      <c r="G10" s="223" t="s">
        <v>222</v>
      </c>
      <c r="I10" s="4" t="s">
        <v>2</v>
      </c>
      <c r="J10" s="223" t="s">
        <v>221</v>
      </c>
      <c r="K10" s="223" t="s">
        <v>222</v>
      </c>
      <c r="M10" s="4" t="s">
        <v>2</v>
      </c>
      <c r="N10" s="223" t="s">
        <v>221</v>
      </c>
      <c r="O10" s="223" t="s">
        <v>222</v>
      </c>
    </row>
    <row r="11" spans="1:15" ht="15">
      <c r="A11" s="224">
        <v>44927</v>
      </c>
      <c r="B11" s="8">
        <f>'10_Assuntos_+_demadados_2023'!M7</f>
        <v>501</v>
      </c>
      <c r="C11" s="225">
        <f>((B11-372)/372)*100</f>
        <v>34.677419354838712</v>
      </c>
      <c r="E11" s="224">
        <v>44927</v>
      </c>
      <c r="F11" s="226">
        <f>'10_Assuntos_+_demadados_2023'!M8</f>
        <v>337</v>
      </c>
      <c r="G11" s="9">
        <f>((F11-286)/286)*100</f>
        <v>17.832167832167833</v>
      </c>
      <c r="I11" s="224">
        <v>44927</v>
      </c>
      <c r="J11" s="226">
        <f>'10_Assuntos_+_demadados_2023'!M9</f>
        <v>263</v>
      </c>
      <c r="K11" s="9">
        <f>((J11-182)/182)*100</f>
        <v>44.505494505494504</v>
      </c>
      <c r="M11" s="224">
        <v>44927</v>
      </c>
      <c r="N11" s="226">
        <f>'10_Assuntos_+_demadados_2023'!M10</f>
        <v>301</v>
      </c>
      <c r="O11" s="9">
        <f>((N11-196)/196)*100</f>
        <v>53.571428571428569</v>
      </c>
    </row>
    <row r="12" spans="1:15" ht="15">
      <c r="A12" s="227">
        <v>44958</v>
      </c>
      <c r="B12" s="15">
        <f>'10_Assuntos_+_demadados_2023'!L7</f>
        <v>484</v>
      </c>
      <c r="C12" s="225">
        <f>((B12-B11)/B11)*100</f>
        <v>-3.3932135728542914</v>
      </c>
      <c r="E12" s="227">
        <v>44958</v>
      </c>
      <c r="F12" s="228">
        <f>'10_Assuntos_+_demadados_2023'!L8</f>
        <v>325</v>
      </c>
      <c r="G12" s="9">
        <f>((F12-F11)/F11)*100</f>
        <v>-3.5608308605341246</v>
      </c>
      <c r="I12" s="227">
        <v>44958</v>
      </c>
      <c r="J12" s="228">
        <f>'10_Assuntos_+_demadados_2023'!L9</f>
        <v>290</v>
      </c>
      <c r="K12" s="9">
        <f>((J12-J11)/J11)*100</f>
        <v>10.266159695817491</v>
      </c>
      <c r="M12" s="227">
        <v>44958</v>
      </c>
      <c r="N12" s="228">
        <f>'10_Assuntos_+_demadados_2023'!L10</f>
        <v>265</v>
      </c>
      <c r="O12" s="9">
        <f>((N12-N11)/N11)*100</f>
        <v>-11.960132890365449</v>
      </c>
    </row>
    <row r="13" spans="1:15" ht="15">
      <c r="A13" s="227">
        <v>44986</v>
      </c>
      <c r="B13" s="15">
        <f>'10_Assuntos_+_demadados_2023'!K7</f>
        <v>844</v>
      </c>
      <c r="C13" s="225">
        <f>((B13-B12)/B12)*100</f>
        <v>74.380165289256198</v>
      </c>
      <c r="E13" s="227">
        <v>44986</v>
      </c>
      <c r="F13" s="228">
        <f>'10_Assuntos_+_demadados_2023'!K8</f>
        <v>347</v>
      </c>
      <c r="G13" s="9">
        <f>((F13-F12)/F12)*100</f>
        <v>6.7692307692307692</v>
      </c>
      <c r="I13" s="227">
        <v>44986</v>
      </c>
      <c r="J13" s="228">
        <f>'10_Assuntos_+_demadados_2023'!K9</f>
        <v>313</v>
      </c>
      <c r="K13" s="9">
        <f>((J13-J12)/J12)*100</f>
        <v>7.931034482758621</v>
      </c>
      <c r="M13" s="227">
        <v>44986</v>
      </c>
      <c r="N13" s="228">
        <f>'10_Assuntos_+_demadados_2023'!K10</f>
        <v>270</v>
      </c>
      <c r="O13" s="9">
        <f>((N13-N12)/N12)*100</f>
        <v>1.8867924528301887</v>
      </c>
    </row>
    <row r="14" spans="1:15" ht="15">
      <c r="A14" s="227">
        <v>45017</v>
      </c>
      <c r="B14" s="15">
        <f>'10_Assuntos_+_demadados_2023'!J7</f>
        <v>981</v>
      </c>
      <c r="C14" s="225">
        <f>((B14-B13)/B13)*100</f>
        <v>16.232227488151661</v>
      </c>
      <c r="E14" s="227">
        <v>45017</v>
      </c>
      <c r="F14" s="228">
        <f>'10_Assuntos_+_demadados_2023'!J8</f>
        <v>253</v>
      </c>
      <c r="G14" s="9">
        <f>((F14-F13)/F13)*100</f>
        <v>-27.089337175792505</v>
      </c>
      <c r="I14" s="227">
        <v>45017</v>
      </c>
      <c r="J14" s="228">
        <f>'10_Assuntos_+_demadados_2023'!J9</f>
        <v>379</v>
      </c>
      <c r="K14" s="9">
        <f>((J14-J13)/J13)*100</f>
        <v>21.08626198083067</v>
      </c>
      <c r="M14" s="227">
        <v>45017</v>
      </c>
      <c r="N14" s="228">
        <f>'10_Assuntos_+_demadados_2023'!J10</f>
        <v>231</v>
      </c>
      <c r="O14" s="9">
        <f>((N14-N13)/N13)*100</f>
        <v>-14.444444444444443</v>
      </c>
    </row>
    <row r="15" spans="1:15" ht="15">
      <c r="A15" s="227">
        <v>45047</v>
      </c>
      <c r="B15" s="15"/>
      <c r="C15" s="225"/>
      <c r="E15" s="227">
        <v>45047</v>
      </c>
      <c r="F15" s="228"/>
      <c r="G15" s="9"/>
      <c r="I15" s="227">
        <v>45047</v>
      </c>
      <c r="J15" s="228"/>
      <c r="K15" s="9"/>
      <c r="M15" s="227">
        <v>45047</v>
      </c>
      <c r="N15" s="228"/>
      <c r="O15" s="9"/>
    </row>
    <row r="16" spans="1:15" ht="15">
      <c r="A16" s="227">
        <v>45078</v>
      </c>
      <c r="B16" s="15"/>
      <c r="C16" s="225"/>
      <c r="E16" s="227">
        <v>45078</v>
      </c>
      <c r="F16" s="228"/>
      <c r="G16" s="9"/>
      <c r="I16" s="227">
        <v>45078</v>
      </c>
      <c r="J16" s="228"/>
      <c r="K16" s="9"/>
      <c r="M16" s="227">
        <v>45078</v>
      </c>
      <c r="N16" s="228"/>
      <c r="O16" s="9"/>
    </row>
    <row r="17" spans="1:15" ht="15">
      <c r="A17" s="227">
        <v>45108</v>
      </c>
      <c r="B17" s="15"/>
      <c r="C17" s="225"/>
      <c r="E17" s="227">
        <v>45108</v>
      </c>
      <c r="F17" s="228"/>
      <c r="G17" s="9"/>
      <c r="I17" s="227">
        <v>45108</v>
      </c>
      <c r="J17" s="228"/>
      <c r="K17" s="9"/>
      <c r="M17" s="227">
        <v>45108</v>
      </c>
      <c r="N17" s="228"/>
      <c r="O17" s="9"/>
    </row>
    <row r="18" spans="1:15" ht="15">
      <c r="A18" s="227">
        <v>45139</v>
      </c>
      <c r="B18" s="15"/>
      <c r="C18" s="225"/>
      <c r="E18" s="227">
        <v>45139</v>
      </c>
      <c r="F18" s="228"/>
      <c r="G18" s="9"/>
      <c r="I18" s="227">
        <v>45139</v>
      </c>
      <c r="J18" s="228"/>
      <c r="K18" s="9"/>
      <c r="M18" s="227">
        <v>45139</v>
      </c>
      <c r="N18" s="228"/>
      <c r="O18" s="9"/>
    </row>
    <row r="19" spans="1:15" ht="15">
      <c r="A19" s="227">
        <v>45170</v>
      </c>
      <c r="B19" s="15"/>
      <c r="C19" s="225"/>
      <c r="E19" s="227">
        <v>45170</v>
      </c>
      <c r="F19" s="228"/>
      <c r="G19" s="9"/>
      <c r="I19" s="227">
        <v>45170</v>
      </c>
      <c r="J19" s="228"/>
      <c r="K19" s="9"/>
      <c r="M19" s="227">
        <v>45170</v>
      </c>
      <c r="N19" s="228"/>
      <c r="O19" s="9"/>
    </row>
    <row r="20" spans="1:15" ht="15">
      <c r="A20" s="227">
        <v>45200</v>
      </c>
      <c r="B20" s="15"/>
      <c r="C20" s="225"/>
      <c r="E20" s="227">
        <v>45200</v>
      </c>
      <c r="F20" s="228"/>
      <c r="G20" s="9"/>
      <c r="I20" s="227">
        <v>45200</v>
      </c>
      <c r="J20" s="228"/>
      <c r="K20" s="9"/>
      <c r="M20" s="227">
        <v>45200</v>
      </c>
      <c r="N20" s="228"/>
      <c r="O20" s="9"/>
    </row>
    <row r="21" spans="1:15" ht="15">
      <c r="A21" s="227">
        <v>45231</v>
      </c>
      <c r="B21" s="15"/>
      <c r="C21" s="225"/>
      <c r="E21" s="227">
        <v>45231</v>
      </c>
      <c r="F21" s="228"/>
      <c r="G21" s="9"/>
      <c r="I21" s="227">
        <v>45231</v>
      </c>
      <c r="J21" s="229"/>
      <c r="K21" s="9"/>
      <c r="M21" s="227">
        <v>45231</v>
      </c>
      <c r="N21" s="229"/>
      <c r="O21" s="9"/>
    </row>
    <row r="22" spans="1:15" ht="15.75" thickBot="1">
      <c r="A22" s="230">
        <v>45261</v>
      </c>
      <c r="B22" s="18"/>
      <c r="C22" s="231"/>
      <c r="E22" s="230">
        <v>45261</v>
      </c>
      <c r="F22" s="232"/>
      <c r="G22" s="19"/>
      <c r="I22" s="230">
        <v>45261</v>
      </c>
      <c r="J22" s="232"/>
      <c r="K22" s="19"/>
      <c r="M22" s="230">
        <v>45261</v>
      </c>
      <c r="N22" s="232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222" customFormat="1" ht="30.75" customHeight="1" thickBot="1">
      <c r="A25" s="237" t="str">
        <f>'10_Assuntos_+_demadados_2023'!A11</f>
        <v>Poluição sonora - PSIU</v>
      </c>
      <c r="B25" s="237"/>
      <c r="C25" s="237"/>
      <c r="E25" s="238" t="str">
        <f>'10_Assuntos_+_demadados_2023'!A12</f>
        <v>Sinalização e Circulação de veículos e Pedestres</v>
      </c>
      <c r="F25" s="238"/>
      <c r="G25" s="238"/>
      <c r="I25" s="239" t="str">
        <f>'10_Assuntos_+_demadados_2023'!A13</f>
        <v>Drenagem de água de chuva</v>
      </c>
      <c r="J25" s="239"/>
      <c r="K25" s="239"/>
      <c r="M25" s="238" t="str">
        <f>'10_Assuntos_+_demadados_2023'!A14</f>
        <v>Calçadas, guias e postes</v>
      </c>
      <c r="N25" s="238"/>
      <c r="O25" s="238"/>
    </row>
    <row r="26" spans="1:15" ht="15.75" thickBot="1">
      <c r="A26" s="4" t="s">
        <v>2</v>
      </c>
      <c r="B26" s="233" t="s">
        <v>221</v>
      </c>
      <c r="C26" s="234" t="s">
        <v>222</v>
      </c>
      <c r="E26" s="5" t="s">
        <v>2</v>
      </c>
      <c r="F26" s="5" t="s">
        <v>221</v>
      </c>
      <c r="G26" s="5" t="s">
        <v>222</v>
      </c>
      <c r="I26" s="4" t="s">
        <v>2</v>
      </c>
      <c r="J26" s="223" t="s">
        <v>221</v>
      </c>
      <c r="K26" s="223" t="s">
        <v>222</v>
      </c>
      <c r="M26" s="4" t="s">
        <v>2</v>
      </c>
      <c r="N26" s="234" t="s">
        <v>221</v>
      </c>
      <c r="O26" s="223" t="s">
        <v>222</v>
      </c>
    </row>
    <row r="27" spans="1:15" ht="15">
      <c r="A27" s="224">
        <v>44927</v>
      </c>
      <c r="B27" s="226">
        <f>'10_Assuntos_+_demadados_2023'!M11</f>
        <v>239</v>
      </c>
      <c r="C27" s="9">
        <f>((B27-192)/192)*100</f>
        <v>24.479166666666664</v>
      </c>
      <c r="E27" s="224">
        <v>44927</v>
      </c>
      <c r="F27" s="226">
        <f>'10_Assuntos_+_demadados_2023'!M12</f>
        <v>129</v>
      </c>
      <c r="G27" s="9">
        <f>((F27-108)/108)*100</f>
        <v>19.444444444444446</v>
      </c>
      <c r="I27" s="224">
        <v>44927</v>
      </c>
      <c r="J27" s="226">
        <f>'10_Assuntos_+_demadados_2023'!M13</f>
        <v>118</v>
      </c>
      <c r="K27" s="9">
        <f>((J27-117)/117)*100</f>
        <v>0.85470085470085477</v>
      </c>
      <c r="M27" s="224">
        <v>44927</v>
      </c>
      <c r="N27" s="226">
        <f>'10_Assuntos_+_demadados_2023'!M14</f>
        <v>91</v>
      </c>
      <c r="O27" s="225">
        <f>((N27-89)/89)*100</f>
        <v>2.2471910112359552</v>
      </c>
    </row>
    <row r="28" spans="1:15" ht="15">
      <c r="A28" s="227">
        <v>44958</v>
      </c>
      <c r="B28" s="228">
        <f>'10_Assuntos_+_demadados_2023'!L11</f>
        <v>193</v>
      </c>
      <c r="C28" s="9">
        <f>((B28-B27)/B27)*100</f>
        <v>-19.246861924686193</v>
      </c>
      <c r="E28" s="227">
        <v>44958</v>
      </c>
      <c r="F28" s="228">
        <f>'10_Assuntos_+_demadados_2023'!L12</f>
        <v>149</v>
      </c>
      <c r="G28" s="9">
        <f>((F28-F27)/F27)*100</f>
        <v>15.503875968992247</v>
      </c>
      <c r="I28" s="227">
        <v>44958</v>
      </c>
      <c r="J28" s="228">
        <f>'10_Assuntos_+_demadados_2023'!L13</f>
        <v>135</v>
      </c>
      <c r="K28" s="9">
        <f>((J28-J27)/J27)*100</f>
        <v>14.40677966101695</v>
      </c>
      <c r="M28" s="227">
        <v>44958</v>
      </c>
      <c r="N28" s="228">
        <f>'10_Assuntos_+_demadados_2023'!L14</f>
        <v>139</v>
      </c>
      <c r="O28" s="225">
        <f>((N28-N27)/N27)*100</f>
        <v>52.747252747252752</v>
      </c>
    </row>
    <row r="29" spans="1:15" ht="15">
      <c r="A29" s="227">
        <v>44986</v>
      </c>
      <c r="B29" s="228">
        <f>'10_Assuntos_+_demadados_2023'!K11</f>
        <v>215</v>
      </c>
      <c r="C29" s="9">
        <f>((B29-B28)/B28)*100</f>
        <v>11.398963730569948</v>
      </c>
      <c r="E29" s="227">
        <v>44986</v>
      </c>
      <c r="F29" s="228">
        <f>'10_Assuntos_+_demadados_2023'!K12</f>
        <v>164</v>
      </c>
      <c r="G29" s="9">
        <f>((F29-F28)/F28)*100</f>
        <v>10.067114093959731</v>
      </c>
      <c r="I29" s="227">
        <v>44986</v>
      </c>
      <c r="J29" s="228">
        <f>'10_Assuntos_+_demadados_2023'!K13</f>
        <v>176</v>
      </c>
      <c r="K29" s="9">
        <f>((J29-J28)/J28)*100</f>
        <v>30.37037037037037</v>
      </c>
      <c r="M29" s="227">
        <v>44986</v>
      </c>
      <c r="N29" s="228">
        <f>'10_Assuntos_+_demadados_2023'!K14</f>
        <v>157</v>
      </c>
      <c r="O29" s="225">
        <f>((N29-N28)/N28)*100</f>
        <v>12.949640287769784</v>
      </c>
    </row>
    <row r="30" spans="1:15" ht="15">
      <c r="A30" s="227">
        <v>45017</v>
      </c>
      <c r="B30" s="228">
        <f>'10_Assuntos_+_demadados_2023'!J11</f>
        <v>160</v>
      </c>
      <c r="C30" s="9">
        <f>((B30-B29)/B29)*100</f>
        <v>-25.581395348837212</v>
      </c>
      <c r="E30" s="227">
        <v>45017</v>
      </c>
      <c r="F30" s="228">
        <f>'10_Assuntos_+_demadados_2023'!J12</f>
        <v>128</v>
      </c>
      <c r="G30" s="9">
        <f>((F30-F29)/F29)*100</f>
        <v>-21.951219512195124</v>
      </c>
      <c r="I30" s="227">
        <v>45017</v>
      </c>
      <c r="J30" s="228">
        <f>'10_Assuntos_+_demadados_2023'!J13</f>
        <v>130</v>
      </c>
      <c r="K30" s="9">
        <f>((J30-J29)/J29)*100</f>
        <v>-26.136363636363637</v>
      </c>
      <c r="M30" s="227">
        <v>45017</v>
      </c>
      <c r="N30" s="228">
        <f>'10_Assuntos_+_demadados_2023'!J14</f>
        <v>116</v>
      </c>
      <c r="O30" s="225">
        <f>((N30-N29)/N29)*100</f>
        <v>-26.114649681528661</v>
      </c>
    </row>
    <row r="31" spans="1:15" ht="15">
      <c r="A31" s="227">
        <v>45047</v>
      </c>
      <c r="B31" s="235"/>
      <c r="C31" s="9"/>
      <c r="E31" s="227">
        <v>45047</v>
      </c>
      <c r="F31" s="228"/>
      <c r="G31" s="9"/>
      <c r="I31" s="227">
        <v>45047</v>
      </c>
      <c r="J31" s="228"/>
      <c r="K31" s="9"/>
      <c r="M31" s="227">
        <v>45047</v>
      </c>
      <c r="N31" s="228"/>
      <c r="O31" s="225"/>
    </row>
    <row r="32" spans="1:15" ht="15">
      <c r="A32" s="227">
        <v>45078</v>
      </c>
      <c r="B32" s="228"/>
      <c r="C32" s="9"/>
      <c r="E32" s="227">
        <v>45078</v>
      </c>
      <c r="F32" s="228"/>
      <c r="G32" s="9"/>
      <c r="I32" s="227">
        <v>45078</v>
      </c>
      <c r="J32" s="228"/>
      <c r="K32" s="9"/>
      <c r="M32" s="227">
        <v>45078</v>
      </c>
      <c r="N32" s="228"/>
      <c r="O32" s="225"/>
    </row>
    <row r="33" spans="1:15" ht="15">
      <c r="A33" s="227">
        <v>45108</v>
      </c>
      <c r="B33" s="228"/>
      <c r="C33" s="9"/>
      <c r="E33" s="227">
        <v>45108</v>
      </c>
      <c r="F33" s="228"/>
      <c r="G33" s="9"/>
      <c r="I33" s="227">
        <v>45108</v>
      </c>
      <c r="J33" s="228"/>
      <c r="K33" s="9"/>
      <c r="M33" s="227">
        <v>45108</v>
      </c>
      <c r="N33" s="228"/>
      <c r="O33" s="225"/>
    </row>
    <row r="34" spans="1:15" ht="15">
      <c r="A34" s="227">
        <v>45139</v>
      </c>
      <c r="B34" s="228"/>
      <c r="C34" s="9"/>
      <c r="E34" s="227">
        <v>45139</v>
      </c>
      <c r="F34" s="228"/>
      <c r="G34" s="9"/>
      <c r="I34" s="227">
        <v>45139</v>
      </c>
      <c r="J34" s="228"/>
      <c r="K34" s="9"/>
      <c r="M34" s="227">
        <v>45139</v>
      </c>
      <c r="N34" s="228"/>
      <c r="O34" s="225"/>
    </row>
    <row r="35" spans="1:15" ht="15">
      <c r="A35" s="227">
        <v>45170</v>
      </c>
      <c r="B35" s="228"/>
      <c r="C35" s="9"/>
      <c r="E35" s="227">
        <v>45170</v>
      </c>
      <c r="F35" s="228"/>
      <c r="G35" s="9"/>
      <c r="I35" s="227">
        <v>45170</v>
      </c>
      <c r="J35" s="228"/>
      <c r="K35" s="9"/>
      <c r="M35" s="227">
        <v>45170</v>
      </c>
      <c r="N35" s="228"/>
      <c r="O35" s="225"/>
    </row>
    <row r="36" spans="1:15" ht="15">
      <c r="A36" s="227">
        <v>45200</v>
      </c>
      <c r="B36" s="228"/>
      <c r="C36" s="9"/>
      <c r="E36" s="227">
        <v>45200</v>
      </c>
      <c r="F36" s="228"/>
      <c r="G36" s="9"/>
      <c r="I36" s="227">
        <v>45200</v>
      </c>
      <c r="J36" s="228"/>
      <c r="K36" s="9"/>
      <c r="M36" s="227">
        <v>45200</v>
      </c>
      <c r="N36" s="228"/>
      <c r="O36" s="225"/>
    </row>
    <row r="37" spans="1:15" ht="15">
      <c r="A37" s="227">
        <v>45231</v>
      </c>
      <c r="B37" s="228"/>
      <c r="C37" s="9"/>
      <c r="E37" s="227">
        <v>45231</v>
      </c>
      <c r="F37" s="228"/>
      <c r="G37" s="9"/>
      <c r="I37" s="227">
        <v>45231</v>
      </c>
      <c r="J37" s="228"/>
      <c r="K37" s="9"/>
      <c r="M37" s="227">
        <v>45231</v>
      </c>
      <c r="N37" s="228"/>
      <c r="O37" s="225"/>
    </row>
    <row r="38" spans="1:15" ht="15.75" thickBot="1">
      <c r="A38" s="230">
        <v>45261</v>
      </c>
      <c r="B38" s="232"/>
      <c r="C38" s="19"/>
      <c r="E38" s="230">
        <v>45261</v>
      </c>
      <c r="F38" s="232"/>
      <c r="G38" s="19"/>
      <c r="I38" s="230">
        <v>45261</v>
      </c>
      <c r="J38" s="232"/>
      <c r="K38" s="19"/>
      <c r="M38" s="230">
        <v>45261</v>
      </c>
      <c r="N38" s="232"/>
      <c r="O38" s="231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238" t="str">
        <f>'10_Assuntos_+_demadados_2023'!A15</f>
        <v>Capinação e roçada de áreas verdes</v>
      </c>
      <c r="B41" s="238"/>
      <c r="C41" s="238"/>
      <c r="E41" s="238" t="str">
        <f>'10_Assuntos_+_demadados_2023'!A16</f>
        <v>Multas de trânsito</v>
      </c>
      <c r="F41" s="238"/>
      <c r="G41" s="238"/>
    </row>
    <row r="42" spans="1:15" ht="15.75" thickBot="1">
      <c r="A42" s="4" t="s">
        <v>2</v>
      </c>
      <c r="B42" s="223" t="s">
        <v>221</v>
      </c>
      <c r="C42" s="223" t="s">
        <v>222</v>
      </c>
      <c r="E42" s="4" t="s">
        <v>2</v>
      </c>
      <c r="F42" s="223" t="s">
        <v>221</v>
      </c>
      <c r="G42" s="223" t="s">
        <v>222</v>
      </c>
    </row>
    <row r="43" spans="1:15" ht="15">
      <c r="A43" s="224">
        <v>44927</v>
      </c>
      <c r="B43" s="228">
        <f>'10_Assuntos_+_demadados_2023'!M15</f>
        <v>81</v>
      </c>
      <c r="C43" s="9">
        <f>((B43-103)/103)*100</f>
        <v>-21.359223300970871</v>
      </c>
      <c r="E43" s="224">
        <v>44927</v>
      </c>
      <c r="F43" s="226">
        <f>'10_Assuntos_+_demadados_2023'!M16</f>
        <v>151</v>
      </c>
      <c r="G43" s="9">
        <f>((F43-99)/99)*100</f>
        <v>52.525252525252533</v>
      </c>
    </row>
    <row r="44" spans="1:15" ht="15">
      <c r="A44" s="227">
        <v>44958</v>
      </c>
      <c r="B44" s="228">
        <f>'10_Assuntos_+_demadados_2023'!L15</f>
        <v>123</v>
      </c>
      <c r="C44" s="9">
        <f>((B44-B43)/B43)*100</f>
        <v>51.851851851851848</v>
      </c>
      <c r="E44" s="227">
        <v>44958</v>
      </c>
      <c r="F44" s="228">
        <f>'10_Assuntos_+_demadados_2023'!L16</f>
        <v>144</v>
      </c>
      <c r="G44" s="9">
        <f>((F44-F43)/F43)*100</f>
        <v>-4.6357615894039732</v>
      </c>
    </row>
    <row r="45" spans="1:15" ht="15">
      <c r="A45" s="227">
        <v>44986</v>
      </c>
      <c r="B45" s="228">
        <f>'10_Assuntos_+_demadados_2023'!K15</f>
        <v>155</v>
      </c>
      <c r="C45" s="9">
        <f>((B45-B44)/B44)*100</f>
        <v>26.016260162601629</v>
      </c>
      <c r="E45" s="227">
        <v>44986</v>
      </c>
      <c r="F45" s="228">
        <f>'10_Assuntos_+_demadados_2023'!K16</f>
        <v>112</v>
      </c>
      <c r="G45" s="9">
        <f>((F45-F44)/F44)*100</f>
        <v>-22.222222222222221</v>
      </c>
    </row>
    <row r="46" spans="1:15" ht="15">
      <c r="A46" s="227">
        <v>45017</v>
      </c>
      <c r="B46" s="228">
        <f>'10_Assuntos_+_demadados_2023'!J15</f>
        <v>139</v>
      </c>
      <c r="C46" s="9">
        <f>((B46-B45)/B45)*100</f>
        <v>-10.32258064516129</v>
      </c>
      <c r="E46" s="227">
        <v>45017</v>
      </c>
      <c r="F46" s="228">
        <f>'10_Assuntos_+_demadados_2023'!J16</f>
        <v>74</v>
      </c>
      <c r="G46" s="9">
        <f>((F46-F45)/F45)*100</f>
        <v>-33.928571428571431</v>
      </c>
    </row>
    <row r="47" spans="1:15" ht="15">
      <c r="A47" s="227">
        <v>45047</v>
      </c>
      <c r="B47" s="228"/>
      <c r="C47" s="9"/>
      <c r="E47" s="227">
        <v>45047</v>
      </c>
      <c r="F47" s="228"/>
      <c r="G47" s="9"/>
    </row>
    <row r="48" spans="1:15" ht="15">
      <c r="A48" s="227">
        <v>45078</v>
      </c>
      <c r="B48" s="228"/>
      <c r="C48" s="9"/>
      <c r="E48" s="227">
        <v>45078</v>
      </c>
      <c r="F48" s="228"/>
      <c r="G48" s="9"/>
    </row>
    <row r="49" spans="1:7" ht="15">
      <c r="A49" s="227">
        <v>45108</v>
      </c>
      <c r="B49" s="228"/>
      <c r="C49" s="9"/>
      <c r="E49" s="227">
        <v>45108</v>
      </c>
      <c r="F49" s="228"/>
      <c r="G49" s="9"/>
    </row>
    <row r="50" spans="1:7" ht="15">
      <c r="A50" s="227">
        <v>45139</v>
      </c>
      <c r="B50" s="228"/>
      <c r="C50" s="9"/>
      <c r="E50" s="227">
        <v>45139</v>
      </c>
      <c r="F50" s="228"/>
      <c r="G50" s="9"/>
    </row>
    <row r="51" spans="1:7" ht="15">
      <c r="A51" s="227">
        <v>45170</v>
      </c>
      <c r="B51" s="228"/>
      <c r="C51" s="9"/>
      <c r="E51" s="227">
        <v>45170</v>
      </c>
      <c r="F51" s="228"/>
      <c r="G51" s="9"/>
    </row>
    <row r="52" spans="1:7" ht="15">
      <c r="A52" s="227">
        <v>45200</v>
      </c>
      <c r="B52" s="228"/>
      <c r="C52" s="9"/>
      <c r="E52" s="227">
        <v>45200</v>
      </c>
      <c r="F52" s="228"/>
      <c r="G52" s="9"/>
    </row>
    <row r="53" spans="1:7" ht="15">
      <c r="A53" s="227">
        <v>45231</v>
      </c>
      <c r="B53" s="229"/>
      <c r="C53" s="9"/>
      <c r="E53" s="227">
        <v>45231</v>
      </c>
      <c r="F53" s="228"/>
      <c r="G53" s="9"/>
    </row>
    <row r="54" spans="1:7" ht="15.75" thickBot="1">
      <c r="A54" s="230">
        <v>45261</v>
      </c>
      <c r="B54" s="232"/>
      <c r="C54" s="19"/>
      <c r="E54" s="230">
        <v>45261</v>
      </c>
      <c r="F54" s="232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08"/>
    </row>
    <row r="65" spans="17:17">
      <c r="Q65" s="182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223</v>
      </c>
      <c r="B4" s="1"/>
      <c r="C4" s="1"/>
    </row>
    <row r="5" spans="1:6" thickBot="1"/>
    <row r="6" spans="1:6" thickBot="1">
      <c r="A6" s="117" t="s">
        <v>25</v>
      </c>
      <c r="B6" s="240">
        <v>45017</v>
      </c>
      <c r="C6" s="241">
        <v>44986</v>
      </c>
      <c r="D6" s="241">
        <v>44958</v>
      </c>
      <c r="E6" s="70" t="s">
        <v>5</v>
      </c>
      <c r="F6" s="242" t="s">
        <v>6</v>
      </c>
    </row>
    <row r="7" spans="1:6" thickBot="1">
      <c r="A7" s="243" t="s">
        <v>59</v>
      </c>
      <c r="B7" s="244">
        <v>981</v>
      </c>
      <c r="C7" s="129">
        <v>844</v>
      </c>
      <c r="D7" s="130">
        <v>484</v>
      </c>
      <c r="E7" s="245">
        <f t="shared" ref="E7:E17" si="0">SUM(B7:D7)</f>
        <v>2309</v>
      </c>
      <c r="F7" s="246">
        <f t="shared" ref="F7:F17" si="1">AVERAGE(B7:D7)</f>
        <v>769.66666666666663</v>
      </c>
    </row>
    <row r="8" spans="1:6" thickBot="1">
      <c r="A8" s="147" t="s">
        <v>57</v>
      </c>
      <c r="B8" s="244">
        <v>379</v>
      </c>
      <c r="C8" s="129">
        <v>313</v>
      </c>
      <c r="D8" s="129">
        <v>290</v>
      </c>
      <c r="E8" s="245">
        <f t="shared" si="0"/>
        <v>982</v>
      </c>
      <c r="F8" s="246">
        <f t="shared" si="1"/>
        <v>327.33333333333331</v>
      </c>
    </row>
    <row r="9" spans="1:6" thickBot="1">
      <c r="A9" s="142" t="s">
        <v>175</v>
      </c>
      <c r="B9" s="146">
        <v>253</v>
      </c>
      <c r="C9" s="129">
        <v>347</v>
      </c>
      <c r="D9" s="129">
        <v>325</v>
      </c>
      <c r="E9" s="245">
        <f t="shared" si="0"/>
        <v>925</v>
      </c>
      <c r="F9" s="246">
        <f t="shared" si="1"/>
        <v>308.33333333333331</v>
      </c>
    </row>
    <row r="10" spans="1:6" thickBot="1">
      <c r="A10" s="147" t="s">
        <v>44</v>
      </c>
      <c r="B10" s="146">
        <v>231</v>
      </c>
      <c r="C10" s="129">
        <v>270</v>
      </c>
      <c r="D10" s="129">
        <v>265</v>
      </c>
      <c r="E10" s="245">
        <f t="shared" si="0"/>
        <v>766</v>
      </c>
      <c r="F10" s="246">
        <f t="shared" si="1"/>
        <v>255.33333333333334</v>
      </c>
    </row>
    <row r="11" spans="1:6" thickBot="1">
      <c r="A11" s="147" t="s">
        <v>158</v>
      </c>
      <c r="B11" s="146">
        <v>160</v>
      </c>
      <c r="C11" s="129">
        <v>215</v>
      </c>
      <c r="D11" s="129">
        <v>193</v>
      </c>
      <c r="E11" s="245">
        <f t="shared" si="0"/>
        <v>568</v>
      </c>
      <c r="F11" s="246">
        <f t="shared" si="1"/>
        <v>189.33333333333334</v>
      </c>
    </row>
    <row r="12" spans="1:6" thickBot="1">
      <c r="A12" s="147" t="s">
        <v>192</v>
      </c>
      <c r="B12" s="146">
        <v>128</v>
      </c>
      <c r="C12" s="129">
        <v>164</v>
      </c>
      <c r="D12" s="129">
        <v>149</v>
      </c>
      <c r="E12" s="245">
        <f t="shared" si="0"/>
        <v>441</v>
      </c>
      <c r="F12" s="247">
        <f t="shared" si="1"/>
        <v>147</v>
      </c>
    </row>
    <row r="13" spans="1:6" thickBot="1">
      <c r="A13" s="147" t="s">
        <v>96</v>
      </c>
      <c r="B13" s="146">
        <v>130</v>
      </c>
      <c r="C13" s="129">
        <v>176</v>
      </c>
      <c r="D13" s="129">
        <v>135</v>
      </c>
      <c r="E13" s="245">
        <f t="shared" si="0"/>
        <v>441</v>
      </c>
      <c r="F13" s="246">
        <f t="shared" si="1"/>
        <v>147</v>
      </c>
    </row>
    <row r="14" spans="1:6" thickBot="1">
      <c r="A14" s="147" t="s">
        <v>62</v>
      </c>
      <c r="B14" s="146">
        <v>139</v>
      </c>
      <c r="C14" s="129">
        <v>155</v>
      </c>
      <c r="D14" s="129">
        <v>123</v>
      </c>
      <c r="E14" s="245">
        <f t="shared" si="0"/>
        <v>417</v>
      </c>
      <c r="F14" s="246">
        <f t="shared" si="1"/>
        <v>139</v>
      </c>
    </row>
    <row r="15" spans="1:6" thickBot="1">
      <c r="A15" s="147" t="s">
        <v>61</v>
      </c>
      <c r="B15" s="146">
        <v>116</v>
      </c>
      <c r="C15" s="129">
        <v>157</v>
      </c>
      <c r="D15" s="129">
        <v>139</v>
      </c>
      <c r="E15" s="245">
        <f t="shared" si="0"/>
        <v>412</v>
      </c>
      <c r="F15" s="246">
        <f t="shared" si="1"/>
        <v>137.33333333333334</v>
      </c>
    </row>
    <row r="16" spans="1:6" thickBot="1">
      <c r="A16" s="147" t="s">
        <v>145</v>
      </c>
      <c r="B16" s="146">
        <v>123</v>
      </c>
      <c r="C16" s="129">
        <v>175</v>
      </c>
      <c r="D16" s="129">
        <v>88</v>
      </c>
      <c r="E16" s="248">
        <f t="shared" si="0"/>
        <v>386</v>
      </c>
      <c r="F16" s="246">
        <f t="shared" si="1"/>
        <v>128.66666666666666</v>
      </c>
    </row>
    <row r="17" spans="1:25" thickBot="1">
      <c r="A17" s="249" t="s">
        <v>15</v>
      </c>
      <c r="B17" s="250">
        <f>SUM(B7:B16)</f>
        <v>2640</v>
      </c>
      <c r="C17" s="250">
        <f>SUM(C7:C16)</f>
        <v>2816</v>
      </c>
      <c r="D17" s="250">
        <f>SUM(D7:D16)</f>
        <v>2191</v>
      </c>
      <c r="E17" s="251">
        <f t="shared" si="0"/>
        <v>7647</v>
      </c>
      <c r="F17" s="164">
        <f t="shared" si="1"/>
        <v>2549</v>
      </c>
    </row>
    <row r="19" spans="1:25">
      <c r="G19" s="2"/>
      <c r="H19" s="6"/>
      <c r="I19" s="252"/>
      <c r="J19" s="252"/>
      <c r="K19" s="252"/>
      <c r="L19" s="253"/>
    </row>
    <row r="20" spans="1:25">
      <c r="G20" s="2"/>
      <c r="H20" s="82"/>
      <c r="I20" s="254"/>
      <c r="J20" s="255"/>
      <c r="K20" s="255"/>
      <c r="L20" s="254"/>
    </row>
    <row r="21" spans="1:25">
      <c r="G21" s="2"/>
      <c r="H21" s="82"/>
      <c r="I21" s="254"/>
      <c r="J21" s="82"/>
      <c r="K21" s="116"/>
      <c r="L21" s="116"/>
      <c r="M21" s="116"/>
      <c r="N21" s="256"/>
      <c r="O21" s="257"/>
    </row>
    <row r="22" spans="1:25">
      <c r="G22" s="2"/>
      <c r="H22" s="82"/>
      <c r="I22" s="254"/>
      <c r="J22" s="82"/>
      <c r="K22" s="113"/>
      <c r="L22" s="258"/>
      <c r="M22" s="258"/>
      <c r="N22" s="259"/>
      <c r="O22" s="258"/>
      <c r="P22" s="258"/>
      <c r="Q22" s="258"/>
      <c r="R22" s="258"/>
      <c r="S22" s="258"/>
      <c r="T22" s="258"/>
      <c r="U22" s="258"/>
      <c r="V22" s="258"/>
      <c r="W22" s="258"/>
      <c r="X22" s="82"/>
      <c r="Y22" s="82"/>
    </row>
    <row r="23" spans="1:25">
      <c r="G23" s="2"/>
      <c r="H23" s="82"/>
      <c r="I23" s="254"/>
      <c r="J23" s="82"/>
      <c r="K23" s="82"/>
      <c r="L23" s="116"/>
      <c r="M23" s="116"/>
      <c r="N23" s="116"/>
      <c r="O23" s="116"/>
      <c r="P23" s="116"/>
      <c r="Q23" s="116"/>
      <c r="R23" s="256"/>
      <c r="S23" s="256"/>
      <c r="T23" s="116"/>
      <c r="U23" s="116"/>
      <c r="V23" s="116"/>
      <c r="W23" s="116"/>
      <c r="X23" s="82"/>
      <c r="Y23" s="82"/>
    </row>
    <row r="24" spans="1:25">
      <c r="G24" s="2"/>
      <c r="H24" s="82"/>
      <c r="I24" s="254"/>
      <c r="J24" s="82"/>
      <c r="K24" s="82"/>
      <c r="L24" s="116"/>
      <c r="M24" s="116"/>
      <c r="N24" s="116"/>
      <c r="O24" s="116"/>
      <c r="P24" s="116"/>
      <c r="Q24" s="116"/>
      <c r="R24" s="256"/>
      <c r="S24" s="256"/>
      <c r="T24" s="116"/>
      <c r="U24" s="116"/>
      <c r="V24" s="116"/>
      <c r="W24" s="114"/>
    </row>
    <row r="25" spans="1:25">
      <c r="G25" s="2"/>
      <c r="H25" s="82"/>
      <c r="I25" s="254"/>
      <c r="J25" s="82"/>
      <c r="K25" s="82"/>
      <c r="L25" s="116"/>
      <c r="M25" s="116"/>
      <c r="N25" s="116"/>
      <c r="O25" s="116"/>
      <c r="P25" s="116"/>
      <c r="Q25" s="116"/>
      <c r="R25" s="256"/>
      <c r="S25" s="256"/>
      <c r="T25" s="116"/>
      <c r="U25" s="116"/>
      <c r="V25" s="116"/>
      <c r="W25" s="114"/>
    </row>
    <row r="26" spans="1:25">
      <c r="G26" s="2"/>
      <c r="H26" s="82"/>
      <c r="I26" s="254"/>
      <c r="J26" s="82"/>
      <c r="K26" s="82"/>
      <c r="L26" s="116"/>
      <c r="M26" s="116"/>
      <c r="N26" s="116"/>
      <c r="O26" s="116"/>
      <c r="P26" s="116"/>
      <c r="Q26" s="116"/>
      <c r="R26" s="256"/>
      <c r="S26" s="256"/>
      <c r="T26" s="116"/>
      <c r="U26" s="116"/>
      <c r="V26" s="116"/>
      <c r="W26" s="114"/>
    </row>
    <row r="27" spans="1:25">
      <c r="G27" s="2"/>
      <c r="H27" s="82"/>
      <c r="I27" s="254"/>
      <c r="J27" s="82"/>
      <c r="K27" s="82"/>
      <c r="L27" s="116"/>
      <c r="M27" s="116"/>
      <c r="N27" s="116"/>
      <c r="O27" s="116"/>
      <c r="P27" s="116"/>
      <c r="Q27" s="116"/>
      <c r="R27" s="256"/>
      <c r="S27" s="256"/>
      <c r="T27" s="116"/>
      <c r="U27" s="116"/>
      <c r="V27" s="116"/>
      <c r="W27" s="114"/>
    </row>
    <row r="28" spans="1:25">
      <c r="G28" s="2"/>
      <c r="H28" s="82"/>
      <c r="I28" s="254"/>
      <c r="J28" s="82"/>
      <c r="K28" s="82"/>
      <c r="L28" s="116"/>
      <c r="M28" s="116"/>
      <c r="N28" s="116"/>
      <c r="O28" s="116"/>
      <c r="P28" s="116"/>
      <c r="Q28" s="116"/>
      <c r="R28" s="256"/>
      <c r="S28" s="256"/>
      <c r="T28" s="116"/>
      <c r="U28" s="116"/>
      <c r="V28" s="116"/>
      <c r="W28" s="114"/>
    </row>
    <row r="29" spans="1:25">
      <c r="H29" s="82"/>
      <c r="I29" s="254"/>
      <c r="J29" s="82"/>
      <c r="K29" s="82"/>
      <c r="L29" s="116"/>
      <c r="M29" s="116"/>
      <c r="N29" s="116"/>
      <c r="O29" s="116"/>
      <c r="P29" s="116"/>
      <c r="Q29" s="116"/>
      <c r="R29" s="256"/>
      <c r="S29" s="256"/>
      <c r="T29" s="116"/>
      <c r="U29" s="116"/>
      <c r="V29" s="116"/>
      <c r="W29" s="114"/>
    </row>
    <row r="30" spans="1:25">
      <c r="H30" s="170"/>
      <c r="I30" s="260"/>
      <c r="J30" s="82"/>
      <c r="K30" s="82"/>
      <c r="L30" s="116"/>
      <c r="M30" s="116"/>
      <c r="N30" s="116"/>
      <c r="O30" s="116"/>
      <c r="P30" s="116"/>
      <c r="Q30" s="116"/>
      <c r="R30" s="256"/>
      <c r="S30" s="256"/>
      <c r="T30" s="116"/>
      <c r="U30" s="116"/>
      <c r="V30" s="116"/>
      <c r="W30" s="114"/>
    </row>
    <row r="31" spans="1:25">
      <c r="H31" s="82"/>
      <c r="I31" s="82"/>
      <c r="J31" s="82"/>
      <c r="K31" s="82"/>
      <c r="L31" s="116"/>
      <c r="M31" s="116"/>
      <c r="N31" s="116"/>
      <c r="O31" s="116"/>
      <c r="P31" s="116"/>
      <c r="Q31" s="116"/>
      <c r="R31" s="256"/>
      <c r="S31" s="256"/>
      <c r="T31" s="116"/>
      <c r="U31" s="116"/>
      <c r="V31" s="116"/>
      <c r="W31" s="114"/>
    </row>
    <row r="32" spans="1:25">
      <c r="K32" s="82"/>
      <c r="L32" s="116"/>
      <c r="M32" s="116"/>
      <c r="N32" s="116"/>
      <c r="O32" s="116"/>
      <c r="P32" s="116"/>
      <c r="Q32" s="116"/>
      <c r="R32" s="256"/>
      <c r="S32" s="256"/>
      <c r="T32" s="116"/>
      <c r="U32" s="116"/>
      <c r="V32" s="116"/>
      <c r="W32" s="11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261" customWidth="1"/>
    <col min="13" max="13" width="8.7109375" style="261" customWidth="1"/>
    <col min="14" max="14" width="7.7109375" style="261" customWidth="1"/>
    <col min="15" max="15" width="9.7109375" style="261" customWidth="1"/>
    <col min="16" max="16" width="8.42578125" style="261" customWidth="1"/>
    <col min="17" max="17" width="9.140625" style="261" customWidth="1"/>
    <col min="18" max="18" width="9.42578125" style="261" customWidth="1"/>
    <col min="19" max="19" width="9.85546875" style="261" customWidth="1"/>
    <col min="20" max="20" width="10.28515625" style="261" customWidth="1"/>
    <col min="21" max="21" width="8" style="261" customWidth="1"/>
    <col min="22" max="22" width="9.140625" style="261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08" t="s">
        <v>224</v>
      </c>
    </row>
    <row r="5" spans="1:2" thickBot="1"/>
    <row r="6" spans="1:2" thickBot="1">
      <c r="A6" s="117" t="s">
        <v>25</v>
      </c>
      <c r="B6" s="262">
        <v>45017</v>
      </c>
    </row>
    <row r="7" spans="1:2">
      <c r="A7" s="263" t="s">
        <v>59</v>
      </c>
      <c r="B7" s="130">
        <v>981</v>
      </c>
    </row>
    <row r="8" spans="1:2">
      <c r="A8" s="264" t="s">
        <v>57</v>
      </c>
      <c r="B8" s="129">
        <v>379</v>
      </c>
    </row>
    <row r="9" spans="1:2">
      <c r="A9" s="265" t="s">
        <v>175</v>
      </c>
      <c r="B9" s="129">
        <v>253</v>
      </c>
    </row>
    <row r="10" spans="1:2">
      <c r="A10" s="265" t="s">
        <v>44</v>
      </c>
      <c r="B10" s="129">
        <v>231</v>
      </c>
    </row>
    <row r="11" spans="1:2">
      <c r="A11" s="265" t="s">
        <v>158</v>
      </c>
      <c r="B11" s="129">
        <v>160</v>
      </c>
    </row>
    <row r="12" spans="1:2">
      <c r="A12" s="265" t="s">
        <v>62</v>
      </c>
      <c r="B12" s="129">
        <v>139</v>
      </c>
    </row>
    <row r="13" spans="1:2">
      <c r="A13" s="265" t="s">
        <v>96</v>
      </c>
      <c r="B13" s="129">
        <v>130</v>
      </c>
    </row>
    <row r="14" spans="1:2">
      <c r="A14" s="265" t="s">
        <v>192</v>
      </c>
      <c r="B14" s="129">
        <v>128</v>
      </c>
    </row>
    <row r="15" spans="1:2">
      <c r="A15" s="265" t="s">
        <v>145</v>
      </c>
      <c r="B15" s="129">
        <v>123</v>
      </c>
    </row>
    <row r="16" spans="1:2" thickBot="1">
      <c r="A16" s="266" t="s">
        <v>61</v>
      </c>
      <c r="B16" s="159">
        <v>116</v>
      </c>
    </row>
    <row r="17" spans="1:25" s="134" customFormat="1" thickBot="1">
      <c r="A17" s="267" t="s">
        <v>5</v>
      </c>
      <c r="B17" s="268">
        <f>SUM(B7:B16)</f>
        <v>2640</v>
      </c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spans="1:25" s="134" customFormat="1">
      <c r="A18" s="270"/>
      <c r="B18" s="271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</row>
    <row r="19" spans="1:25">
      <c r="A19" s="272"/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</row>
    <row r="20" spans="1:25">
      <c r="A20" s="274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75"/>
      <c r="M20" s="275"/>
      <c r="N20" s="275"/>
      <c r="O20" s="275"/>
      <c r="P20" s="273"/>
      <c r="Q20" s="273"/>
      <c r="R20" s="273"/>
    </row>
    <row r="21" spans="1:25" ht="15" customHeight="1">
      <c r="A21" s="274"/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75"/>
      <c r="M21" s="275"/>
      <c r="N21" s="275"/>
      <c r="O21" s="275"/>
      <c r="P21" s="273"/>
      <c r="Q21" s="273"/>
      <c r="R21" s="273"/>
      <c r="U21" s="273"/>
      <c r="V21" s="273"/>
    </row>
    <row r="22" spans="1:25" s="261" customFormat="1" ht="15" customHeight="1">
      <c r="A22" s="274"/>
      <c r="Q22" s="273"/>
      <c r="R22" s="273"/>
    </row>
    <row r="23" spans="1:25" s="261" customFormat="1" ht="70.5" customHeight="1">
      <c r="A23" s="276"/>
      <c r="B23" s="275"/>
      <c r="C23" s="275"/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Q23" s="273"/>
      <c r="R23" s="273"/>
    </row>
    <row r="24" spans="1:25" s="261" customFormat="1">
      <c r="B24" s="277" t="str">
        <f>A7</f>
        <v>Cadastro Único (CadÚnico)</v>
      </c>
      <c r="C24" s="277" t="str">
        <f>A8</f>
        <v>Buraco e pavimentação</v>
      </c>
      <c r="D24" s="277" t="str">
        <f>A9</f>
        <v>Qualidade de atendimento</v>
      </c>
      <c r="E24" s="277" t="str">
        <f>A10</f>
        <v>Árvore</v>
      </c>
      <c r="F24" s="277" t="str">
        <f>A11</f>
        <v>Poluição sonora - PSIU</v>
      </c>
      <c r="G24" s="277" t="str">
        <f>A12</f>
        <v>Capinação e roçada de áreas verdes</v>
      </c>
      <c r="H24" s="277" t="str">
        <f>A13</f>
        <v>Drenagem de água de chuva</v>
      </c>
      <c r="I24" s="277" t="str">
        <f>A14</f>
        <v>Sinalização e Circulação de veículos e Pedestres</v>
      </c>
      <c r="J24" s="277" t="str">
        <f>A15</f>
        <v>Ônibus</v>
      </c>
      <c r="K24" s="277" t="str">
        <f>A16</f>
        <v>Calçadas, guias e postes</v>
      </c>
      <c r="L24" s="277" t="s">
        <v>5</v>
      </c>
      <c r="M24" s="275"/>
      <c r="N24" s="278"/>
      <c r="O24" s="278"/>
      <c r="P24" s="278"/>
      <c r="Q24" s="278"/>
      <c r="R24" s="278"/>
      <c r="S24" s="278"/>
      <c r="T24" s="279"/>
      <c r="U24" s="279"/>
      <c r="V24" s="278"/>
      <c r="W24" s="278"/>
      <c r="X24" s="278"/>
      <c r="Y24" s="278"/>
    </row>
    <row r="25" spans="1:25" s="261" customFormat="1">
      <c r="C25" s="277">
        <f>B8</f>
        <v>379</v>
      </c>
      <c r="D25" s="277">
        <f>B9</f>
        <v>253</v>
      </c>
      <c r="E25" s="277">
        <f>B10</f>
        <v>231</v>
      </c>
      <c r="F25" s="277">
        <f>B11</f>
        <v>160</v>
      </c>
      <c r="G25" s="277">
        <f>B12</f>
        <v>139</v>
      </c>
      <c r="H25" s="277">
        <f>B13</f>
        <v>130</v>
      </c>
      <c r="I25" s="277">
        <f>B14</f>
        <v>128</v>
      </c>
      <c r="J25" s="277">
        <f>B15</f>
        <v>123</v>
      </c>
      <c r="K25" s="277">
        <f>B16</f>
        <v>116</v>
      </c>
      <c r="L25" s="277"/>
      <c r="M25" s="275"/>
      <c r="N25" s="278"/>
      <c r="O25" s="278"/>
      <c r="P25" s="278"/>
      <c r="Q25" s="278"/>
      <c r="R25" s="278"/>
      <c r="S25" s="278"/>
      <c r="T25" s="279"/>
      <c r="U25" s="279"/>
      <c r="V25" s="278"/>
      <c r="W25" s="278"/>
      <c r="X25" s="278"/>
      <c r="Y25" s="278"/>
    </row>
    <row r="26" spans="1:25" s="261" customFormat="1">
      <c r="B26" s="277">
        <f>B7</f>
        <v>981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>
        <v>4687</v>
      </c>
      <c r="M26" s="275"/>
      <c r="N26" s="278"/>
      <c r="O26" s="278"/>
      <c r="P26" s="278"/>
      <c r="Q26" s="278"/>
      <c r="R26" s="278"/>
      <c r="S26" s="278"/>
      <c r="T26" s="279"/>
      <c r="U26" s="279"/>
      <c r="V26" s="278"/>
      <c r="W26" s="278"/>
      <c r="X26" s="278"/>
      <c r="Y26" s="278"/>
    </row>
    <row r="27" spans="1:25" s="261" customFormat="1">
      <c r="A27" s="275"/>
      <c r="B27" s="275"/>
      <c r="C27" s="275"/>
      <c r="D27" s="275"/>
      <c r="E27" s="275"/>
      <c r="F27" s="275"/>
      <c r="G27" s="275"/>
      <c r="H27" s="275"/>
      <c r="I27" s="275"/>
      <c r="J27" s="280"/>
      <c r="K27" s="275"/>
      <c r="L27" s="275"/>
      <c r="M27" s="275"/>
      <c r="N27" s="278"/>
      <c r="O27" s="278"/>
      <c r="P27" s="278"/>
      <c r="Q27" s="281"/>
      <c r="R27" s="281"/>
      <c r="S27" s="278"/>
      <c r="T27" s="279"/>
      <c r="U27" s="279"/>
      <c r="V27" s="278"/>
      <c r="W27" s="278"/>
      <c r="X27" s="278"/>
      <c r="Y27" s="278"/>
    </row>
    <row r="28" spans="1:25" s="261" customFormat="1">
      <c r="A28" s="275"/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8"/>
      <c r="O28" s="278"/>
      <c r="P28" s="278"/>
      <c r="Q28" s="281"/>
      <c r="R28" s="281"/>
      <c r="S28" s="278"/>
      <c r="T28" s="279"/>
      <c r="U28" s="279"/>
      <c r="V28" s="278"/>
      <c r="W28" s="278"/>
      <c r="X28" s="278"/>
      <c r="Y28" s="278"/>
    </row>
    <row r="29" spans="1:25" s="261" customFormat="1">
      <c r="A29" s="275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8"/>
      <c r="O29" s="278"/>
      <c r="P29" s="278"/>
      <c r="Q29" s="281"/>
      <c r="R29" s="281"/>
      <c r="S29" s="278"/>
      <c r="T29" s="279"/>
      <c r="U29" s="279"/>
      <c r="V29" s="278"/>
      <c r="W29" s="278"/>
      <c r="X29" s="278"/>
      <c r="Y29" s="278"/>
    </row>
    <row r="30" spans="1:25" s="261" customFormat="1">
      <c r="A30" s="275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3"/>
      <c r="Q30" s="273"/>
      <c r="R30" s="273"/>
    </row>
    <row r="31" spans="1:25" s="261" customFormat="1">
      <c r="A31" s="275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3"/>
      <c r="Q31" s="273"/>
      <c r="R31" s="273"/>
    </row>
    <row r="32" spans="1:25" s="261" customFormat="1">
      <c r="A32" s="273"/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</row>
    <row r="33" spans="1:22" s="261" customFormat="1">
      <c r="A33" s="273"/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</row>
    <row r="34" spans="1:22" s="261" customFormat="1">
      <c r="A34" s="273"/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</row>
    <row r="35" spans="1:22" s="261" customFormat="1">
      <c r="A35" s="273"/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</row>
    <row r="36" spans="1:22" s="261" customFormat="1">
      <c r="A36" s="275"/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3"/>
      <c r="M36" s="273"/>
      <c r="N36" s="273"/>
      <c r="O36" s="273"/>
      <c r="P36" s="273"/>
    </row>
    <row r="37" spans="1:22" s="261" customFormat="1">
      <c r="A37" s="275"/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3"/>
      <c r="M37" s="273"/>
      <c r="N37" s="273"/>
      <c r="O37" s="273"/>
      <c r="P37" s="273"/>
    </row>
    <row r="38" spans="1:22" s="261" customFormat="1">
      <c r="A38" s="275"/>
      <c r="B38" s="275"/>
      <c r="C38" s="275"/>
      <c r="D38" s="275"/>
      <c r="E38" s="275"/>
      <c r="F38" s="275"/>
      <c r="G38" s="275"/>
      <c r="H38" s="275"/>
      <c r="I38" s="275"/>
      <c r="J38" s="275"/>
      <c r="K38" s="275"/>
      <c r="L38" s="273"/>
      <c r="M38" s="273"/>
      <c r="N38" s="273"/>
      <c r="O38" s="273"/>
      <c r="P38" s="273"/>
    </row>
    <row r="39" spans="1:22" s="261" customFormat="1">
      <c r="A39" s="273"/>
      <c r="B39" s="273"/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</row>
    <row r="40" spans="1:22" s="261" customFormat="1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</row>
    <row r="41" spans="1:22" s="261" customFormat="1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</row>
    <row r="42" spans="1:22" s="261" customFormat="1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</row>
    <row r="43" spans="1:22" s="261" customFormat="1">
      <c r="A43" s="273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</row>
    <row r="44" spans="1:22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</row>
    <row r="45" spans="1:22"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</row>
    <row r="46" spans="1:22"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</row>
    <row r="47" spans="1:22"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211" customWidth="1"/>
    <col min="2" max="2" width="7.5703125" style="212" bestFit="1" customWidth="1"/>
    <col min="3" max="3" width="7.7109375" style="212" bestFit="1" customWidth="1"/>
    <col min="4" max="4" width="7.140625" style="212" bestFit="1" customWidth="1"/>
    <col min="5" max="5" width="7" style="212" bestFit="1" customWidth="1"/>
    <col min="6" max="6" width="7.5703125" style="212" bestFit="1" customWidth="1"/>
    <col min="7" max="7" width="6.7109375" style="185" bestFit="1" customWidth="1"/>
    <col min="8" max="8" width="7" style="212" bestFit="1" customWidth="1"/>
    <col min="9" max="9" width="7.28515625" style="212" bestFit="1" customWidth="1"/>
    <col min="10" max="10" width="7.140625" style="212" bestFit="1" customWidth="1"/>
    <col min="11" max="11" width="7.5703125" style="212" bestFit="1" customWidth="1"/>
    <col min="12" max="12" width="7.140625" style="213" bestFit="1" customWidth="1"/>
    <col min="13" max="13" width="7.85546875" style="212" customWidth="1"/>
    <col min="14" max="14" width="9.7109375" style="212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282"/>
      <c r="C1" s="282"/>
      <c r="D1" s="282"/>
      <c r="E1" s="282"/>
      <c r="F1" s="282"/>
      <c r="G1" s="181"/>
      <c r="H1" s="282"/>
      <c r="I1" s="282"/>
      <c r="J1" s="282"/>
      <c r="K1" s="282"/>
      <c r="L1" s="212"/>
      <c r="M1" s="213"/>
      <c r="N1" s="213"/>
      <c r="O1" s="13"/>
      <c r="P1" s="13"/>
    </row>
    <row r="2" spans="1:16" customFormat="1" ht="15">
      <c r="A2" s="283" t="s">
        <v>1</v>
      </c>
      <c r="B2" s="284"/>
      <c r="C2" s="284"/>
      <c r="D2" s="284"/>
      <c r="E2" s="284"/>
      <c r="F2" s="284"/>
      <c r="G2" s="184"/>
      <c r="H2" s="284"/>
      <c r="I2" s="284"/>
      <c r="J2" s="284"/>
      <c r="K2" s="284"/>
      <c r="L2" s="212"/>
      <c r="M2" s="213"/>
      <c r="N2" s="213"/>
      <c r="O2" s="13"/>
      <c r="P2" s="13"/>
    </row>
    <row r="3" spans="1:16" customFormat="1" ht="15" thickBot="1">
      <c r="A3" s="211"/>
      <c r="B3" s="212"/>
      <c r="C3" s="212"/>
      <c r="D3" s="212"/>
      <c r="E3" s="212"/>
      <c r="F3" s="212"/>
      <c r="G3" s="185"/>
      <c r="H3" s="212"/>
      <c r="I3" s="212"/>
      <c r="J3" s="212"/>
      <c r="K3" s="212"/>
      <c r="L3" s="212"/>
      <c r="M3" s="213"/>
      <c r="N3" s="213"/>
      <c r="O3" s="13"/>
      <c r="P3" s="13"/>
    </row>
    <row r="4" spans="1:16" customFormat="1" ht="15" thickBot="1">
      <c r="A4" s="285" t="s">
        <v>214</v>
      </c>
      <c r="B4" s="28">
        <v>45261</v>
      </c>
      <c r="C4" s="25">
        <v>45231</v>
      </c>
      <c r="D4" s="28">
        <v>45200</v>
      </c>
      <c r="E4" s="26">
        <v>45170</v>
      </c>
      <c r="F4" s="70">
        <v>45139</v>
      </c>
      <c r="G4" s="70">
        <v>45108</v>
      </c>
      <c r="H4" s="70">
        <v>45078</v>
      </c>
      <c r="I4" s="286">
        <v>45047</v>
      </c>
      <c r="J4" s="262">
        <v>45017</v>
      </c>
      <c r="K4" s="262">
        <v>44986</v>
      </c>
      <c r="L4" s="262">
        <v>44958</v>
      </c>
      <c r="M4" s="262">
        <v>44927</v>
      </c>
      <c r="N4" s="287" t="s">
        <v>5</v>
      </c>
      <c r="O4" s="288" t="s">
        <v>6</v>
      </c>
      <c r="P4" s="65" t="s">
        <v>26</v>
      </c>
    </row>
    <row r="5" spans="1:16" customFormat="1" ht="15">
      <c r="A5" s="289" t="s">
        <v>225</v>
      </c>
      <c r="B5" s="290"/>
      <c r="C5" s="291"/>
      <c r="D5" s="33"/>
      <c r="E5" s="33"/>
      <c r="F5" s="33"/>
      <c r="G5" s="33"/>
      <c r="H5" s="34"/>
      <c r="I5" s="33"/>
      <c r="J5" s="35">
        <v>57</v>
      </c>
      <c r="K5" s="35">
        <v>140</v>
      </c>
      <c r="L5" s="35">
        <v>99</v>
      </c>
      <c r="M5" s="35">
        <v>68</v>
      </c>
      <c r="N5" s="292">
        <f t="shared" ref="N5:N36" si="0">SUM(B5:M5)</f>
        <v>364</v>
      </c>
      <c r="O5" s="293">
        <f t="shared" ref="O5:O36" si="1">AVERAGE(B5:M5)</f>
        <v>91</v>
      </c>
      <c r="P5" s="294">
        <f t="shared" ref="P5:P36" si="2">(N5/$N$72)*100</f>
        <v>1.9051606825081127</v>
      </c>
    </row>
    <row r="6" spans="1:16" customFormat="1" ht="15">
      <c r="A6" s="295" t="s">
        <v>226</v>
      </c>
      <c r="B6" s="296"/>
      <c r="C6" s="220"/>
      <c r="D6" s="35"/>
      <c r="E6" s="35"/>
      <c r="F6" s="35"/>
      <c r="G6" s="46"/>
      <c r="H6" s="47"/>
      <c r="I6" s="46"/>
      <c r="J6" s="46">
        <v>0</v>
      </c>
      <c r="K6" s="46">
        <v>0</v>
      </c>
      <c r="L6" s="46">
        <v>0</v>
      </c>
      <c r="M6" s="46">
        <v>0</v>
      </c>
      <c r="N6" s="297">
        <f t="shared" si="0"/>
        <v>0</v>
      </c>
      <c r="O6" s="293">
        <f t="shared" si="1"/>
        <v>0</v>
      </c>
      <c r="P6" s="294">
        <f t="shared" si="2"/>
        <v>0</v>
      </c>
    </row>
    <row r="7" spans="1:16" customFormat="1" ht="15">
      <c r="A7" s="295" t="s">
        <v>227</v>
      </c>
      <c r="B7" s="298"/>
      <c r="C7" s="220"/>
      <c r="D7" s="46"/>
      <c r="E7" s="46"/>
      <c r="F7" s="46"/>
      <c r="G7" s="46"/>
      <c r="H7" s="47"/>
      <c r="I7" s="46"/>
      <c r="J7" s="46">
        <v>231</v>
      </c>
      <c r="K7" s="46">
        <v>299</v>
      </c>
      <c r="L7" s="46">
        <v>330</v>
      </c>
      <c r="M7" s="46">
        <v>327</v>
      </c>
      <c r="N7" s="297">
        <f t="shared" si="0"/>
        <v>1187</v>
      </c>
      <c r="O7" s="293">
        <f t="shared" si="1"/>
        <v>296.75</v>
      </c>
      <c r="P7" s="294">
        <f t="shared" si="2"/>
        <v>6.2127080498272793</v>
      </c>
    </row>
    <row r="8" spans="1:16" customFormat="1" ht="15">
      <c r="A8" s="295" t="s">
        <v>228</v>
      </c>
      <c r="B8" s="298"/>
      <c r="C8" s="220"/>
      <c r="D8" s="46"/>
      <c r="E8" s="46"/>
      <c r="F8" s="46"/>
      <c r="G8" s="46"/>
      <c r="H8" s="47"/>
      <c r="I8" s="46"/>
      <c r="J8" s="46">
        <v>5</v>
      </c>
      <c r="K8" s="46">
        <v>4</v>
      </c>
      <c r="L8" s="46">
        <v>8</v>
      </c>
      <c r="M8" s="46">
        <v>12</v>
      </c>
      <c r="N8" s="297">
        <f t="shared" si="0"/>
        <v>29</v>
      </c>
      <c r="O8" s="293">
        <f t="shared" si="1"/>
        <v>7.25</v>
      </c>
      <c r="P8" s="294">
        <f t="shared" si="2"/>
        <v>0.15178477965037163</v>
      </c>
    </row>
    <row r="9" spans="1:16" customFormat="1" ht="15">
      <c r="A9" s="295" t="s">
        <v>229</v>
      </c>
      <c r="B9" s="298"/>
      <c r="C9" s="220"/>
      <c r="D9" s="46"/>
      <c r="E9" s="46"/>
      <c r="F9" s="46"/>
      <c r="G9" s="46"/>
      <c r="H9" s="47"/>
      <c r="I9" s="46"/>
      <c r="J9" s="46">
        <v>22</v>
      </c>
      <c r="K9" s="46">
        <v>22</v>
      </c>
      <c r="L9" s="46">
        <v>45</v>
      </c>
      <c r="M9" s="46">
        <v>35</v>
      </c>
      <c r="N9" s="297">
        <f t="shared" si="0"/>
        <v>124</v>
      </c>
      <c r="O9" s="293">
        <f t="shared" si="1"/>
        <v>31</v>
      </c>
      <c r="P9" s="294">
        <f t="shared" si="2"/>
        <v>0.64901078195331308</v>
      </c>
    </row>
    <row r="10" spans="1:16" customFormat="1" ht="15">
      <c r="A10" s="295" t="s">
        <v>230</v>
      </c>
      <c r="B10" s="298"/>
      <c r="C10" s="220"/>
      <c r="D10" s="46"/>
      <c r="E10" s="46"/>
      <c r="F10" s="46"/>
      <c r="G10" s="46"/>
      <c r="H10" s="47"/>
      <c r="I10" s="46"/>
      <c r="J10" s="46">
        <v>6</v>
      </c>
      <c r="K10" s="45">
        <v>6</v>
      </c>
      <c r="L10" s="46">
        <v>5</v>
      </c>
      <c r="M10" s="46">
        <v>0</v>
      </c>
      <c r="N10" s="297">
        <f t="shared" si="0"/>
        <v>17</v>
      </c>
      <c r="O10" s="293">
        <f t="shared" si="1"/>
        <v>4.25</v>
      </c>
      <c r="P10" s="294">
        <f t="shared" si="2"/>
        <v>8.8977284622631644E-2</v>
      </c>
    </row>
    <row r="11" spans="1:16" customFormat="1" ht="15">
      <c r="A11" s="295" t="s">
        <v>148</v>
      </c>
      <c r="B11" s="298"/>
      <c r="C11" s="220"/>
      <c r="D11" s="46"/>
      <c r="E11" s="46"/>
      <c r="F11" s="46"/>
      <c r="G11" s="46"/>
      <c r="H11" s="47"/>
      <c r="I11" s="46"/>
      <c r="J11" s="46">
        <v>76</v>
      </c>
      <c r="K11" s="46">
        <v>89</v>
      </c>
      <c r="L11" s="46">
        <v>72</v>
      </c>
      <c r="M11" s="46">
        <v>84</v>
      </c>
      <c r="N11" s="297">
        <f t="shared" si="0"/>
        <v>321</v>
      </c>
      <c r="O11" s="293">
        <f t="shared" si="1"/>
        <v>80.25</v>
      </c>
      <c r="P11" s="294">
        <f t="shared" si="2"/>
        <v>1.6801004919920444</v>
      </c>
    </row>
    <row r="12" spans="1:16" customFormat="1" ht="15">
      <c r="A12" s="295" t="s">
        <v>231</v>
      </c>
      <c r="B12" s="298"/>
      <c r="C12" s="220"/>
      <c r="D12" s="46"/>
      <c r="E12" s="46"/>
      <c r="F12" s="46"/>
      <c r="G12" s="46"/>
      <c r="H12" s="46"/>
      <c r="I12" s="46"/>
      <c r="J12" s="46">
        <v>21</v>
      </c>
      <c r="K12" s="46">
        <v>38</v>
      </c>
      <c r="L12" s="46">
        <v>40</v>
      </c>
      <c r="M12" s="46">
        <v>33</v>
      </c>
      <c r="N12" s="297">
        <f t="shared" si="0"/>
        <v>132</v>
      </c>
      <c r="O12" s="293">
        <f t="shared" si="1"/>
        <v>33</v>
      </c>
      <c r="P12" s="294">
        <f t="shared" si="2"/>
        <v>0.69088244530513976</v>
      </c>
    </row>
    <row r="13" spans="1:16" customFormat="1" ht="15">
      <c r="A13" s="295" t="s">
        <v>232</v>
      </c>
      <c r="B13" s="298"/>
      <c r="C13" s="220"/>
      <c r="D13" s="46"/>
      <c r="E13" s="46"/>
      <c r="F13" s="46"/>
      <c r="G13" s="46"/>
      <c r="H13" s="46"/>
      <c r="I13" s="46"/>
      <c r="J13" s="46">
        <v>0</v>
      </c>
      <c r="K13" s="46">
        <v>0</v>
      </c>
      <c r="L13" s="46">
        <v>0</v>
      </c>
      <c r="M13" s="46">
        <v>0</v>
      </c>
      <c r="N13" s="297">
        <f t="shared" si="0"/>
        <v>0</v>
      </c>
      <c r="O13" s="293">
        <f t="shared" si="1"/>
        <v>0</v>
      </c>
      <c r="P13" s="294">
        <f t="shared" si="2"/>
        <v>0</v>
      </c>
    </row>
    <row r="14" spans="1:16" customFormat="1" ht="15">
      <c r="A14" s="295" t="s">
        <v>233</v>
      </c>
      <c r="B14" s="298"/>
      <c r="C14" s="220"/>
      <c r="D14" s="46"/>
      <c r="E14" s="46"/>
      <c r="F14" s="46"/>
      <c r="G14" s="46"/>
      <c r="H14" s="46"/>
      <c r="I14" s="46"/>
      <c r="J14" s="46">
        <v>238</v>
      </c>
      <c r="K14" s="46">
        <v>333</v>
      </c>
      <c r="L14" s="46">
        <v>204</v>
      </c>
      <c r="M14" s="46">
        <v>140</v>
      </c>
      <c r="N14" s="297">
        <f t="shared" si="0"/>
        <v>915</v>
      </c>
      <c r="O14" s="293">
        <f t="shared" si="1"/>
        <v>228.75</v>
      </c>
      <c r="P14" s="294">
        <f t="shared" si="2"/>
        <v>4.7890714958651737</v>
      </c>
    </row>
    <row r="15" spans="1:16" customFormat="1" ht="15">
      <c r="A15" s="295" t="s">
        <v>234</v>
      </c>
      <c r="B15" s="298"/>
      <c r="C15" s="220"/>
      <c r="D15" s="46"/>
      <c r="E15" s="46"/>
      <c r="F15" s="46"/>
      <c r="G15" s="46"/>
      <c r="H15" s="47"/>
      <c r="I15" s="46"/>
      <c r="J15" s="46">
        <v>0</v>
      </c>
      <c r="K15" s="46">
        <v>0</v>
      </c>
      <c r="L15" s="46">
        <v>0</v>
      </c>
      <c r="M15" s="46">
        <v>0</v>
      </c>
      <c r="N15" s="297">
        <f t="shared" si="0"/>
        <v>0</v>
      </c>
      <c r="O15" s="293">
        <f t="shared" si="1"/>
        <v>0</v>
      </c>
      <c r="P15" s="294">
        <f t="shared" si="2"/>
        <v>0</v>
      </c>
    </row>
    <row r="16" spans="1:16" customFormat="1" ht="15">
      <c r="A16" s="295" t="s">
        <v>235</v>
      </c>
      <c r="B16" s="298"/>
      <c r="C16" s="220"/>
      <c r="D16" s="46"/>
      <c r="E16" s="46"/>
      <c r="F16" s="46"/>
      <c r="G16" s="46"/>
      <c r="H16" s="46"/>
      <c r="I16" s="46"/>
      <c r="J16" s="46">
        <v>0</v>
      </c>
      <c r="K16" s="46">
        <v>0</v>
      </c>
      <c r="L16" s="46">
        <v>0</v>
      </c>
      <c r="M16" s="46">
        <v>0</v>
      </c>
      <c r="N16" s="297">
        <f t="shared" si="0"/>
        <v>0</v>
      </c>
      <c r="O16" s="293">
        <f t="shared" si="1"/>
        <v>0</v>
      </c>
      <c r="P16" s="294">
        <f t="shared" si="2"/>
        <v>0</v>
      </c>
    </row>
    <row r="17" spans="1:16" customFormat="1" ht="15" customHeight="1">
      <c r="A17" s="295" t="s">
        <v>236</v>
      </c>
      <c r="B17" s="298"/>
      <c r="C17" s="220"/>
      <c r="D17" s="46"/>
      <c r="E17" s="46"/>
      <c r="F17" s="46"/>
      <c r="G17" s="46"/>
      <c r="H17" s="46"/>
      <c r="I17" s="46"/>
      <c r="J17" s="46">
        <v>6</v>
      </c>
      <c r="K17" s="46">
        <v>5</v>
      </c>
      <c r="L17" s="46">
        <v>3</v>
      </c>
      <c r="M17" s="46">
        <v>2</v>
      </c>
      <c r="N17" s="297">
        <f t="shared" si="0"/>
        <v>16</v>
      </c>
      <c r="O17" s="293">
        <f t="shared" si="1"/>
        <v>4</v>
      </c>
      <c r="P17" s="294">
        <f t="shared" si="2"/>
        <v>8.3743326703653309E-2</v>
      </c>
    </row>
    <row r="18" spans="1:16" customFormat="1" ht="15">
      <c r="A18" s="295" t="s">
        <v>237</v>
      </c>
      <c r="B18" s="298"/>
      <c r="C18" s="220"/>
      <c r="D18" s="46"/>
      <c r="E18" s="46"/>
      <c r="F18" s="46"/>
      <c r="G18" s="46"/>
      <c r="H18" s="46"/>
      <c r="I18" s="46"/>
      <c r="J18" s="46">
        <v>247</v>
      </c>
      <c r="K18" s="46">
        <v>318</v>
      </c>
      <c r="L18" s="46">
        <v>286</v>
      </c>
      <c r="M18" s="46">
        <v>247</v>
      </c>
      <c r="N18" s="297">
        <f t="shared" si="0"/>
        <v>1098</v>
      </c>
      <c r="O18" s="293">
        <f t="shared" si="1"/>
        <v>274.5</v>
      </c>
      <c r="P18" s="294">
        <f t="shared" si="2"/>
        <v>5.7468857950382075</v>
      </c>
    </row>
    <row r="19" spans="1:16" customFormat="1" ht="15">
      <c r="A19" s="295" t="s">
        <v>238</v>
      </c>
      <c r="B19" s="298"/>
      <c r="C19" s="220"/>
      <c r="D19" s="46"/>
      <c r="E19" s="46"/>
      <c r="F19" s="46"/>
      <c r="G19" s="46"/>
      <c r="H19" s="46"/>
      <c r="I19" s="46"/>
      <c r="J19" s="46">
        <v>222</v>
      </c>
      <c r="K19" s="46">
        <v>306</v>
      </c>
      <c r="L19" s="46">
        <v>292</v>
      </c>
      <c r="M19" s="46">
        <v>328</v>
      </c>
      <c r="N19" s="297">
        <f t="shared" si="0"/>
        <v>1148</v>
      </c>
      <c r="O19" s="293">
        <f t="shared" si="1"/>
        <v>287</v>
      </c>
      <c r="P19" s="294">
        <f t="shared" si="2"/>
        <v>6.0085836909871242</v>
      </c>
    </row>
    <row r="20" spans="1:16" customFormat="1" ht="15">
      <c r="A20" s="295" t="s">
        <v>239</v>
      </c>
      <c r="B20" s="298"/>
      <c r="C20" s="220"/>
      <c r="D20" s="46"/>
      <c r="E20" s="46"/>
      <c r="F20" s="46"/>
      <c r="G20" s="46"/>
      <c r="H20" s="46"/>
      <c r="I20" s="46"/>
      <c r="J20" s="46">
        <v>8</v>
      </c>
      <c r="K20" s="46">
        <v>1</v>
      </c>
      <c r="L20" s="46">
        <v>2</v>
      </c>
      <c r="M20" s="46">
        <v>2</v>
      </c>
      <c r="N20" s="297">
        <f t="shared" si="0"/>
        <v>13</v>
      </c>
      <c r="O20" s="293">
        <f t="shared" si="1"/>
        <v>3.25</v>
      </c>
      <c r="P20" s="294">
        <f t="shared" si="2"/>
        <v>6.8041452946718303E-2</v>
      </c>
    </row>
    <row r="21" spans="1:16" customFormat="1" ht="15">
      <c r="A21" s="295" t="s">
        <v>240</v>
      </c>
      <c r="B21" s="298"/>
      <c r="C21" s="220"/>
      <c r="D21" s="46"/>
      <c r="E21" s="46"/>
      <c r="F21" s="46"/>
      <c r="G21" s="46"/>
      <c r="H21" s="46"/>
      <c r="I21" s="46"/>
      <c r="J21" s="46">
        <v>332</v>
      </c>
      <c r="K21" s="46">
        <v>373</v>
      </c>
      <c r="L21" s="46">
        <v>318</v>
      </c>
      <c r="M21" s="46">
        <v>343</v>
      </c>
      <c r="N21" s="297">
        <f t="shared" si="0"/>
        <v>1366</v>
      </c>
      <c r="O21" s="293">
        <f t="shared" si="1"/>
        <v>341.5</v>
      </c>
      <c r="P21" s="294">
        <f t="shared" si="2"/>
        <v>7.1495865173244004</v>
      </c>
    </row>
    <row r="22" spans="1:16" customFormat="1" ht="15">
      <c r="A22" s="295" t="s">
        <v>241</v>
      </c>
      <c r="B22" s="298"/>
      <c r="C22" s="220"/>
      <c r="D22" s="46"/>
      <c r="E22" s="46"/>
      <c r="F22" s="46"/>
      <c r="G22" s="46"/>
      <c r="H22" s="46"/>
      <c r="I22" s="46"/>
      <c r="J22" s="46">
        <v>572</v>
      </c>
      <c r="K22" s="46">
        <v>573</v>
      </c>
      <c r="L22" s="46">
        <v>536</v>
      </c>
      <c r="M22" s="46">
        <v>545</v>
      </c>
      <c r="N22" s="297">
        <f t="shared" si="0"/>
        <v>2226</v>
      </c>
      <c r="O22" s="293">
        <f t="shared" si="1"/>
        <v>556.5</v>
      </c>
      <c r="P22" s="294">
        <f t="shared" si="2"/>
        <v>11.650790327645765</v>
      </c>
    </row>
    <row r="23" spans="1:16" customFormat="1" ht="15">
      <c r="A23" s="295" t="s">
        <v>242</v>
      </c>
      <c r="B23" s="298"/>
      <c r="C23" s="220"/>
      <c r="D23" s="46"/>
      <c r="E23" s="46"/>
      <c r="F23" s="46"/>
      <c r="G23" s="46"/>
      <c r="H23" s="46"/>
      <c r="I23" s="46"/>
      <c r="J23" s="46">
        <v>1034</v>
      </c>
      <c r="K23" s="46">
        <v>886</v>
      </c>
      <c r="L23" s="46">
        <v>527</v>
      </c>
      <c r="M23" s="46">
        <v>564</v>
      </c>
      <c r="N23" s="297">
        <f t="shared" si="0"/>
        <v>3011</v>
      </c>
      <c r="O23" s="293">
        <f t="shared" si="1"/>
        <v>752.75</v>
      </c>
      <c r="P23" s="294">
        <f t="shared" si="2"/>
        <v>15.759447294043754</v>
      </c>
    </row>
    <row r="24" spans="1:16" customFormat="1" ht="15">
      <c r="A24" s="295" t="s">
        <v>243</v>
      </c>
      <c r="B24" s="298"/>
      <c r="C24" s="220"/>
      <c r="D24" s="46"/>
      <c r="E24" s="46"/>
      <c r="F24" s="46"/>
      <c r="G24" s="46"/>
      <c r="H24" s="46"/>
      <c r="I24" s="46"/>
      <c r="J24" s="46">
        <v>12</v>
      </c>
      <c r="K24" s="46">
        <v>8</v>
      </c>
      <c r="L24" s="46">
        <v>11</v>
      </c>
      <c r="M24" s="46">
        <v>11</v>
      </c>
      <c r="N24" s="297">
        <f t="shared" si="0"/>
        <v>42</v>
      </c>
      <c r="O24" s="293">
        <f t="shared" si="1"/>
        <v>10.5</v>
      </c>
      <c r="P24" s="294">
        <f t="shared" si="2"/>
        <v>0.21982623259708989</v>
      </c>
    </row>
    <row r="25" spans="1:16" customFormat="1" ht="15">
      <c r="A25" s="295" t="s">
        <v>244</v>
      </c>
      <c r="B25" s="298"/>
      <c r="C25" s="220"/>
      <c r="D25" s="46"/>
      <c r="E25" s="46"/>
      <c r="F25" s="46"/>
      <c r="G25" s="46"/>
      <c r="H25" s="46"/>
      <c r="I25" s="46"/>
      <c r="J25" s="46">
        <v>16</v>
      </c>
      <c r="K25" s="46">
        <v>17</v>
      </c>
      <c r="L25" s="46">
        <v>17</v>
      </c>
      <c r="M25" s="46">
        <v>12</v>
      </c>
      <c r="N25" s="297">
        <f t="shared" si="0"/>
        <v>62</v>
      </c>
      <c r="O25" s="293">
        <f t="shared" si="1"/>
        <v>15.5</v>
      </c>
      <c r="P25" s="294">
        <f t="shared" si="2"/>
        <v>0.32450539097665654</v>
      </c>
    </row>
    <row r="26" spans="1:16" customFormat="1" ht="15">
      <c r="A26" s="295" t="s">
        <v>245</v>
      </c>
      <c r="B26" s="298"/>
      <c r="C26" s="220"/>
      <c r="D26" s="46"/>
      <c r="E26" s="46"/>
      <c r="F26" s="46"/>
      <c r="G26" s="46"/>
      <c r="H26" s="47"/>
      <c r="I26" s="46"/>
      <c r="J26" s="46">
        <v>21</v>
      </c>
      <c r="K26" s="46">
        <v>12</v>
      </c>
      <c r="L26" s="46">
        <v>7</v>
      </c>
      <c r="M26" s="46">
        <v>9</v>
      </c>
      <c r="N26" s="297">
        <f t="shared" si="0"/>
        <v>49</v>
      </c>
      <c r="O26" s="293">
        <f t="shared" si="1"/>
        <v>12.25</v>
      </c>
      <c r="P26" s="294">
        <f t="shared" si="2"/>
        <v>0.25646393802993822</v>
      </c>
    </row>
    <row r="27" spans="1:16" customFormat="1" ht="15">
      <c r="A27" s="295" t="s">
        <v>246</v>
      </c>
      <c r="B27" s="298"/>
      <c r="C27" s="220"/>
      <c r="D27" s="46"/>
      <c r="E27" s="46"/>
      <c r="F27" s="46"/>
      <c r="G27" s="46"/>
      <c r="H27" s="46"/>
      <c r="I27" s="46"/>
      <c r="J27" s="46">
        <v>183</v>
      </c>
      <c r="K27" s="46">
        <v>326</v>
      </c>
      <c r="L27" s="46">
        <v>377</v>
      </c>
      <c r="M27" s="46">
        <v>131</v>
      </c>
      <c r="N27" s="297">
        <f t="shared" si="0"/>
        <v>1017</v>
      </c>
      <c r="O27" s="293">
        <f t="shared" si="1"/>
        <v>254.25</v>
      </c>
      <c r="P27" s="294">
        <f t="shared" si="2"/>
        <v>5.322935203600963</v>
      </c>
    </row>
    <row r="28" spans="1:16" customFormat="1" ht="15">
      <c r="A28" s="295" t="s">
        <v>247</v>
      </c>
      <c r="B28" s="298"/>
      <c r="C28" s="220"/>
      <c r="D28" s="46"/>
      <c r="E28" s="46"/>
      <c r="F28" s="46"/>
      <c r="G28" s="46"/>
      <c r="H28" s="46"/>
      <c r="I28" s="46"/>
      <c r="J28" s="46">
        <v>14</v>
      </c>
      <c r="K28" s="46">
        <v>36</v>
      </c>
      <c r="L28" s="46">
        <v>18</v>
      </c>
      <c r="M28" s="46">
        <v>14</v>
      </c>
      <c r="N28" s="297">
        <f t="shared" si="0"/>
        <v>82</v>
      </c>
      <c r="O28" s="293">
        <f t="shared" si="1"/>
        <v>20.5</v>
      </c>
      <c r="P28" s="294">
        <f t="shared" si="2"/>
        <v>0.42918454935622319</v>
      </c>
    </row>
    <row r="29" spans="1:16" customFormat="1" ht="15">
      <c r="A29" s="295" t="s">
        <v>248</v>
      </c>
      <c r="B29" s="298"/>
      <c r="C29" s="220"/>
      <c r="D29" s="46"/>
      <c r="E29" s="46"/>
      <c r="F29" s="46"/>
      <c r="G29" s="46"/>
      <c r="H29" s="46"/>
      <c r="I29" s="46"/>
      <c r="J29" s="46">
        <v>16</v>
      </c>
      <c r="K29" s="46">
        <v>17</v>
      </c>
      <c r="L29" s="46">
        <v>8</v>
      </c>
      <c r="M29" s="46">
        <v>17</v>
      </c>
      <c r="N29" s="297">
        <f t="shared" si="0"/>
        <v>58</v>
      </c>
      <c r="O29" s="293">
        <f t="shared" si="1"/>
        <v>14.5</v>
      </c>
      <c r="P29" s="294">
        <f t="shared" si="2"/>
        <v>0.30356955930074325</v>
      </c>
    </row>
    <row r="30" spans="1:16" customFormat="1" ht="15">
      <c r="A30" s="295" t="s">
        <v>249</v>
      </c>
      <c r="B30" s="298"/>
      <c r="C30" s="220"/>
      <c r="D30" s="46"/>
      <c r="E30" s="46"/>
      <c r="F30" s="46"/>
      <c r="G30" s="46"/>
      <c r="H30" s="46"/>
      <c r="I30" s="46"/>
      <c r="J30" s="46">
        <v>15</v>
      </c>
      <c r="K30" s="46">
        <v>14</v>
      </c>
      <c r="L30" s="46">
        <v>7</v>
      </c>
      <c r="M30" s="46">
        <v>8</v>
      </c>
      <c r="N30" s="297">
        <f t="shared" si="0"/>
        <v>44</v>
      </c>
      <c r="O30" s="293">
        <f t="shared" si="1"/>
        <v>11</v>
      </c>
      <c r="P30" s="294">
        <f t="shared" si="2"/>
        <v>0.23029414843504659</v>
      </c>
    </row>
    <row r="31" spans="1:16" customFormat="1" ht="15">
      <c r="A31" s="295" t="s">
        <v>250</v>
      </c>
      <c r="B31" s="299"/>
      <c r="C31" s="220"/>
      <c r="D31" s="45"/>
      <c r="E31" s="45"/>
      <c r="F31" s="45"/>
      <c r="G31" s="45"/>
      <c r="H31" s="199"/>
      <c r="I31" s="45"/>
      <c r="J31" s="46">
        <v>58</v>
      </c>
      <c r="K31" s="46">
        <v>59</v>
      </c>
      <c r="L31" s="46">
        <v>59</v>
      </c>
      <c r="M31" s="46">
        <v>50</v>
      </c>
      <c r="N31" s="297">
        <f t="shared" si="0"/>
        <v>226</v>
      </c>
      <c r="O31" s="293">
        <f t="shared" si="1"/>
        <v>56.5</v>
      </c>
      <c r="P31" s="294">
        <f t="shared" si="2"/>
        <v>1.1828744896891028</v>
      </c>
    </row>
    <row r="32" spans="1:16" customFormat="1" ht="15">
      <c r="A32" s="295" t="s">
        <v>251</v>
      </c>
      <c r="B32" s="298"/>
      <c r="C32" s="220"/>
      <c r="D32" s="46"/>
      <c r="E32" s="46"/>
      <c r="F32" s="46"/>
      <c r="G32" s="46"/>
      <c r="H32" s="46"/>
      <c r="I32" s="46"/>
      <c r="J32" s="46">
        <v>31</v>
      </c>
      <c r="K32" s="46">
        <v>57</v>
      </c>
      <c r="L32" s="46">
        <v>49</v>
      </c>
      <c r="M32" s="46">
        <v>29</v>
      </c>
      <c r="N32" s="297">
        <f t="shared" si="0"/>
        <v>166</v>
      </c>
      <c r="O32" s="293">
        <f t="shared" si="1"/>
        <v>41.5</v>
      </c>
      <c r="P32" s="294">
        <f t="shared" si="2"/>
        <v>0.86883701455040296</v>
      </c>
    </row>
    <row r="33" spans="1:16" customFormat="1" ht="15" customHeight="1">
      <c r="A33" s="295" t="s">
        <v>252</v>
      </c>
      <c r="B33" s="298"/>
      <c r="C33" s="220"/>
      <c r="D33" s="46"/>
      <c r="E33" s="46"/>
      <c r="F33" s="46"/>
      <c r="G33" s="46"/>
      <c r="H33" s="46"/>
      <c r="I33" s="46"/>
      <c r="J33" s="46">
        <v>0</v>
      </c>
      <c r="K33" s="46">
        <v>1</v>
      </c>
      <c r="L33" s="46">
        <v>0</v>
      </c>
      <c r="M33" s="46">
        <v>0</v>
      </c>
      <c r="N33" s="297">
        <f t="shared" si="0"/>
        <v>1</v>
      </c>
      <c r="O33" s="293">
        <f t="shared" si="1"/>
        <v>0.25</v>
      </c>
      <c r="P33" s="294">
        <f t="shared" si="2"/>
        <v>5.2339579189783318E-3</v>
      </c>
    </row>
    <row r="34" spans="1:16" customFormat="1" ht="15" customHeight="1">
      <c r="A34" s="295" t="s">
        <v>253</v>
      </c>
      <c r="B34" s="298"/>
      <c r="C34" s="220"/>
      <c r="D34" s="46"/>
      <c r="E34" s="46"/>
      <c r="F34" s="46"/>
      <c r="G34" s="46"/>
      <c r="H34" s="46"/>
      <c r="I34" s="46"/>
      <c r="J34" s="46">
        <v>39</v>
      </c>
      <c r="K34" s="46">
        <v>51</v>
      </c>
      <c r="L34" s="46">
        <v>34</v>
      </c>
      <c r="M34" s="46">
        <v>70</v>
      </c>
      <c r="N34" s="297">
        <f t="shared" si="0"/>
        <v>194</v>
      </c>
      <c r="O34" s="293">
        <f t="shared" si="1"/>
        <v>48.5</v>
      </c>
      <c r="P34" s="294">
        <f t="shared" si="2"/>
        <v>1.0153878362817963</v>
      </c>
    </row>
    <row r="35" spans="1:16" customFormat="1" ht="15" customHeight="1">
      <c r="A35" s="295" t="s">
        <v>254</v>
      </c>
      <c r="B35" s="298"/>
      <c r="C35" s="220"/>
      <c r="D35" s="46"/>
      <c r="E35" s="46"/>
      <c r="F35" s="46"/>
      <c r="G35" s="46"/>
      <c r="H35" s="46"/>
      <c r="I35" s="46"/>
      <c r="J35" s="46">
        <v>41</v>
      </c>
      <c r="K35" s="46">
        <v>44</v>
      </c>
      <c r="L35" s="46">
        <v>43</v>
      </c>
      <c r="M35" s="46">
        <v>37</v>
      </c>
      <c r="N35" s="297">
        <f t="shared" si="0"/>
        <v>165</v>
      </c>
      <c r="O35" s="293">
        <f t="shared" si="1"/>
        <v>41.25</v>
      </c>
      <c r="P35" s="294">
        <f t="shared" si="2"/>
        <v>0.86360305663142467</v>
      </c>
    </row>
    <row r="36" spans="1:16" customFormat="1" ht="15" customHeight="1">
      <c r="A36" s="295" t="s">
        <v>255</v>
      </c>
      <c r="B36" s="298"/>
      <c r="C36" s="220"/>
      <c r="D36" s="45"/>
      <c r="E36" s="46"/>
      <c r="F36" s="46"/>
      <c r="G36" s="45"/>
      <c r="H36" s="46"/>
      <c r="I36" s="45"/>
      <c r="J36" s="46">
        <v>0</v>
      </c>
      <c r="K36" s="46">
        <v>1</v>
      </c>
      <c r="L36" s="46">
        <v>10</v>
      </c>
      <c r="M36" s="46">
        <v>2</v>
      </c>
      <c r="N36" s="297">
        <f t="shared" si="0"/>
        <v>13</v>
      </c>
      <c r="O36" s="293">
        <f t="shared" si="1"/>
        <v>3.25</v>
      </c>
      <c r="P36" s="294">
        <f t="shared" si="2"/>
        <v>6.8041452946718303E-2</v>
      </c>
    </row>
    <row r="37" spans="1:16" customFormat="1" ht="15" customHeight="1">
      <c r="A37" s="295" t="s">
        <v>256</v>
      </c>
      <c r="B37" s="298"/>
      <c r="C37" s="220"/>
      <c r="D37" s="46"/>
      <c r="E37" s="46"/>
      <c r="F37" s="46"/>
      <c r="G37" s="46"/>
      <c r="H37" s="46"/>
      <c r="I37" s="46"/>
      <c r="J37" s="46">
        <v>14</v>
      </c>
      <c r="K37" s="46">
        <v>23</v>
      </c>
      <c r="L37" s="46">
        <v>29</v>
      </c>
      <c r="M37" s="46">
        <v>41</v>
      </c>
      <c r="N37" s="297">
        <f t="shared" ref="N37:N68" si="3">SUM(B37:M37)</f>
        <v>107</v>
      </c>
      <c r="O37" s="293">
        <f t="shared" ref="O37:O72" si="4">AVERAGE(B37:M37)</f>
        <v>26.75</v>
      </c>
      <c r="P37" s="294">
        <f t="shared" ref="P37:P71" si="5">(N37/$N$72)*100</f>
        <v>0.56003349733068142</v>
      </c>
    </row>
    <row r="38" spans="1:16" customFormat="1" ht="15" customHeight="1">
      <c r="A38" s="295" t="s">
        <v>257</v>
      </c>
      <c r="B38" s="298"/>
      <c r="C38" s="220"/>
      <c r="D38" s="46"/>
      <c r="E38" s="46"/>
      <c r="F38" s="46"/>
      <c r="G38" s="46"/>
      <c r="H38" s="46"/>
      <c r="I38" s="46"/>
      <c r="J38" s="46">
        <v>71</v>
      </c>
      <c r="K38" s="46">
        <v>72</v>
      </c>
      <c r="L38" s="46">
        <v>36</v>
      </c>
      <c r="M38" s="46">
        <v>30</v>
      </c>
      <c r="N38" s="297">
        <f t="shared" si="3"/>
        <v>209</v>
      </c>
      <c r="O38" s="293">
        <f t="shared" si="4"/>
        <v>52.25</v>
      </c>
      <c r="P38" s="294">
        <f t="shared" si="5"/>
        <v>1.0938972050664713</v>
      </c>
    </row>
    <row r="39" spans="1:16" customFormat="1" ht="15" customHeight="1">
      <c r="A39" s="295" t="s">
        <v>258</v>
      </c>
      <c r="B39" s="298"/>
      <c r="C39" s="220"/>
      <c r="D39" s="46"/>
      <c r="E39" s="46"/>
      <c r="F39" s="46"/>
      <c r="G39" s="46"/>
      <c r="H39" s="46"/>
      <c r="I39" s="46"/>
      <c r="J39" s="46">
        <v>25</v>
      </c>
      <c r="K39" s="46">
        <v>43</v>
      </c>
      <c r="L39" s="46">
        <v>10</v>
      </c>
      <c r="M39" s="46">
        <v>15</v>
      </c>
      <c r="N39" s="297">
        <f t="shared" si="3"/>
        <v>93</v>
      </c>
      <c r="O39" s="293">
        <f t="shared" si="4"/>
        <v>23.25</v>
      </c>
      <c r="P39" s="294">
        <f t="shared" si="5"/>
        <v>0.48675808646498481</v>
      </c>
    </row>
    <row r="40" spans="1:16" customFormat="1" ht="15" customHeight="1">
      <c r="A40" s="295" t="s">
        <v>259</v>
      </c>
      <c r="B40" s="298"/>
      <c r="C40" s="220"/>
      <c r="D40" s="46"/>
      <c r="E40" s="46"/>
      <c r="F40" s="46"/>
      <c r="G40" s="46"/>
      <c r="H40" s="46"/>
      <c r="I40" s="46"/>
      <c r="J40" s="46">
        <v>21</v>
      </c>
      <c r="K40" s="46">
        <v>40</v>
      </c>
      <c r="L40" s="46">
        <v>24</v>
      </c>
      <c r="M40" s="46">
        <v>24</v>
      </c>
      <c r="N40" s="297">
        <f t="shared" si="3"/>
        <v>109</v>
      </c>
      <c r="O40" s="293">
        <f t="shared" si="4"/>
        <v>27.25</v>
      </c>
      <c r="P40" s="294">
        <f t="shared" si="5"/>
        <v>0.57050141316863812</v>
      </c>
    </row>
    <row r="41" spans="1:16" customFormat="1" ht="15" customHeight="1">
      <c r="A41" s="295" t="s">
        <v>260</v>
      </c>
      <c r="B41" s="298"/>
      <c r="C41" s="220"/>
      <c r="D41" s="46"/>
      <c r="E41" s="46"/>
      <c r="F41" s="46"/>
      <c r="G41" s="46"/>
      <c r="H41" s="46"/>
      <c r="I41" s="46"/>
      <c r="J41" s="46">
        <v>52</v>
      </c>
      <c r="K41" s="46">
        <v>66</v>
      </c>
      <c r="L41" s="46">
        <v>57</v>
      </c>
      <c r="M41" s="46">
        <v>52</v>
      </c>
      <c r="N41" s="297">
        <f t="shared" si="3"/>
        <v>227</v>
      </c>
      <c r="O41" s="293">
        <f t="shared" si="4"/>
        <v>56.75</v>
      </c>
      <c r="P41" s="294">
        <f t="shared" si="5"/>
        <v>1.1881084476080812</v>
      </c>
    </row>
    <row r="42" spans="1:16" customFormat="1" ht="15" customHeight="1">
      <c r="A42" s="295" t="s">
        <v>261</v>
      </c>
      <c r="B42" s="298"/>
      <c r="C42" s="220"/>
      <c r="D42" s="46"/>
      <c r="E42" s="46"/>
      <c r="F42" s="46"/>
      <c r="G42" s="46"/>
      <c r="H42" s="46"/>
      <c r="I42" s="46"/>
      <c r="J42" s="46">
        <v>40</v>
      </c>
      <c r="K42" s="46">
        <v>36</v>
      </c>
      <c r="L42" s="46">
        <v>48</v>
      </c>
      <c r="M42" s="46">
        <v>62</v>
      </c>
      <c r="N42" s="297">
        <f t="shared" si="3"/>
        <v>186</v>
      </c>
      <c r="O42" s="293">
        <f t="shared" si="4"/>
        <v>46.5</v>
      </c>
      <c r="P42" s="294">
        <f t="shared" si="5"/>
        <v>0.97351617292996961</v>
      </c>
    </row>
    <row r="43" spans="1:16" customFormat="1" ht="15" customHeight="1">
      <c r="A43" s="295" t="s">
        <v>262</v>
      </c>
      <c r="B43" s="298"/>
      <c r="C43" s="220"/>
      <c r="D43" s="46"/>
      <c r="E43" s="46"/>
      <c r="F43" s="46"/>
      <c r="G43" s="46"/>
      <c r="H43" s="46"/>
      <c r="I43" s="46"/>
      <c r="J43" s="46">
        <v>26</v>
      </c>
      <c r="K43" s="46">
        <v>50</v>
      </c>
      <c r="L43" s="46">
        <v>32</v>
      </c>
      <c r="M43" s="46">
        <v>29</v>
      </c>
      <c r="N43" s="297">
        <f t="shared" si="3"/>
        <v>137</v>
      </c>
      <c r="O43" s="293">
        <f t="shared" si="4"/>
        <v>34.25</v>
      </c>
      <c r="P43" s="294">
        <f t="shared" si="5"/>
        <v>0.71705223490003145</v>
      </c>
    </row>
    <row r="44" spans="1:16" customFormat="1" ht="15" customHeight="1">
      <c r="A44" s="295" t="s">
        <v>263</v>
      </c>
      <c r="B44" s="298"/>
      <c r="C44" s="220"/>
      <c r="D44" s="46"/>
      <c r="E44" s="46"/>
      <c r="F44" s="46"/>
      <c r="G44" s="46"/>
      <c r="H44" s="46"/>
      <c r="I44" s="46"/>
      <c r="J44" s="46">
        <v>40</v>
      </c>
      <c r="K44" s="46">
        <v>40</v>
      </c>
      <c r="L44" s="46">
        <v>43</v>
      </c>
      <c r="M44" s="46">
        <v>25</v>
      </c>
      <c r="N44" s="297">
        <f t="shared" si="3"/>
        <v>148</v>
      </c>
      <c r="O44" s="293">
        <f t="shared" si="4"/>
        <v>37</v>
      </c>
      <c r="P44" s="294">
        <f t="shared" si="5"/>
        <v>0.77462577200879301</v>
      </c>
    </row>
    <row r="45" spans="1:16" customFormat="1" ht="15" customHeight="1">
      <c r="A45" s="295" t="s">
        <v>264</v>
      </c>
      <c r="B45" s="298"/>
      <c r="C45" s="220"/>
      <c r="D45" s="46"/>
      <c r="E45" s="46"/>
      <c r="F45" s="46"/>
      <c r="G45" s="46"/>
      <c r="H45" s="46"/>
      <c r="I45" s="46"/>
      <c r="J45" s="46">
        <v>28</v>
      </c>
      <c r="K45" s="46">
        <v>37</v>
      </c>
      <c r="L45" s="46">
        <v>43</v>
      </c>
      <c r="M45" s="46">
        <v>41</v>
      </c>
      <c r="N45" s="297">
        <f t="shared" si="3"/>
        <v>149</v>
      </c>
      <c r="O45" s="293">
        <f t="shared" si="4"/>
        <v>37.25</v>
      </c>
      <c r="P45" s="294">
        <f t="shared" si="5"/>
        <v>0.77985972992777142</v>
      </c>
    </row>
    <row r="46" spans="1:16" customFormat="1" ht="15" customHeight="1">
      <c r="A46" s="295" t="s">
        <v>265</v>
      </c>
      <c r="B46" s="298"/>
      <c r="C46" s="220"/>
      <c r="D46" s="46"/>
      <c r="E46" s="46"/>
      <c r="F46" s="46"/>
      <c r="G46" s="46"/>
      <c r="H46" s="46"/>
      <c r="I46" s="46"/>
      <c r="J46" s="46">
        <v>17</v>
      </c>
      <c r="K46" s="46">
        <v>7</v>
      </c>
      <c r="L46" s="46">
        <v>6</v>
      </c>
      <c r="M46" s="46">
        <v>6</v>
      </c>
      <c r="N46" s="297">
        <f t="shared" si="3"/>
        <v>36</v>
      </c>
      <c r="O46" s="293">
        <f t="shared" si="4"/>
        <v>9</v>
      </c>
      <c r="P46" s="294">
        <f t="shared" si="5"/>
        <v>0.18842248508321993</v>
      </c>
    </row>
    <row r="47" spans="1:16" customFormat="1" ht="15" customHeight="1">
      <c r="A47" s="295" t="s">
        <v>266</v>
      </c>
      <c r="B47" s="298"/>
      <c r="C47" s="220"/>
      <c r="D47" s="46"/>
      <c r="E47" s="46"/>
      <c r="F47" s="46"/>
      <c r="G47" s="46"/>
      <c r="H47" s="46"/>
      <c r="I47" s="46"/>
      <c r="J47" s="46">
        <v>12</v>
      </c>
      <c r="K47" s="46">
        <v>10</v>
      </c>
      <c r="L47" s="46">
        <v>15</v>
      </c>
      <c r="M47" s="46">
        <v>14</v>
      </c>
      <c r="N47" s="297">
        <f t="shared" si="3"/>
        <v>51</v>
      </c>
      <c r="O47" s="293">
        <f t="shared" si="4"/>
        <v>12.75</v>
      </c>
      <c r="P47" s="294">
        <f t="shared" si="5"/>
        <v>0.26693185386789492</v>
      </c>
    </row>
    <row r="48" spans="1:16" customFormat="1" ht="15" customHeight="1">
      <c r="A48" s="295" t="s">
        <v>267</v>
      </c>
      <c r="B48" s="298"/>
      <c r="C48" s="220"/>
      <c r="D48" s="46"/>
      <c r="E48" s="46"/>
      <c r="F48" s="46"/>
      <c r="G48" s="46"/>
      <c r="H48" s="46"/>
      <c r="I48" s="46"/>
      <c r="J48" s="46">
        <v>14</v>
      </c>
      <c r="K48" s="46">
        <v>20</v>
      </c>
      <c r="L48" s="46">
        <v>27</v>
      </c>
      <c r="M48" s="46">
        <v>22</v>
      </c>
      <c r="N48" s="297">
        <f t="shared" si="3"/>
        <v>83</v>
      </c>
      <c r="O48" s="293">
        <f t="shared" si="4"/>
        <v>20.75</v>
      </c>
      <c r="P48" s="294">
        <f t="shared" si="5"/>
        <v>0.43441850727520148</v>
      </c>
    </row>
    <row r="49" spans="1:16" customFormat="1" ht="15" customHeight="1">
      <c r="A49" s="295" t="s">
        <v>268</v>
      </c>
      <c r="B49" s="298"/>
      <c r="C49" s="220"/>
      <c r="D49" s="46"/>
      <c r="E49" s="46"/>
      <c r="F49" s="46"/>
      <c r="G49" s="46"/>
      <c r="H49" s="46"/>
      <c r="I49" s="46"/>
      <c r="J49" s="46">
        <v>11</v>
      </c>
      <c r="K49" s="46">
        <v>10</v>
      </c>
      <c r="L49" s="46">
        <v>13</v>
      </c>
      <c r="M49" s="46">
        <v>10</v>
      </c>
      <c r="N49" s="297">
        <f t="shared" si="3"/>
        <v>44</v>
      </c>
      <c r="O49" s="293">
        <f t="shared" si="4"/>
        <v>11</v>
      </c>
      <c r="P49" s="294">
        <f t="shared" si="5"/>
        <v>0.23029414843504659</v>
      </c>
    </row>
    <row r="50" spans="1:16" customFormat="1" ht="15" customHeight="1">
      <c r="A50" s="295" t="s">
        <v>269</v>
      </c>
      <c r="B50" s="298"/>
      <c r="C50" s="220"/>
      <c r="D50" s="46"/>
      <c r="E50" s="46"/>
      <c r="F50" s="46"/>
      <c r="G50" s="46"/>
      <c r="H50" s="46"/>
      <c r="I50" s="46"/>
      <c r="J50" s="46">
        <v>50</v>
      </c>
      <c r="K50" s="46">
        <v>43</v>
      </c>
      <c r="L50" s="46">
        <v>65</v>
      </c>
      <c r="M50" s="46">
        <v>41</v>
      </c>
      <c r="N50" s="297">
        <f t="shared" si="3"/>
        <v>199</v>
      </c>
      <c r="O50" s="293">
        <f t="shared" si="4"/>
        <v>49.75</v>
      </c>
      <c r="P50" s="294">
        <f t="shared" si="5"/>
        <v>1.0415576258766879</v>
      </c>
    </row>
    <row r="51" spans="1:16" customFormat="1" ht="15" customHeight="1">
      <c r="A51" s="295" t="s">
        <v>270</v>
      </c>
      <c r="B51" s="298"/>
      <c r="C51" s="220"/>
      <c r="D51" s="46"/>
      <c r="E51" s="46"/>
      <c r="F51" s="46"/>
      <c r="G51" s="46"/>
      <c r="H51" s="46"/>
      <c r="I51" s="46"/>
      <c r="J51" s="46">
        <v>21</v>
      </c>
      <c r="K51" s="46">
        <v>27</v>
      </c>
      <c r="L51" s="46">
        <v>35</v>
      </c>
      <c r="M51" s="46">
        <v>28</v>
      </c>
      <c r="N51" s="297">
        <f t="shared" si="3"/>
        <v>111</v>
      </c>
      <c r="O51" s="293">
        <f t="shared" si="4"/>
        <v>27.75</v>
      </c>
      <c r="P51" s="294">
        <f t="shared" si="5"/>
        <v>0.58096932900659481</v>
      </c>
    </row>
    <row r="52" spans="1:16" customFormat="1" ht="15" customHeight="1">
      <c r="A52" s="295" t="s">
        <v>271</v>
      </c>
      <c r="B52" s="298"/>
      <c r="C52" s="220"/>
      <c r="D52" s="46"/>
      <c r="E52" s="46"/>
      <c r="F52" s="46"/>
      <c r="G52" s="46"/>
      <c r="H52" s="46"/>
      <c r="I52" s="46"/>
      <c r="J52" s="46">
        <v>45</v>
      </c>
      <c r="K52" s="46">
        <v>55</v>
      </c>
      <c r="L52" s="46">
        <v>47</v>
      </c>
      <c r="M52" s="46">
        <v>49</v>
      </c>
      <c r="N52" s="297">
        <f t="shared" si="3"/>
        <v>196</v>
      </c>
      <c r="O52" s="293">
        <f t="shared" si="4"/>
        <v>49</v>
      </c>
      <c r="P52" s="294">
        <f t="shared" si="5"/>
        <v>1.0258557521197529</v>
      </c>
    </row>
    <row r="53" spans="1:16" customFormat="1" ht="15" customHeight="1">
      <c r="A53" s="295" t="s">
        <v>272</v>
      </c>
      <c r="B53" s="298"/>
      <c r="C53" s="220"/>
      <c r="D53" s="46"/>
      <c r="E53" s="46"/>
      <c r="F53" s="46"/>
      <c r="G53" s="46"/>
      <c r="H53" s="46"/>
      <c r="I53" s="46"/>
      <c r="J53" s="46">
        <v>24</v>
      </c>
      <c r="K53" s="46">
        <v>28</v>
      </c>
      <c r="L53" s="46">
        <v>18</v>
      </c>
      <c r="M53" s="46">
        <v>20</v>
      </c>
      <c r="N53" s="297">
        <f t="shared" si="3"/>
        <v>90</v>
      </c>
      <c r="O53" s="293">
        <f t="shared" si="4"/>
        <v>22.5</v>
      </c>
      <c r="P53" s="294">
        <f t="shared" si="5"/>
        <v>0.47105621270804987</v>
      </c>
    </row>
    <row r="54" spans="1:16" customFormat="1" ht="15" customHeight="1">
      <c r="A54" s="295" t="s">
        <v>273</v>
      </c>
      <c r="B54" s="298"/>
      <c r="C54" s="220"/>
      <c r="D54" s="46"/>
      <c r="E54" s="46"/>
      <c r="F54" s="46"/>
      <c r="G54" s="46"/>
      <c r="H54" s="46"/>
      <c r="I54" s="46"/>
      <c r="J54" s="46">
        <v>16</v>
      </c>
      <c r="K54" s="46">
        <v>26</v>
      </c>
      <c r="L54" s="46">
        <v>17</v>
      </c>
      <c r="M54" s="46">
        <v>22</v>
      </c>
      <c r="N54" s="297">
        <f t="shared" si="3"/>
        <v>81</v>
      </c>
      <c r="O54" s="293">
        <f t="shared" si="4"/>
        <v>20.25</v>
      </c>
      <c r="P54" s="294">
        <f t="shared" si="5"/>
        <v>0.42395059143724484</v>
      </c>
    </row>
    <row r="55" spans="1:16" customFormat="1" ht="15" customHeight="1">
      <c r="A55" s="295" t="s">
        <v>274</v>
      </c>
      <c r="B55" s="298"/>
      <c r="C55" s="220"/>
      <c r="D55" s="46"/>
      <c r="E55" s="46"/>
      <c r="F55" s="46"/>
      <c r="G55" s="46"/>
      <c r="H55" s="46"/>
      <c r="I55" s="46"/>
      <c r="J55" s="46">
        <v>91</v>
      </c>
      <c r="K55" s="46">
        <v>140</v>
      </c>
      <c r="L55" s="46">
        <v>71</v>
      </c>
      <c r="M55" s="46">
        <v>70</v>
      </c>
      <c r="N55" s="297">
        <f t="shared" si="3"/>
        <v>372</v>
      </c>
      <c r="O55" s="293">
        <f t="shared" si="4"/>
        <v>93</v>
      </c>
      <c r="P55" s="294">
        <f t="shared" si="5"/>
        <v>1.9470323458599392</v>
      </c>
    </row>
    <row r="56" spans="1:16" customFormat="1" ht="15" customHeight="1">
      <c r="A56" s="295" t="s">
        <v>275</v>
      </c>
      <c r="B56" s="298"/>
      <c r="C56" s="220"/>
      <c r="D56" s="46"/>
      <c r="E56" s="46"/>
      <c r="F56" s="46"/>
      <c r="G56" s="46"/>
      <c r="H56" s="46"/>
      <c r="I56" s="46"/>
      <c r="J56" s="46">
        <v>14</v>
      </c>
      <c r="K56" s="46">
        <v>33</v>
      </c>
      <c r="L56" s="46">
        <v>23</v>
      </c>
      <c r="M56" s="46">
        <v>22</v>
      </c>
      <c r="N56" s="297">
        <f t="shared" si="3"/>
        <v>92</v>
      </c>
      <c r="O56" s="293">
        <f t="shared" si="4"/>
        <v>23</v>
      </c>
      <c r="P56" s="294">
        <f t="shared" si="5"/>
        <v>0.48152412854600651</v>
      </c>
    </row>
    <row r="57" spans="1:16" customFormat="1" ht="15" customHeight="1">
      <c r="A57" s="295" t="s">
        <v>276</v>
      </c>
      <c r="B57" s="298"/>
      <c r="C57" s="220"/>
      <c r="D57" s="46"/>
      <c r="E57" s="46"/>
      <c r="F57" s="46"/>
      <c r="G57" s="46"/>
      <c r="H57" s="46"/>
      <c r="I57" s="46"/>
      <c r="J57" s="46">
        <v>51</v>
      </c>
      <c r="K57" s="46">
        <v>75</v>
      </c>
      <c r="L57" s="46">
        <v>55</v>
      </c>
      <c r="M57" s="46">
        <v>53</v>
      </c>
      <c r="N57" s="297">
        <f t="shared" si="3"/>
        <v>234</v>
      </c>
      <c r="O57" s="293">
        <f t="shared" si="4"/>
        <v>58.5</v>
      </c>
      <c r="P57" s="294">
        <f t="shared" si="5"/>
        <v>1.2247461530409296</v>
      </c>
    </row>
    <row r="58" spans="1:16" customFormat="1" ht="15" customHeight="1">
      <c r="A58" s="295" t="s">
        <v>277</v>
      </c>
      <c r="B58" s="298"/>
      <c r="C58" s="220"/>
      <c r="D58" s="46"/>
      <c r="E58" s="46"/>
      <c r="F58" s="46"/>
      <c r="G58" s="46"/>
      <c r="H58" s="46"/>
      <c r="I58" s="46"/>
      <c r="J58" s="46">
        <v>13</v>
      </c>
      <c r="K58" s="46">
        <v>7</v>
      </c>
      <c r="L58" s="46">
        <v>16</v>
      </c>
      <c r="M58" s="46">
        <v>5</v>
      </c>
      <c r="N58" s="297">
        <f t="shared" si="3"/>
        <v>41</v>
      </c>
      <c r="O58" s="293">
        <f t="shared" si="4"/>
        <v>10.25</v>
      </c>
      <c r="P58" s="294">
        <f t="shared" si="5"/>
        <v>0.21459227467811159</v>
      </c>
    </row>
    <row r="59" spans="1:16" customFormat="1" ht="15" customHeight="1">
      <c r="A59" s="295" t="s">
        <v>278</v>
      </c>
      <c r="B59" s="298"/>
      <c r="C59" s="220"/>
      <c r="D59" s="46"/>
      <c r="E59" s="46"/>
      <c r="F59" s="46"/>
      <c r="G59" s="46"/>
      <c r="H59" s="46"/>
      <c r="I59" s="46"/>
      <c r="J59" s="46">
        <v>59</v>
      </c>
      <c r="K59" s="46">
        <v>70</v>
      </c>
      <c r="L59" s="46">
        <v>52</v>
      </c>
      <c r="M59" s="46">
        <v>71</v>
      </c>
      <c r="N59" s="297">
        <f t="shared" si="3"/>
        <v>252</v>
      </c>
      <c r="O59" s="293">
        <f t="shared" si="4"/>
        <v>63</v>
      </c>
      <c r="P59" s="294">
        <f t="shared" si="5"/>
        <v>1.3189573955825395</v>
      </c>
    </row>
    <row r="60" spans="1:16" customFormat="1" ht="15" customHeight="1">
      <c r="A60" s="295" t="s">
        <v>279</v>
      </c>
      <c r="B60" s="298"/>
      <c r="C60" s="220"/>
      <c r="D60" s="46"/>
      <c r="E60" s="46"/>
      <c r="F60" s="46"/>
      <c r="G60" s="46"/>
      <c r="H60" s="46"/>
      <c r="I60" s="46"/>
      <c r="J60" s="46">
        <v>4</v>
      </c>
      <c r="K60" s="46">
        <v>14</v>
      </c>
      <c r="L60" s="46">
        <v>5</v>
      </c>
      <c r="M60" s="46">
        <v>10</v>
      </c>
      <c r="N60" s="297">
        <f t="shared" si="3"/>
        <v>33</v>
      </c>
      <c r="O60" s="293">
        <f t="shared" si="4"/>
        <v>8.25</v>
      </c>
      <c r="P60" s="294">
        <f t="shared" si="5"/>
        <v>0.17272061132628494</v>
      </c>
    </row>
    <row r="61" spans="1:16" customFormat="1" ht="15" customHeight="1">
      <c r="A61" s="295" t="s">
        <v>280</v>
      </c>
      <c r="B61" s="298"/>
      <c r="C61" s="220"/>
      <c r="D61" s="46"/>
      <c r="E61" s="46"/>
      <c r="F61" s="46"/>
      <c r="G61" s="46"/>
      <c r="H61" s="46"/>
      <c r="I61" s="46"/>
      <c r="J61" s="46">
        <v>26</v>
      </c>
      <c r="K61" s="46">
        <v>51</v>
      </c>
      <c r="L61" s="46">
        <v>43</v>
      </c>
      <c r="M61" s="46">
        <v>47</v>
      </c>
      <c r="N61" s="297">
        <f t="shared" si="3"/>
        <v>167</v>
      </c>
      <c r="O61" s="293">
        <f t="shared" si="4"/>
        <v>41.75</v>
      </c>
      <c r="P61" s="294">
        <f t="shared" si="5"/>
        <v>0.87407097246938126</v>
      </c>
    </row>
    <row r="62" spans="1:16" customFormat="1" ht="15" customHeight="1">
      <c r="A62" s="295" t="s">
        <v>281</v>
      </c>
      <c r="B62" s="298"/>
      <c r="C62" s="220"/>
      <c r="D62" s="46"/>
      <c r="E62" s="46"/>
      <c r="F62" s="46"/>
      <c r="G62" s="46"/>
      <c r="H62" s="46"/>
      <c r="I62" s="46"/>
      <c r="J62" s="46">
        <v>25</v>
      </c>
      <c r="K62" s="46">
        <v>54</v>
      </c>
      <c r="L62" s="46">
        <v>52</v>
      </c>
      <c r="M62" s="46">
        <v>38</v>
      </c>
      <c r="N62" s="297">
        <f t="shared" si="3"/>
        <v>169</v>
      </c>
      <c r="O62" s="293">
        <f t="shared" si="4"/>
        <v>42.25</v>
      </c>
      <c r="P62" s="294">
        <f t="shared" si="5"/>
        <v>0.88453888830733807</v>
      </c>
    </row>
    <row r="63" spans="1:16" customFormat="1" ht="15" customHeight="1">
      <c r="A63" s="295" t="s">
        <v>282</v>
      </c>
      <c r="B63" s="298"/>
      <c r="C63" s="220"/>
      <c r="D63" s="46"/>
      <c r="E63" s="46"/>
      <c r="F63" s="46"/>
      <c r="G63" s="46"/>
      <c r="H63" s="46"/>
      <c r="I63" s="46"/>
      <c r="J63" s="46">
        <v>46</v>
      </c>
      <c r="K63" s="46">
        <v>57</v>
      </c>
      <c r="L63" s="46">
        <v>34</v>
      </c>
      <c r="M63" s="46">
        <v>42</v>
      </c>
      <c r="N63" s="297">
        <f t="shared" si="3"/>
        <v>179</v>
      </c>
      <c r="O63" s="293">
        <f t="shared" si="4"/>
        <v>44.75</v>
      </c>
      <c r="P63" s="294">
        <f t="shared" si="5"/>
        <v>0.93687846749712123</v>
      </c>
    </row>
    <row r="64" spans="1:16" customFormat="1" ht="15" customHeight="1">
      <c r="A64" s="295" t="s">
        <v>283</v>
      </c>
      <c r="B64" s="298"/>
      <c r="C64" s="220"/>
      <c r="D64" s="46"/>
      <c r="E64" s="46"/>
      <c r="F64" s="46"/>
      <c r="G64" s="46"/>
      <c r="H64" s="46"/>
      <c r="I64" s="46"/>
      <c r="J64" s="46">
        <v>69</v>
      </c>
      <c r="K64" s="46">
        <v>68</v>
      </c>
      <c r="L64" s="46">
        <v>51</v>
      </c>
      <c r="M64" s="46">
        <v>44</v>
      </c>
      <c r="N64" s="297">
        <f t="shared" si="3"/>
        <v>232</v>
      </c>
      <c r="O64" s="293">
        <f t="shared" si="4"/>
        <v>58</v>
      </c>
      <c r="P64" s="294">
        <f t="shared" si="5"/>
        <v>1.214278237202973</v>
      </c>
    </row>
    <row r="65" spans="1:16" customFormat="1" ht="15" customHeight="1">
      <c r="A65" s="295" t="s">
        <v>284</v>
      </c>
      <c r="B65" s="298"/>
      <c r="C65" s="220"/>
      <c r="D65" s="46"/>
      <c r="E65" s="46"/>
      <c r="F65" s="46"/>
      <c r="G65" s="46"/>
      <c r="H65" s="46"/>
      <c r="I65" s="46"/>
      <c r="J65" s="46">
        <v>17</v>
      </c>
      <c r="K65" s="46">
        <v>27</v>
      </c>
      <c r="L65" s="46">
        <v>34</v>
      </c>
      <c r="M65" s="46">
        <v>32</v>
      </c>
      <c r="N65" s="297">
        <f t="shared" si="3"/>
        <v>110</v>
      </c>
      <c r="O65" s="293">
        <f t="shared" si="4"/>
        <v>27.5</v>
      </c>
      <c r="P65" s="294">
        <f t="shared" si="5"/>
        <v>0.57573537108761641</v>
      </c>
    </row>
    <row r="66" spans="1:16" customFormat="1" ht="15.75" customHeight="1">
      <c r="A66" s="295" t="s">
        <v>285</v>
      </c>
      <c r="B66" s="298"/>
      <c r="C66" s="220"/>
      <c r="D66" s="46"/>
      <c r="E66" s="46"/>
      <c r="F66" s="46"/>
      <c r="G66" s="46"/>
      <c r="H66" s="46"/>
      <c r="I66" s="46"/>
      <c r="J66" s="46">
        <v>17</v>
      </c>
      <c r="K66" s="46">
        <v>17</v>
      </c>
      <c r="L66" s="46">
        <v>20</v>
      </c>
      <c r="M66" s="46">
        <v>10</v>
      </c>
      <c r="N66" s="297">
        <f t="shared" si="3"/>
        <v>64</v>
      </c>
      <c r="O66" s="293">
        <f t="shared" si="4"/>
        <v>16</v>
      </c>
      <c r="P66" s="294">
        <f t="shared" si="5"/>
        <v>0.33497330681461324</v>
      </c>
    </row>
    <row r="67" spans="1:16" customFormat="1" ht="15.75" customHeight="1">
      <c r="A67" s="295" t="s">
        <v>286</v>
      </c>
      <c r="B67" s="298"/>
      <c r="C67" s="220"/>
      <c r="D67" s="46"/>
      <c r="E67" s="46"/>
      <c r="F67" s="46"/>
      <c r="G67" s="46"/>
      <c r="H67" s="46"/>
      <c r="I67" s="46"/>
      <c r="J67" s="46">
        <v>19</v>
      </c>
      <c r="K67" s="46">
        <v>21</v>
      </c>
      <c r="L67" s="46">
        <v>12</v>
      </c>
      <c r="M67" s="46">
        <v>23</v>
      </c>
      <c r="N67" s="297">
        <f t="shared" si="3"/>
        <v>75</v>
      </c>
      <c r="O67" s="293">
        <f t="shared" si="4"/>
        <v>18.75</v>
      </c>
      <c r="P67" s="294">
        <f t="shared" si="5"/>
        <v>0.39254684392337491</v>
      </c>
    </row>
    <row r="68" spans="1:16" customFormat="1" ht="15" customHeight="1">
      <c r="A68" s="295" t="s">
        <v>287</v>
      </c>
      <c r="B68" s="298"/>
      <c r="C68" s="220"/>
      <c r="D68" s="46"/>
      <c r="E68" s="46"/>
      <c r="F68" s="46"/>
      <c r="G68" s="46"/>
      <c r="H68" s="47"/>
      <c r="I68" s="46"/>
      <c r="J68" s="46">
        <v>63</v>
      </c>
      <c r="K68" s="46">
        <v>78</v>
      </c>
      <c r="L68" s="46">
        <v>72</v>
      </c>
      <c r="M68" s="46">
        <v>46</v>
      </c>
      <c r="N68" s="297">
        <f t="shared" si="3"/>
        <v>259</v>
      </c>
      <c r="O68" s="293">
        <f t="shared" si="4"/>
        <v>64.75</v>
      </c>
      <c r="P68" s="294">
        <f t="shared" si="5"/>
        <v>1.3555951010153877</v>
      </c>
    </row>
    <row r="69" spans="1:16" customFormat="1" ht="15">
      <c r="A69" s="295" t="s">
        <v>288</v>
      </c>
      <c r="B69" s="298"/>
      <c r="C69" s="220"/>
      <c r="D69" s="46"/>
      <c r="E69" s="46"/>
      <c r="F69" s="46"/>
      <c r="G69" s="46"/>
      <c r="H69" s="47"/>
      <c r="I69" s="46"/>
      <c r="J69" s="46">
        <v>27</v>
      </c>
      <c r="K69" s="46">
        <v>27</v>
      </c>
      <c r="L69" s="46">
        <v>42</v>
      </c>
      <c r="M69" s="46">
        <v>28</v>
      </c>
      <c r="N69" s="297">
        <f t="shared" ref="N69:N100" si="6">SUM(B69:M69)</f>
        <v>124</v>
      </c>
      <c r="O69" s="293">
        <f t="shared" si="4"/>
        <v>31</v>
      </c>
      <c r="P69" s="294">
        <f t="shared" si="5"/>
        <v>0.64901078195331308</v>
      </c>
    </row>
    <row r="70" spans="1:16" customFormat="1" ht="15">
      <c r="A70" s="295" t="s">
        <v>289</v>
      </c>
      <c r="B70" s="298"/>
      <c r="C70" s="220"/>
      <c r="D70" s="46"/>
      <c r="E70" s="46"/>
      <c r="F70" s="46"/>
      <c r="G70" s="46"/>
      <c r="H70" s="47"/>
      <c r="I70" s="46"/>
      <c r="J70" s="46">
        <v>39</v>
      </c>
      <c r="K70" s="46">
        <v>65</v>
      </c>
      <c r="L70" s="46">
        <v>59</v>
      </c>
      <c r="M70" s="46">
        <v>48</v>
      </c>
      <c r="N70" s="297">
        <f t="shared" si="6"/>
        <v>211</v>
      </c>
      <c r="O70" s="293">
        <f t="shared" si="4"/>
        <v>52.75</v>
      </c>
      <c r="P70" s="294">
        <f t="shared" si="5"/>
        <v>1.1043651209044281</v>
      </c>
    </row>
    <row r="71" spans="1:16" customFormat="1" ht="15" thickBot="1">
      <c r="A71" s="300" t="s">
        <v>290</v>
      </c>
      <c r="B71" s="301"/>
      <c r="C71" s="302"/>
      <c r="D71" s="303"/>
      <c r="E71" s="303"/>
      <c r="F71" s="303"/>
      <c r="G71" s="303"/>
      <c r="H71" s="304"/>
      <c r="I71" s="303"/>
      <c r="J71" s="55">
        <v>57</v>
      </c>
      <c r="K71" s="46">
        <v>44</v>
      </c>
      <c r="L71" s="55">
        <v>32</v>
      </c>
      <c r="M71" s="55">
        <v>17</v>
      </c>
      <c r="N71" s="305">
        <f t="shared" si="6"/>
        <v>150</v>
      </c>
      <c r="O71" s="306">
        <f t="shared" si="4"/>
        <v>37.5</v>
      </c>
      <c r="P71" s="307">
        <f t="shared" si="5"/>
        <v>0.78509368784674982</v>
      </c>
    </row>
    <row r="72" spans="1:16" customFormat="1" ht="15" thickBot="1">
      <c r="A72" s="285" t="s">
        <v>5</v>
      </c>
      <c r="B72" s="308"/>
      <c r="C72" s="62"/>
      <c r="D72" s="308"/>
      <c r="E72" s="309"/>
      <c r="F72" s="309"/>
      <c r="G72" s="309"/>
      <c r="H72" s="309"/>
      <c r="I72" s="310"/>
      <c r="J72" s="65">
        <f>SUM(J5:J71)</f>
        <v>4687</v>
      </c>
      <c r="K72" s="65">
        <f>SUM(K5:K71)</f>
        <v>5517</v>
      </c>
      <c r="L72" s="65">
        <f>SUM(L5:L71)</f>
        <v>4645</v>
      </c>
      <c r="M72" s="66">
        <f>SUM(M5:M71)</f>
        <v>4257</v>
      </c>
      <c r="N72" s="311">
        <f>SUM(N5:N71)</f>
        <v>19106</v>
      </c>
      <c r="O72" s="66">
        <f t="shared" si="4"/>
        <v>4776.5</v>
      </c>
      <c r="P72" s="312">
        <f>SUM(P5:P71)</f>
        <v>100.00000000000001</v>
      </c>
    </row>
    <row r="73" spans="1:16" customFormat="1" ht="15">
      <c r="A73" s="211"/>
      <c r="B73" s="212"/>
      <c r="C73" s="212"/>
      <c r="D73" s="212"/>
      <c r="E73" s="212"/>
      <c r="F73" s="212"/>
      <c r="G73" s="185"/>
      <c r="H73" s="212"/>
      <c r="I73" s="212"/>
      <c r="J73" s="212"/>
      <c r="K73" s="212"/>
      <c r="L73" s="212"/>
      <c r="M73" s="213"/>
      <c r="N73" s="213"/>
      <c r="O73" s="13"/>
      <c r="P73" s="13"/>
    </row>
    <row r="74" spans="1:16">
      <c r="A74" s="313" t="s">
        <v>291</v>
      </c>
    </row>
    <row r="75" spans="1:16">
      <c r="A75" s="313" t="s">
        <v>292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Texto</vt:lpstr>
      <vt:lpstr>Protocolos</vt:lpstr>
      <vt:lpstr>Canais_atendimento</vt:lpstr>
      <vt:lpstr>Assuntos</vt:lpstr>
      <vt:lpstr>10_Assuntos_+_demadados_2023</vt:lpstr>
      <vt:lpstr>Assuntos-variação_10_mais_2023</vt:lpstr>
      <vt:lpstr>ASSUNTOS_10+_últimos_3_meses</vt:lpstr>
      <vt:lpstr>10_ASSUNTOS_+_demandados_ABR_23</vt:lpstr>
      <vt:lpstr>UNIDADES</vt:lpstr>
      <vt:lpstr>10_UNIDADES_+_demandadas_2023</vt:lpstr>
      <vt:lpstr>Unidades_-variação_10_mais_2023</vt:lpstr>
      <vt:lpstr>UNIDADES_-_10+_últimos_3_meses</vt:lpstr>
      <vt:lpstr>10_Unidades+_demandados__MAR_23</vt:lpstr>
      <vt:lpstr>Subprefeituras_2023</vt:lpstr>
      <vt:lpstr>10_SUB's_+_demandadas_2023</vt:lpstr>
      <vt:lpstr>Subs_-Variação_10_mais_2023</vt:lpstr>
      <vt:lpstr>Ranking_subprefeituras_ABR_23</vt:lpstr>
      <vt:lpstr>Denúncia_Protocolos_2023</vt:lpstr>
      <vt:lpstr>e-SIC_2023</vt:lpstr>
      <vt:lpstr>P</vt:lpstr>
      <vt:lpstr>Pandemia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de Fatima Batista Malta</cp:lastModifiedBy>
  <cp:lastPrinted>2022-10-05T13:14:48Z</cp:lastPrinted>
  <dcterms:created xsi:type="dcterms:W3CDTF">2018-08-01T11:52:47Z</dcterms:created>
  <dcterms:modified xsi:type="dcterms:W3CDTF">2023-05-15T14:58:17Z</dcterms:modified>
</cp:coreProperties>
</file>