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40" windowHeight="11040" tabRatio="865" activeTab="1"/>
  </bookViews>
  <sheets>
    <sheet name="PROPOSTA" sheetId="1" r:id="rId1"/>
    <sheet name="RESUMO" sheetId="2" r:id="rId2"/>
    <sheet name="Contact Center" sheetId="10" r:id="rId3"/>
    <sheet name="Item 4 - Consolidado" sheetId="3" r:id="rId4"/>
    <sheet name="Item 4 - Gerente" sheetId="4" r:id="rId5"/>
    <sheet name="Item 4 - Analista ou Esp." sheetId="9" r:id="rId6"/>
    <sheet name="Instruções" sheetId="6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E6" i="3"/>
  <c r="E17" i="3" s="1"/>
  <c r="E5" i="3"/>
  <c r="E18" i="3"/>
  <c r="G6" i="2"/>
  <c r="G5" i="2"/>
  <c r="G4" i="2"/>
  <c r="G3" i="2"/>
  <c r="H76" i="9"/>
  <c r="H96" i="9" s="1"/>
  <c r="G66" i="9"/>
  <c r="G65" i="9"/>
  <c r="G64" i="9"/>
  <c r="G63" i="9"/>
  <c r="G62" i="9"/>
  <c r="H41" i="9"/>
  <c r="H47" i="9" s="1"/>
  <c r="G33" i="9"/>
  <c r="F20" i="9"/>
  <c r="F19" i="9"/>
  <c r="H14" i="9"/>
  <c r="H19" i="9" s="1"/>
  <c r="H20" i="9" l="1"/>
  <c r="H21" i="9" s="1"/>
  <c r="H92" i="9"/>
  <c r="F20" i="4"/>
  <c r="H30" i="9" l="1"/>
  <c r="H26" i="9"/>
  <c r="H53" i="9"/>
  <c r="H29" i="9"/>
  <c r="H25" i="9"/>
  <c r="H56" i="9"/>
  <c r="H52" i="9"/>
  <c r="H45" i="9"/>
  <c r="H32" i="9"/>
  <c r="H28" i="9"/>
  <c r="H55" i="9"/>
  <c r="H31" i="9"/>
  <c r="H27" i="9"/>
  <c r="H54" i="9" l="1"/>
  <c r="H57" i="9"/>
  <c r="H33" i="9"/>
  <c r="H46" i="9" s="1"/>
  <c r="H48" i="9" s="1"/>
  <c r="H58" i="9" l="1"/>
  <c r="H94" i="9" s="1"/>
  <c r="H93" i="9"/>
  <c r="H64" i="9"/>
  <c r="H62" i="9"/>
  <c r="H66" i="9"/>
  <c r="H65" i="9"/>
  <c r="H63" i="9"/>
  <c r="H68" i="9" l="1"/>
  <c r="H95" i="9" s="1"/>
  <c r="H97" i="9"/>
  <c r="H81" i="9"/>
  <c r="H80" i="9" l="1"/>
  <c r="H86" i="9"/>
  <c r="H83" i="9" l="1"/>
  <c r="H84" i="9"/>
  <c r="H87" i="9"/>
  <c r="H85" i="9"/>
  <c r="H88" i="9" l="1"/>
  <c r="H98" i="9" s="1"/>
  <c r="H99" i="9" s="1"/>
  <c r="G66" i="4" l="1"/>
  <c r="G64" i="4"/>
  <c r="G65" i="4"/>
  <c r="G63" i="4" l="1"/>
  <c r="G62" i="4"/>
  <c r="H76" i="4"/>
  <c r="H96" i="4" s="1"/>
  <c r="H41" i="4" l="1"/>
  <c r="H47" i="4" l="1"/>
  <c r="G33" i="4"/>
  <c r="F19" i="4"/>
  <c r="H14" i="4"/>
  <c r="H20" i="4" s="1"/>
  <c r="G13" i="2"/>
  <c r="G12" i="2"/>
  <c r="G11" i="2"/>
  <c r="G10" i="2"/>
  <c r="G9" i="2"/>
  <c r="G8" i="2"/>
  <c r="G7" i="2"/>
  <c r="H19" i="4" l="1"/>
  <c r="H92" i="4"/>
  <c r="H21" i="4" l="1"/>
  <c r="H55" i="4" l="1"/>
  <c r="H53" i="4"/>
  <c r="H56" i="4"/>
  <c r="H52" i="4"/>
  <c r="H45" i="4"/>
  <c r="H27" i="4"/>
  <c r="H29" i="4"/>
  <c r="H28" i="4"/>
  <c r="H25" i="4"/>
  <c r="H32" i="4"/>
  <c r="H57" i="4" s="1"/>
  <c r="H26" i="4"/>
  <c r="H30" i="4"/>
  <c r="H31" i="4"/>
  <c r="H54" i="4" l="1"/>
  <c r="H33" i="4"/>
  <c r="H46" i="4" s="1"/>
  <c r="H48" i="4" s="1"/>
  <c r="H58" i="4" l="1"/>
  <c r="H94" i="4" s="1"/>
  <c r="H64" i="4"/>
  <c r="H62" i="4"/>
  <c r="H66" i="4"/>
  <c r="H65" i="4"/>
  <c r="H63" i="4"/>
  <c r="H93" i="4"/>
  <c r="H68" i="4" l="1"/>
  <c r="H95" i="4" s="1"/>
  <c r="H81" i="4" s="1"/>
  <c r="H97" i="4" l="1"/>
  <c r="H80" i="4"/>
  <c r="H87" i="4" s="1"/>
  <c r="H85" i="4" l="1"/>
  <c r="H83" i="4"/>
  <c r="H84" i="4"/>
  <c r="H86" i="4"/>
  <c r="H88" i="4" l="1"/>
  <c r="H98" i="4" s="1"/>
  <c r="H99" i="4"/>
  <c r="E19" i="3" s="1"/>
</calcChain>
</file>

<file path=xl/sharedStrings.xml><?xml version="1.0" encoding="utf-8"?>
<sst xmlns="http://schemas.openxmlformats.org/spreadsheetml/2006/main" count="606" uniqueCount="292">
  <si>
    <t>Secretaria Municipal de Inovação e Tecnologia
Prefeitura de São Paulo
Edital de Pregão Eletrônico nº X/2019</t>
  </si>
  <si>
    <t>OBJETO</t>
  </si>
  <si>
    <t>Contratação de empresa especializada na prestação de serviços compreendendo a disponibilização de solução tecnológica para atendimento, gerenciamento do relacionamento com o cidadão e  digitalização de serviços públicos, no modelo de Software como Serviço (SaaS), bem como a adequação e automação dos serviços públicos propriamente ditos, com o uso da solução tecnológica disponibilizada e utilizando métodos ágeis e design de serviço, incluindo também fornecimento de Atendente Virtual Inteligente, suporte técnico e treinamento conforme condições e especificações contidas neste Termo de Referência e em seus Anexos.</t>
  </si>
  <si>
    <t>DADOS DA EMPRESA</t>
  </si>
  <si>
    <t>Nome:</t>
  </si>
  <si>
    <t>CNPJ:</t>
  </si>
  <si>
    <t>Data da proposta:</t>
  </si>
  <si>
    <t>RESUMO – ITENS OBJETO DA CONTRATAÇÃO</t>
  </si>
  <si>
    <t>Item</t>
  </si>
  <si>
    <t>Descrição do Objeto</t>
  </si>
  <si>
    <t>Detalhamento do Objeto</t>
  </si>
  <si>
    <t>Unidade de Medida</t>
  </si>
  <si>
    <t>Qtde</t>
  </si>
  <si>
    <t>Preço unitário</t>
  </si>
  <si>
    <t>Preço Global</t>
  </si>
  <si>
    <t>Serviços de planejamento, implantação, operação, gerenciamento de central de atendimento humano e operação de atendimento receptivo e ativo nas formas eletrônica e humana (contact center)</t>
  </si>
  <si>
    <t>VA (ligações com NS ≥ 85% e ILA ≤ 5% e ligações ativas)</t>
  </si>
  <si>
    <t>Valor Unitário</t>
  </si>
  <si>
    <t>VA NS ≥ 95% e ILA ≤ 2%</t>
  </si>
  <si>
    <t>VASMS</t>
  </si>
  <si>
    <t>VAchat</t>
  </si>
  <si>
    <t>Perfil Atendimento</t>
  </si>
  <si>
    <t>Usuários em uso/mês</t>
  </si>
  <si>
    <t>Perfil Operacional</t>
  </si>
  <si>
    <t>Perfil Gerencial</t>
  </si>
  <si>
    <t>Perfil Configuração</t>
  </si>
  <si>
    <t>Serviços Especializados - Transformação, design e digitalização de serviços públicos digitais com o uso da solução tecnológica</t>
  </si>
  <si>
    <t>UST</t>
  </si>
  <si>
    <t>Capacitação e Formação de Usuários para utilização da solução tecnológica</t>
  </si>
  <si>
    <t>Hora-aula</t>
  </si>
  <si>
    <t>VALOR TOTAL</t>
  </si>
  <si>
    <t>ITEM 4 – INFORMAÇÕES CONSOLIDADAS</t>
  </si>
  <si>
    <t>1 - Quadro resumo de custos de mão-de-obra dedicada</t>
  </si>
  <si>
    <t>Categoria</t>
  </si>
  <si>
    <t>A</t>
  </si>
  <si>
    <t>Gerente Senior de Entregas Ágeis</t>
  </si>
  <si>
    <t>B</t>
  </si>
  <si>
    <t>Analista/Especialista</t>
  </si>
  <si>
    <t>2 - Premissas</t>
  </si>
  <si>
    <t>Premissa</t>
  </si>
  <si>
    <t>Parâmetro</t>
  </si>
  <si>
    <t>Fator de produtividade do perfil profissional por dia (UST/perfil/dia)</t>
  </si>
  <si>
    <t>N. de dias úteis/mês</t>
  </si>
  <si>
    <t>C</t>
  </si>
  <si>
    <t>D</t>
  </si>
  <si>
    <t>3 - Preço da UST</t>
  </si>
  <si>
    <t>Cálculo</t>
  </si>
  <si>
    <t>Valor</t>
  </si>
  <si>
    <t>(1A * 2C) + (1B * 2D)</t>
  </si>
  <si>
    <t>Produção mensal estimada em UST</t>
  </si>
  <si>
    <t>2A * 2B * (2C + 2D)</t>
  </si>
  <si>
    <t>Preço da UST</t>
  </si>
  <si>
    <t>3A / 3B</t>
  </si>
  <si>
    <t>Dados complementares para composição dos custos referentes à mão-de-obra</t>
  </si>
  <si>
    <t>Perfil</t>
  </si>
  <si>
    <t>N.º Registro da Convenção ou Acordo Coletivo no MTE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</si>
  <si>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</si>
  <si>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</si>
  <si>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</si>
  <si>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</si>
  <si>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</si>
  <si>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</si>
  <si>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</si>
  <si>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</si>
  <si>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</si>
  <si>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</si>
  <si>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</si>
  <si>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Subtotal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</si>
  <si>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</si>
  <si>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</si>
  <si>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</si>
  <si>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</si>
  <si>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Provisionamento Mensal</t>
  </si>
  <si>
    <t>13º (décimo terceiro) Salário</t>
  </si>
  <si>
    <t>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</si>
  <si>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</si>
  <si>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</si>
  <si>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</si>
  <si>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</si>
  <si>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</si>
  <si>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</si>
  <si>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</si>
  <si>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</si>
  <si>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</si>
  <si>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</si>
  <si>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</si>
  <si>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</si>
  <si>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</si>
  <si>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</si>
  <si>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Subtotal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</si>
  <si>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</si>
  <si>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</si>
  <si>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</si>
  <si>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</si>
  <si>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</si>
  <si>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</si>
  <si>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</si>
  <si>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</si>
  <si>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</si>
  <si>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</si>
  <si>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</si>
  <si>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</si>
  <si>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</si>
  <si>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</si>
  <si>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</si>
  <si>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</si>
  <si>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 por Ausências Legais</t>
  </si>
  <si>
    <t>Ausências Legais</t>
  </si>
  <si>
    <t>Férias</t>
  </si>
  <si>
    <t>Ausência por doença</t>
  </si>
  <si>
    <t>Licença-Paternidade</t>
  </si>
  <si>
    <t>Ausências legais</t>
  </si>
  <si>
    <t>Afastamento Maternidade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</si>
  <si>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</si>
  <si>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</si>
  <si>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</si>
  <si>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</si>
  <si>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</si>
  <si>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</si>
  <si>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</si>
  <si>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</si>
  <si>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</si>
  <si>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</si>
  <si>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</t>
  </si>
  <si>
    <t>Tributos Federais</t>
  </si>
  <si>
    <t>PIS</t>
  </si>
  <si>
    <t>COFINS</t>
  </si>
  <si>
    <t>C.2</t>
  </si>
  <si>
    <t>C.2. Tributos Estaduais (especificar)</t>
  </si>
  <si>
    <t>C.3</t>
  </si>
  <si>
    <t>C.3. Tributos Municipais (especificar)</t>
  </si>
  <si>
    <t>ISS</t>
  </si>
  <si>
    <t>C.4</t>
  </si>
  <si>
    <t>C.4. Outros (especificar)</t>
  </si>
  <si>
    <t>CPRB</t>
  </si>
  <si>
    <t>2. QUADRO-RESUMO DO CUSTO POR EMPREGADO</t>
  </si>
  <si>
    <t>Mão de obra vinculada à execução contratual (valor por empregado)</t>
  </si>
  <si>
    <t>Módulo 4 - Custo de Reposição do Profissional Ausente</t>
  </si>
  <si>
    <t>Subtotal (A + B + C+ D + E)</t>
  </si>
  <si>
    <t>Módulo 6 – Custos Indiretos, Tributos e Lucro</t>
  </si>
  <si>
    <t xml:space="preserve">Valor Total por Empregado </t>
  </si>
  <si>
    <t>Analistas / Especialistas</t>
  </si>
  <si>
    <t>INSTRUÇÕES E ESCLARECIMENTOS SOBRE O PREENCHIMENTO DA PLANILHA DE FORMAÇÃO DE CUSTO</t>
  </si>
  <si>
    <t>* Esta planilha utilizou como referência o modelo disponibilizado na Instrução Normativa n° 5, de 26 de maio de 2017, do Ministério da Economia do governo federal. Dúvidas sobre a metodologia de cálculo poderão ser esclarecidas com a leitura dos Cadernos Técnicos de divulgação de valores limites em: https://www.comprasgovernamentais.gov.br/index.php/cadernos-tecnicos-e-valores-limites.</t>
  </si>
  <si>
    <t>De preferência, altere somente os campos laranjas para que os custos se adequem à realidade de sua proposta.</t>
  </si>
  <si>
    <t>Dados gerais</t>
  </si>
  <si>
    <t xml:space="preserve">2 – Verificar Convenção Coletiva </t>
  </si>
  <si>
    <t>* Os percentuais informados não são taxativos e deverão observar o enquadramento real das empresas prestadoras de serviço, em especial no que diz respeito ao SAT-GIIL/RAT.</t>
  </si>
  <si>
    <t>item C - O RAT é de 1%; verificar Fator Acidentário de Prevenção (FAP) da sua empresa e multiplicar para calcular o RAT reajustado</t>
  </si>
  <si>
    <t>Verificar valores e percentuais dos benefícios constantes da Convenção Coletiva.</t>
  </si>
  <si>
    <t>Não haverá viagem a serviço no âmbito do contrato oriundo deste pregão</t>
  </si>
  <si>
    <t xml:space="preserve">* Este módulo destina-se a calcular o custo de possível desligamento de um empregado vinculado ao contrato de prestação de seviços. </t>
  </si>
  <si>
    <t>* Estimou-se índice de 15% de demissões, sendo que em 45% dos casos realizou-se Aviso Prévio Indenizado e 55% restantes, Aviso Prévio Trabalhado</t>
  </si>
  <si>
    <t>* O Custo de reposição do profissional ausente refere-se ao custo necessário para substituir, no posto de trabalho, o profissional residente quando estiver em gozo de férias ou no caso de um das ausências legais previstas no art 473 da Consolidação das Leis do Trabalho. 
* Na metodologia Seges utiliza-se uma probabilidade de ocorrência, mediante estatísticas da Relação Anual de Informações Sociais-2016 (RAIS/MTE), da Pesquisa Nacional por Amostra de Domicílios-2016 (PNAD/IBGE), do Registro Civil (IBGE)-2016.
* São computados, então, a probabilidade de dias de ausência para cobertura, conforme escala de trabalho mensal.
* Na jornada 44h computa-se somente a reposição nos dias úteis, portanto, 69,04% da ausência total.</t>
  </si>
  <si>
    <t>item A (Férias) - Como a contratada não tem direito subjetivo à prorrogação do contrato, o cálculo é (1/12) x 100 = 8,33</t>
  </si>
  <si>
    <t>item B (Ausência por doença) - Segundo orientação do Acórdão 1753/2008-P, adotou-se 5,96 dias em média. O cálculo, portanto, é (5,96/30)/12 x 100 = 1,66</t>
  </si>
  <si>
    <t>item C (Licença-Paternidade) - De acordo com o IBGE, nascem filhos de 1,5% dos trabalhadores no período de 1 ano. Dessa forma, o cálculo é ((20/30)/12) x 0,015 x 100 = 0,02</t>
  </si>
  <si>
    <t>item D (Ausências legais) - Foi utilizado o seguinte cálculo ((3/365) x 5%) + ((2/365) x 2%) + ((3/365) x 2 %) = 0,07</t>
  </si>
  <si>
    <t>item E (Afastamento Maternidade) - O custo do afastamento maternidade é calculado a partir do custo efetivo do afastamento, do número de meses de licença, do percentual de mulheres, e do número de ocorrências. Índice de ocorrência utilizado: 1%. Participaram do cálculo os encargos "férias" e "13º".</t>
  </si>
  <si>
    <t>Item A - Não será exigido o uso de uniformes pelos funcionários</t>
  </si>
  <si>
    <t>* Os licitantes devem recordar a determinação legal da Lei 8.666/93, art. 44, parágrafo 3°, bem como em seu art. 48, inciso II.</t>
  </si>
  <si>
    <t>Item A - Fica estabelecido o limite máximo em 6%, em analogia ao limite dos serviços de vigilância.</t>
  </si>
  <si>
    <t>Item B - A empresa é livre para determinar sua margem de lucro, respeitadas as restrições legais.</t>
  </si>
  <si>
    <t>Item C - As alíquotas preenchidas são somente exemplificativas, as licitantes deverão adequar aos seu regime de tributação</t>
  </si>
  <si>
    <t>Obs.: Empresas que estão no regime de Lucro Presumido são obrigadas a recolher IRPJ e CSLL independentemente de a Empresa obter Lucro ou Prejuízo. Contudo, conforme entendimento esposado pelo Tribunal de Contas da União (acórdão TCU nº 950/2007 – Plenário; mensagem MPOG de 12/06/2007), a CSLL e o IRPJ não deverão ser incluídos no item “Tributos” da Planilha de Custos e Formação de Preços, mas poderão compor percentual referente à parcela de lucro da empresa.</t>
  </si>
  <si>
    <t>I - MÃO DE OBRA</t>
  </si>
  <si>
    <t>Cargo</t>
  </si>
  <si>
    <t>Quantidade</t>
  </si>
  <si>
    <t>Salário/mês (R$)</t>
  </si>
  <si>
    <t>Valor Mensal (R$)</t>
  </si>
  <si>
    <t>% do Total</t>
  </si>
  <si>
    <t>Operador/Atendentes</t>
  </si>
  <si>
    <t>Supervisor – Operador Técnico Especialista</t>
  </si>
  <si>
    <t>Monitor de Qualidade</t>
  </si>
  <si>
    <t>Multiplicador / Instrutor de Treinamento</t>
  </si>
  <si>
    <t>Analista de Base de Conhecimento</t>
  </si>
  <si>
    <t>Gestor de Qualidade</t>
  </si>
  <si>
    <t>Analista de Tráfego</t>
  </si>
  <si>
    <t>Analista de Sistema do Suporte Tecnológico</t>
  </si>
  <si>
    <t>Coordenador da Operação</t>
  </si>
  <si>
    <t>Gestor de Contrato</t>
  </si>
  <si>
    <t>Total I</t>
  </si>
  <si>
    <t xml:space="preserve">                               </t>
  </si>
  <si>
    <t>II - ENCARGOS SOCIAIS  - _____% sobre o Total I  (detalhamento no Anexo A)</t>
  </si>
  <si>
    <t xml:space="preserve">Item </t>
  </si>
  <si>
    <t>Encargos Sociais</t>
  </si>
  <si>
    <t>Total II</t>
  </si>
  <si>
    <t xml:space="preserve">III - BENEFÍCIOS </t>
  </si>
  <si>
    <t>Tipo</t>
  </si>
  <si>
    <t>Benefício / mês (R$)</t>
  </si>
  <si>
    <t>Vale – Transporte</t>
  </si>
  <si>
    <t>Auxilio Creche</t>
  </si>
  <si>
    <t>Vale – Refeição</t>
  </si>
  <si>
    <t>Vale – Alimentação</t>
  </si>
  <si>
    <t>Assistência Médica/Odontológica</t>
  </si>
  <si>
    <t>Total III</t>
  </si>
  <si>
    <t>IV - INFRAESTRUTURA   (detalhamento Anexo B)</t>
  </si>
  <si>
    <t>Unitário (R$)</t>
  </si>
  <si>
    <t>Posição de Atendimento Físico</t>
  </si>
  <si>
    <t>Hardware</t>
  </si>
  <si>
    <t>Software</t>
  </si>
  <si>
    <t>Total IV</t>
  </si>
  <si>
    <t>V - OUTRAS DESPESAS DIRETAS DO PROJETO</t>
  </si>
  <si>
    <t>Descrição</t>
  </si>
  <si>
    <t>Admissão de pessoal</t>
  </si>
  <si>
    <t>Deslocamento (contratante / contratada)</t>
  </si>
  <si>
    <t>Insumos (água, energia, café, material de escritório, etc) </t>
  </si>
  <si>
    <t>Diversos (impressora, papel, tonner, etc) </t>
  </si>
  <si>
    <t>Treinamento inicial e reciclagens</t>
  </si>
  <si>
    <t>Certificação Digital  - A3, raiz ICP Brasil</t>
  </si>
  <si>
    <t>Total V</t>
  </si>
  <si>
    <t>SUB TOTAL A (I+II+III+IV+V)</t>
  </si>
  <si>
    <t>VI – DEMAIS COMPONENTES</t>
  </si>
  <si>
    <t>%</t>
  </si>
  <si>
    <t>Despesas Administrativas/Operacionais</t>
  </si>
  <si>
    <t> %</t>
  </si>
  <si>
    <t>Total VI</t>
  </si>
  <si>
    <t>SUB TOTAL B ( sub-total A+VI)</t>
  </si>
  <si>
    <t xml:space="preserve">VII– TRIBUTOS </t>
  </si>
  <si>
    <t>Tributos Federais (exceto IRPJ e CSLL)</t>
  </si>
  <si>
    <t>% </t>
  </si>
  <si>
    <t>Tributos Estaduais/Municipais</t>
  </si>
  <si>
    <t>Outros Tributos</t>
  </si>
  <si>
    <t>Total VII</t>
  </si>
  <si>
    <t>VALOR TOTAL MENSAL DA PROPOSTA   (R$)</t>
  </si>
  <si>
    <t>A: Valor Mensal dos Encargos Sociais</t>
  </si>
  <si>
    <t>R$</t>
  </si>
  <si>
    <t>Grupo"A"</t>
  </si>
  <si>
    <t>1-INSS</t>
  </si>
  <si>
    <t>2-SESI/SESC</t>
  </si>
  <si>
    <t>3-SENAI/SENAC</t>
  </si>
  <si>
    <t>4-INCRA</t>
  </si>
  <si>
    <t>5-Salário Educação</t>
  </si>
  <si>
    <t>6-FGTS</t>
  </si>
  <si>
    <t>7-Seg. Acidente Trabalho/SAT/INSS</t>
  </si>
  <si>
    <t>8-SEBRAE</t>
  </si>
  <si>
    <t xml:space="preserve">   -Subtotal</t>
  </si>
  <si>
    <t>Grupo "B"</t>
  </si>
  <si>
    <t>9-Férias</t>
  </si>
  <si>
    <t>10-Auxilio Doença</t>
  </si>
  <si>
    <t>11-Licença Maternidade/paternidade</t>
  </si>
  <si>
    <t>12-Faltas Legais</t>
  </si>
  <si>
    <t>13-Acidente Trabalho</t>
  </si>
  <si>
    <t>14-Aviso Prévio</t>
  </si>
  <si>
    <t>15-13 Salário</t>
  </si>
  <si>
    <t>Grupo "C"</t>
  </si>
  <si>
    <t>16-Aviso Prévio indenizado</t>
  </si>
  <si>
    <t>17-Indenização Adicional</t>
  </si>
  <si>
    <t>18-Indenização (rescisão sem justa causa)</t>
  </si>
  <si>
    <t>Grupo "D"</t>
  </si>
  <si>
    <t>19-Inc. dos encargos do grupo "A", sobre os itens do grupo "B"</t>
  </si>
  <si>
    <t>Grupo "E"</t>
  </si>
  <si>
    <t>20-Inc. dos encargos do grupo "A", exceto o item 6, sobre os itens 16 e 17</t>
  </si>
  <si>
    <t xml:space="preserve"> Total dos Encargos (A+B+C+D+E) </t>
  </si>
  <si>
    <t>C – Custo Mensal de Infraestrutura CONTACT CENTER</t>
  </si>
  <si>
    <t>Itens de Custos</t>
  </si>
  <si>
    <t>Unidade</t>
  </si>
  <si>
    <t>QTD</t>
  </si>
  <si>
    <t>Valor Mensal</t>
  </si>
  <si>
    <t>Mobiliário</t>
  </si>
  <si>
    <t>Posição</t>
  </si>
  <si>
    <t>Espaço Físico (imóvel)</t>
  </si>
  <si>
    <t>Micro Computador (Windows)</t>
  </si>
  <si>
    <t>Headset</t>
  </si>
  <si>
    <t xml:space="preserve"> Subtotal </t>
  </si>
  <si>
    <t>Plataforma de Rede (roteadores, firewall, switch, cabeamento)</t>
  </si>
  <si>
    <t>Plataforma de Dados (servidores, storage)</t>
  </si>
  <si>
    <t>Plataforma de Telefonia (PABX, DAC, URA, Gravação)</t>
  </si>
  <si>
    <t>Nobreak e Gerador</t>
  </si>
  <si>
    <t>Links de Dados</t>
  </si>
  <si>
    <t>Link</t>
  </si>
  <si>
    <t>Links de Voz</t>
  </si>
  <si>
    <t>Terminal Telefônico fornecido pela Contratada</t>
  </si>
  <si>
    <t>Outras Despesas (manutenção e operação)</t>
  </si>
  <si>
    <t>Mensal</t>
  </si>
  <si>
    <t>Front End</t>
  </si>
  <si>
    <t>Plataforma</t>
  </si>
  <si>
    <t>PA</t>
  </si>
  <si>
    <t>TOTAL GERAL DE CUSTOS POR INFRA DE PA</t>
  </si>
  <si>
    <t> 100,00%</t>
  </si>
  <si>
    <r>
      <t>VALOR TOTAL ANUAL R$ __________________(_____________________)</t>
    </r>
    <r>
      <rPr>
        <b/>
        <sz val="11"/>
        <color rgb="FF000000"/>
        <rFont val="Calibri"/>
        <family val="2"/>
      </rPr>
      <t>.</t>
    </r>
  </si>
  <si>
    <t xml:space="preserve">Invest/Desp.Men </t>
  </si>
  <si>
    <t>Interação</t>
  </si>
  <si>
    <t>Perfil de gerente</t>
  </si>
  <si>
    <t>Perfil de analista</t>
  </si>
  <si>
    <t>Custo mensal de dois gerentes e oito equipes de três analistas</t>
  </si>
  <si>
    <t>Configuração, levantamento, melhoria e automação/digitalização de processos; Customização e Integração de sistemas e bases de dados existentes à solução contratada.</t>
  </si>
  <si>
    <t>Capacitação para os perfis de Atendimento, Operacional, Gerencial e de Configuração das soluções contratadas.</t>
  </si>
  <si>
    <t>Chatbot</t>
  </si>
  <si>
    <t>Fornecimento de plataforma multicanal integrada para atendimento, gerenciamento do relacionamento com o cidadão, digitalização e automação de serviços públicos em modelo SaaS (Software as a Service), contemplando suporte técnico</t>
  </si>
  <si>
    <t>Fornecimento de Atendente Virtual Inteligente - Chatbot - em modelo SaaS (Software as a Service), contemplando suporte técnico</t>
  </si>
  <si>
    <t>Anexo I.III – Planilha de preços
(Com ajustes após publicação da Lei n° 13.467, de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</si>
</sst>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 R$ &quot;* #,##0.00\ ;&quot;-R$ &quot;* #,##0.00\ ;&quot; R$ &quot;* \-#\ ;\ @\ "/>
    <numFmt numFmtId="165" formatCode="_(&quot;R$ &quot;* #,##0.00_);_(&quot;R$ &quot;* \(#,##0.00\);_(&quot;R$ &quot;* \-??_);_(@_)"/>
    <numFmt numFmtId="166" formatCode="0.0%"/>
    <numFmt numFmtId="167" formatCode="_(* #,##0.00_);_(* \(#,##0.00\);_(* \-??_);_(@_)"/>
  </numFmts>
  <fonts count="42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  <charset val="1"/>
    </font>
    <font>
      <b/>
      <sz val="10"/>
      <name val="Tahoma"/>
      <family val="2"/>
      <charset val="1"/>
    </font>
    <font>
      <sz val="10"/>
      <name val="Tahoma"/>
      <family val="2"/>
      <charset val="1"/>
    </font>
    <font>
      <sz val="10"/>
      <name val="Tahoma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Calibri"/>
      <family val="2"/>
    </font>
    <font>
      <b/>
      <sz val="10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i/>
      <sz val="10"/>
      <color rgb="FF993300"/>
      <name val="Arial"/>
      <family val="2"/>
    </font>
    <font>
      <b/>
      <sz val="10"/>
      <color rgb="FF993300"/>
      <name val="Arial"/>
      <family val="2"/>
    </font>
    <font>
      <b/>
      <sz val="10"/>
      <color rgb="FF000000"/>
      <name val="Calibri"/>
      <family val="2"/>
    </font>
    <font>
      <b/>
      <u/>
      <sz val="11"/>
      <color rgb="FF000000"/>
      <name val="Calibri"/>
      <family val="2"/>
    </font>
    <font>
      <sz val="1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99999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F8CBA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F2F2F2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999999"/>
        <bgColor rgb="FF808080"/>
      </patternFill>
    </fill>
    <fill>
      <patternFill patternType="solid">
        <fgColor rgb="FFCCCCCC"/>
        <bgColor rgb="FFB4C7D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CCC"/>
      </patternFill>
    </fill>
    <fill>
      <patternFill patternType="solid">
        <fgColor theme="0" tint="-0.14999847407452621"/>
        <bgColor rgb="FF808080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</borders>
  <cellStyleXfs count="24">
    <xf numFmtId="0" fontId="0" fillId="0" borderId="0"/>
    <xf numFmtId="164" fontId="20" fillId="0" borderId="0" applyBorder="0" applyProtection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20" fillId="0" borderId="0" applyBorder="0" applyProtection="0"/>
    <xf numFmtId="0" fontId="20" fillId="0" borderId="0" applyBorder="0" applyProtection="0"/>
    <xf numFmtId="0" fontId="3" fillId="0" borderId="0" applyBorder="0" applyProtection="0"/>
    <xf numFmtId="9" fontId="20" fillId="0" borderId="0" applyFont="0" applyFill="0" applyBorder="0" applyAlignment="0" applyProtection="0"/>
    <xf numFmtId="0" fontId="22" fillId="0" borderId="0"/>
    <xf numFmtId="165" fontId="22" fillId="0" borderId="0" applyBorder="0" applyProtection="0"/>
    <xf numFmtId="9" fontId="22" fillId="0" borderId="0" applyBorder="0" applyProtection="0"/>
    <xf numFmtId="167" fontId="22" fillId="0" borderId="0" applyBorder="0" applyProtection="0"/>
  </cellStyleXfs>
  <cellXfs count="192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164" fontId="18" fillId="0" borderId="2" xfId="1" applyFont="1" applyBorder="1" applyAlignment="1" applyProtection="1">
      <alignment horizontal="center" vertical="center" wrapText="1"/>
    </xf>
    <xf numFmtId="164" fontId="18" fillId="0" borderId="2" xfId="1" applyFont="1" applyBorder="1" applyAlignment="1" applyProtection="1">
      <alignment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164" fontId="17" fillId="0" borderId="0" xfId="0" applyNumberFormat="1" applyFont="1"/>
    <xf numFmtId="164" fontId="14" fillId="0" borderId="2" xfId="0" applyNumberFormat="1" applyFont="1" applyBorder="1"/>
    <xf numFmtId="165" fontId="19" fillId="0" borderId="2" xfId="1" applyNumberFormat="1" applyFont="1" applyBorder="1" applyAlignment="1" applyProtection="1">
      <alignment horizontal="center" vertical="center"/>
    </xf>
    <xf numFmtId="0" fontId="21" fillId="0" borderId="0" xfId="0" applyFont="1"/>
    <xf numFmtId="0" fontId="0" fillId="0" borderId="0" xfId="0" applyFont="1"/>
    <xf numFmtId="0" fontId="19" fillId="0" borderId="2" xfId="0" applyFont="1" applyBorder="1" applyAlignment="1">
      <alignment horizontal="center" vertical="center"/>
    </xf>
    <xf numFmtId="0" fontId="23" fillId="0" borderId="0" xfId="0" applyFont="1" applyAlignment="1">
      <alignment wrapText="1"/>
    </xf>
    <xf numFmtId="0" fontId="24" fillId="0" borderId="0" xfId="0" applyFont="1"/>
    <xf numFmtId="0" fontId="25" fillId="0" borderId="0" xfId="20" applyFont="1" applyAlignment="1">
      <alignment wrapText="1"/>
    </xf>
    <xf numFmtId="0" fontId="26" fillId="0" borderId="0" xfId="20" applyFont="1" applyAlignment="1">
      <alignment wrapText="1"/>
    </xf>
    <xf numFmtId="0" fontId="27" fillId="0" borderId="0" xfId="20" applyFont="1" applyAlignment="1">
      <alignment wrapText="1"/>
    </xf>
    <xf numFmtId="0" fontId="28" fillId="0" borderId="0" xfId="0" applyFont="1" applyAlignment="1">
      <alignment wrapText="1"/>
    </xf>
    <xf numFmtId="0" fontId="26" fillId="0" borderId="0" xfId="20" applyFont="1" applyFill="1" applyAlignment="1">
      <alignment wrapText="1"/>
    </xf>
    <xf numFmtId="9" fontId="30" fillId="13" borderId="6" xfId="19" applyFont="1" applyFill="1" applyBorder="1" applyAlignment="1">
      <alignment horizontal="center" vertical="center" wrapText="1"/>
    </xf>
    <xf numFmtId="166" fontId="30" fillId="13" borderId="6" xfId="19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0" borderId="0" xfId="0" applyFont="1"/>
    <xf numFmtId="164" fontId="30" fillId="12" borderId="6" xfId="1" applyFont="1" applyFill="1" applyBorder="1"/>
    <xf numFmtId="164" fontId="30" fillId="0" borderId="3" xfId="1" applyFont="1" applyBorder="1"/>
    <xf numFmtId="164" fontId="30" fillId="0" borderId="6" xfId="1" applyFont="1" applyBorder="1"/>
    <xf numFmtId="164" fontId="30" fillId="0" borderId="6" xfId="0" applyNumberFormat="1" applyFont="1" applyBorder="1" applyAlignment="1">
      <alignment vertical="center" wrapText="1"/>
    </xf>
    <xf numFmtId="0" fontId="32" fillId="0" borderId="0" xfId="0" applyFont="1"/>
    <xf numFmtId="9" fontId="30" fillId="12" borderId="6" xfId="19" applyFont="1" applyFill="1" applyBorder="1"/>
    <xf numFmtId="164" fontId="30" fillId="0" borderId="6" xfId="1" applyFont="1" applyFill="1" applyBorder="1"/>
    <xf numFmtId="164" fontId="30" fillId="0" borderId="6" xfId="0" applyNumberFormat="1" applyFont="1" applyFill="1" applyBorder="1" applyAlignment="1">
      <alignment vertical="center" wrapText="1"/>
    </xf>
    <xf numFmtId="10" fontId="30" fillId="12" borderId="6" xfId="19" applyNumberFormat="1" applyFont="1" applyFill="1" applyBorder="1"/>
    <xf numFmtId="43" fontId="30" fillId="0" borderId="6" xfId="0" applyNumberFormat="1" applyFont="1" applyBorder="1" applyAlignment="1">
      <alignment vertical="center" wrapText="1"/>
    </xf>
    <xf numFmtId="0" fontId="33" fillId="0" borderId="0" xfId="20" applyFont="1" applyAlignment="1">
      <alignment wrapText="1"/>
    </xf>
    <xf numFmtId="0" fontId="26" fillId="0" borderId="0" xfId="20" applyFont="1" applyBorder="1" applyAlignment="1">
      <alignment wrapText="1"/>
    </xf>
    <xf numFmtId="0" fontId="22" fillId="0" borderId="0" xfId="20" applyFont="1" applyAlignment="1"/>
    <xf numFmtId="3" fontId="17" fillId="0" borderId="0" xfId="0" applyNumberFormat="1" applyFont="1"/>
    <xf numFmtId="0" fontId="14" fillId="14" borderId="2" xfId="0" applyFont="1" applyFill="1" applyBorder="1" applyAlignment="1">
      <alignment horizontal="center" vertical="center" wrapText="1"/>
    </xf>
    <xf numFmtId="43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10" fontId="30" fillId="0" borderId="6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5" fillId="0" borderId="3" xfId="0" applyFont="1" applyBorder="1" applyAlignment="1">
      <alignment vertical="center" wrapText="1"/>
    </xf>
    <xf numFmtId="0" fontId="35" fillId="0" borderId="6" xfId="0" applyFont="1" applyBorder="1" applyAlignment="1">
      <alignment horizontal="right" vertical="center" wrapText="1"/>
    </xf>
    <xf numFmtId="0" fontId="35" fillId="15" borderId="21" xfId="0" applyFont="1" applyFill="1" applyBorder="1" applyAlignment="1">
      <alignment horizontal="right" vertical="center"/>
    </xf>
    <xf numFmtId="0" fontId="34" fillId="0" borderId="3" xfId="0" applyFont="1" applyBorder="1" applyAlignment="1">
      <alignment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right" vertical="center"/>
    </xf>
    <xf numFmtId="0" fontId="35" fillId="0" borderId="11" xfId="0" applyFont="1" applyBorder="1" applyAlignment="1">
      <alignment vertical="center" wrapText="1"/>
    </xf>
    <xf numFmtId="0" fontId="35" fillId="0" borderId="12" xfId="0" applyFont="1" applyBorder="1" applyAlignment="1">
      <alignment horizontal="center" vertical="center" wrapText="1"/>
    </xf>
    <xf numFmtId="0" fontId="34" fillId="0" borderId="11" xfId="0" applyFont="1" applyBorder="1" applyAlignment="1">
      <alignment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right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right" vertical="center" wrapText="1"/>
    </xf>
    <xf numFmtId="10" fontId="35" fillId="0" borderId="6" xfId="0" applyNumberFormat="1" applyFont="1" applyBorder="1" applyAlignment="1">
      <alignment horizontal="right" vertical="center"/>
    </xf>
    <xf numFmtId="0" fontId="34" fillId="16" borderId="30" xfId="0" applyFont="1" applyFill="1" applyBorder="1" applyAlignment="1">
      <alignment horizontal="center" vertical="center"/>
    </xf>
    <xf numFmtId="0" fontId="35" fillId="0" borderId="22" xfId="0" applyFont="1" applyBorder="1" applyAlignment="1">
      <alignment horizontal="right" vertical="center"/>
    </xf>
    <xf numFmtId="0" fontId="34" fillId="0" borderId="22" xfId="0" applyFont="1" applyBorder="1" applyAlignment="1">
      <alignment horizontal="right" vertical="center"/>
    </xf>
    <xf numFmtId="0" fontId="35" fillId="0" borderId="31" xfId="0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4" fillId="0" borderId="32" xfId="0" applyFont="1" applyBorder="1" applyAlignment="1">
      <alignment horizontal="right" vertical="center"/>
    </xf>
    <xf numFmtId="0" fontId="34" fillId="0" borderId="5" xfId="0" applyFont="1" applyBorder="1" applyAlignment="1">
      <alignment horizontal="right" vertical="center"/>
    </xf>
    <xf numFmtId="0" fontId="35" fillId="18" borderId="11" xfId="0" applyFont="1" applyFill="1" applyBorder="1" applyAlignment="1">
      <alignment vertical="center"/>
    </xf>
    <xf numFmtId="0" fontId="35" fillId="0" borderId="3" xfId="0" applyFont="1" applyBorder="1" applyAlignment="1">
      <alignment horizontal="center" vertical="center"/>
    </xf>
    <xf numFmtId="0" fontId="35" fillId="0" borderId="6" xfId="0" applyFont="1" applyBorder="1" applyAlignment="1">
      <alignment horizontal="right" vertical="center"/>
    </xf>
    <xf numFmtId="0" fontId="35" fillId="18" borderId="6" xfId="0" applyFont="1" applyFill="1" applyBorder="1" applyAlignment="1">
      <alignment horizontal="right" vertical="center"/>
    </xf>
    <xf numFmtId="0" fontId="37" fillId="0" borderId="6" xfId="0" applyFont="1" applyBorder="1" applyAlignment="1">
      <alignment horizontal="right" vertical="center"/>
    </xf>
    <xf numFmtId="0" fontId="35" fillId="18" borderId="23" xfId="0" applyFont="1" applyFill="1" applyBorder="1" applyAlignment="1">
      <alignment vertical="center"/>
    </xf>
    <xf numFmtId="0" fontId="35" fillId="18" borderId="9" xfId="0" applyFont="1" applyFill="1" applyBorder="1" applyAlignment="1">
      <alignment vertical="center"/>
    </xf>
    <xf numFmtId="0" fontId="37" fillId="0" borderId="21" xfId="0" applyFont="1" applyBorder="1" applyAlignment="1">
      <alignment horizontal="right" vertical="center"/>
    </xf>
    <xf numFmtId="0" fontId="37" fillId="0" borderId="13" xfId="0" applyFont="1" applyBorder="1" applyAlignment="1">
      <alignment horizontal="right" vertical="center"/>
    </xf>
    <xf numFmtId="0" fontId="37" fillId="16" borderId="6" xfId="0" applyFont="1" applyFill="1" applyBorder="1" applyAlignment="1">
      <alignment horizontal="right" vertical="center"/>
    </xf>
    <xf numFmtId="0" fontId="37" fillId="16" borderId="5" xfId="0" applyFont="1" applyFill="1" applyBorder="1" applyAlignment="1">
      <alignment horizontal="right" vertical="center"/>
    </xf>
    <xf numFmtId="0" fontId="35" fillId="18" borderId="3" xfId="0" applyFont="1" applyFill="1" applyBorder="1" applyAlignment="1">
      <alignment vertical="center"/>
    </xf>
    <xf numFmtId="0" fontId="35" fillId="0" borderId="6" xfId="0" applyFont="1" applyBorder="1" applyAlignment="1">
      <alignment horizontal="center" vertical="center"/>
    </xf>
    <xf numFmtId="0" fontId="38" fillId="18" borderId="6" xfId="0" applyFont="1" applyFill="1" applyBorder="1" applyAlignment="1">
      <alignment horizontal="right" vertical="center"/>
    </xf>
    <xf numFmtId="0" fontId="38" fillId="0" borderId="6" xfId="0" applyFont="1" applyBorder="1" applyAlignment="1">
      <alignment horizontal="right" vertical="center"/>
    </xf>
    <xf numFmtId="0" fontId="38" fillId="16" borderId="6" xfId="0" applyFont="1" applyFill="1" applyBorder="1" applyAlignment="1">
      <alignment horizontal="right" vertical="center"/>
    </xf>
    <xf numFmtId="0" fontId="38" fillId="16" borderId="11" xfId="0" applyFont="1" applyFill="1" applyBorder="1" applyAlignment="1">
      <alignment vertical="center"/>
    </xf>
    <xf numFmtId="0" fontId="38" fillId="16" borderId="12" xfId="0" applyFont="1" applyFill="1" applyBorder="1" applyAlignment="1">
      <alignment horizontal="center" vertical="center"/>
    </xf>
    <xf numFmtId="0" fontId="38" fillId="16" borderId="12" xfId="0" applyFont="1" applyFill="1" applyBorder="1" applyAlignment="1">
      <alignment vertical="center"/>
    </xf>
    <xf numFmtId="0" fontId="38" fillId="16" borderId="3" xfId="0" applyFont="1" applyFill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6" fillId="17" borderId="19" xfId="0" applyFont="1" applyFill="1" applyBorder="1" applyAlignment="1">
      <alignment horizontal="center" vertical="center" wrapText="1"/>
    </xf>
    <xf numFmtId="0" fontId="36" fillId="17" borderId="20" xfId="0" applyFont="1" applyFill="1" applyBorder="1" applyAlignment="1">
      <alignment horizontal="center" vertical="center" wrapText="1"/>
    </xf>
    <xf numFmtId="0" fontId="36" fillId="17" borderId="5" xfId="0" applyFont="1" applyFill="1" applyBorder="1" applyAlignment="1">
      <alignment horizontal="center" vertical="center" wrapText="1"/>
    </xf>
    <xf numFmtId="0" fontId="35" fillId="18" borderId="3" xfId="0" applyFont="1" applyFill="1" applyBorder="1" applyAlignment="1">
      <alignment vertical="center" wrapText="1"/>
    </xf>
    <xf numFmtId="0" fontId="41" fillId="0" borderId="2" xfId="0" applyFont="1" applyBorder="1" applyAlignment="1">
      <alignment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4" fillId="9" borderId="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vertical="center" wrapText="1"/>
    </xf>
    <xf numFmtId="0" fontId="34" fillId="0" borderId="7" xfId="0" applyFont="1" applyBorder="1" applyAlignment="1">
      <alignment vertical="center" wrapText="1"/>
    </xf>
    <xf numFmtId="0" fontId="34" fillId="0" borderId="8" xfId="0" applyFont="1" applyBorder="1" applyAlignment="1">
      <alignment vertical="center" wrapText="1"/>
    </xf>
    <xf numFmtId="0" fontId="34" fillId="0" borderId="20" xfId="0" applyFont="1" applyBorder="1" applyAlignment="1">
      <alignment vertical="center" wrapText="1"/>
    </xf>
    <xf numFmtId="0" fontId="34" fillId="0" borderId="24" xfId="0" applyFont="1" applyBorder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0" fontId="34" fillId="0" borderId="26" xfId="0" applyFont="1" applyBorder="1" applyAlignment="1">
      <alignment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16" borderId="29" xfId="0" applyFont="1" applyFill="1" applyBorder="1" applyAlignment="1">
      <alignment horizontal="center" vertical="center" wrapText="1"/>
    </xf>
    <xf numFmtId="0" fontId="34" fillId="16" borderId="30" xfId="0" applyFont="1" applyFill="1" applyBorder="1" applyAlignment="1">
      <alignment horizontal="center" vertical="center" wrapText="1"/>
    </xf>
    <xf numFmtId="0" fontId="34" fillId="0" borderId="29" xfId="0" applyFont="1" applyBorder="1" applyAlignment="1">
      <alignment vertical="center"/>
    </xf>
    <xf numFmtId="0" fontId="34" fillId="0" borderId="30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5" fillId="0" borderId="30" xfId="0" applyFont="1" applyBorder="1" applyAlignment="1">
      <alignment vertical="center"/>
    </xf>
    <xf numFmtId="0" fontId="35" fillId="0" borderId="7" xfId="0" applyFont="1" applyBorder="1" applyAlignment="1">
      <alignment vertical="center" wrapText="1"/>
    </xf>
    <xf numFmtId="0" fontId="35" fillId="0" borderId="20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0" fontId="35" fillId="0" borderId="5" xfId="0" applyFont="1" applyBorder="1" applyAlignment="1">
      <alignment vertical="center" wrapText="1"/>
    </xf>
    <xf numFmtId="0" fontId="35" fillId="0" borderId="7" xfId="0" applyFont="1" applyBorder="1" applyAlignment="1">
      <alignment horizontal="left" vertical="center" wrapText="1" indent="2"/>
    </xf>
    <xf numFmtId="0" fontId="35" fillId="0" borderId="20" xfId="0" applyFont="1" applyBorder="1" applyAlignment="1">
      <alignment horizontal="left" vertical="center" wrapText="1" indent="2"/>
    </xf>
    <xf numFmtId="0" fontId="34" fillId="0" borderId="20" xfId="0" applyFont="1" applyBorder="1" applyAlignment="1">
      <alignment horizontal="center" vertical="center" wrapText="1"/>
    </xf>
    <xf numFmtId="0" fontId="34" fillId="0" borderId="27" xfId="0" applyFont="1" applyBorder="1" applyAlignment="1">
      <alignment vertical="center" wrapText="1"/>
    </xf>
    <xf numFmtId="0" fontId="34" fillId="0" borderId="28" xfId="0" applyFont="1" applyBorder="1" applyAlignment="1">
      <alignment vertical="center" wrapText="1"/>
    </xf>
    <xf numFmtId="0" fontId="34" fillId="0" borderId="12" xfId="0" applyFont="1" applyBorder="1" applyAlignment="1">
      <alignment horizontal="center" vertical="center"/>
    </xf>
    <xf numFmtId="0" fontId="34" fillId="0" borderId="7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7" fillId="16" borderId="7" xfId="0" applyFont="1" applyFill="1" applyBorder="1" applyAlignment="1">
      <alignment horizontal="center" vertical="center"/>
    </xf>
    <xf numFmtId="0" fontId="37" fillId="16" borderId="8" xfId="0" applyFont="1" applyFill="1" applyBorder="1" applyAlignment="1">
      <alignment horizontal="center" vertical="center"/>
    </xf>
    <xf numFmtId="0" fontId="37" fillId="16" borderId="20" xfId="0" applyFont="1" applyFill="1" applyBorder="1" applyAlignment="1">
      <alignment horizontal="center" vertical="center"/>
    </xf>
    <xf numFmtId="0" fontId="37" fillId="16" borderId="7" xfId="0" applyFont="1" applyFill="1" applyBorder="1" applyAlignment="1">
      <alignment horizontal="right" vertical="center"/>
    </xf>
    <xf numFmtId="0" fontId="37" fillId="16" borderId="8" xfId="0" applyFont="1" applyFill="1" applyBorder="1" applyAlignment="1">
      <alignment horizontal="right" vertical="center"/>
    </xf>
    <xf numFmtId="0" fontId="37" fillId="16" borderId="20" xfId="0" applyFont="1" applyFill="1" applyBorder="1" applyAlignment="1">
      <alignment horizontal="right" vertical="center"/>
    </xf>
    <xf numFmtId="0" fontId="38" fillId="16" borderId="7" xfId="0" applyFont="1" applyFill="1" applyBorder="1" applyAlignment="1">
      <alignment horizontal="right" vertical="center"/>
    </xf>
    <xf numFmtId="0" fontId="38" fillId="16" borderId="8" xfId="0" applyFont="1" applyFill="1" applyBorder="1" applyAlignment="1">
      <alignment horizontal="right" vertical="center"/>
    </xf>
    <xf numFmtId="0" fontId="38" fillId="16" borderId="20" xfId="0" applyFont="1" applyFill="1" applyBorder="1" applyAlignment="1">
      <alignment horizontal="right" vertical="center"/>
    </xf>
    <xf numFmtId="0" fontId="35" fillId="0" borderId="29" xfId="0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34" fillId="0" borderId="33" xfId="0" applyFont="1" applyBorder="1" applyAlignment="1">
      <alignment vertical="center"/>
    </xf>
    <xf numFmtId="0" fontId="34" fillId="0" borderId="34" xfId="0" applyFont="1" applyBorder="1" applyAlignment="1">
      <alignment vertical="center"/>
    </xf>
    <xf numFmtId="0" fontId="14" fillId="14" borderId="15" xfId="0" applyFont="1" applyFill="1" applyBorder="1" applyAlignment="1">
      <alignment horizontal="center" vertical="center" wrapText="1"/>
    </xf>
    <xf numFmtId="0" fontId="14" fillId="14" borderId="16" xfId="0" applyFont="1" applyFill="1" applyBorder="1" applyAlignment="1">
      <alignment horizontal="center" vertical="center" wrapText="1"/>
    </xf>
    <xf numFmtId="0" fontId="14" fillId="14" borderId="17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vertical="center" wrapText="1"/>
    </xf>
    <xf numFmtId="0" fontId="14" fillId="10" borderId="0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29" fillId="10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10" fontId="30" fillId="0" borderId="6" xfId="0" applyNumberFormat="1" applyFont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left" vertical="center" wrapText="1"/>
    </xf>
    <xf numFmtId="0" fontId="31" fillId="11" borderId="0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1" fillId="0" borderId="7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12" borderId="7" xfId="0" applyFont="1" applyFill="1" applyBorder="1" applyAlignment="1">
      <alignment horizontal="left" vertical="center" wrapText="1"/>
    </xf>
    <xf numFmtId="0" fontId="30" fillId="12" borderId="5" xfId="0" applyFont="1" applyFill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center" vertical="center" wrapText="1"/>
    </xf>
  </cellXfs>
  <cellStyles count="24">
    <cellStyle name="Accent 1 17" xfId="2"/>
    <cellStyle name="Accent 16" xfId="3"/>
    <cellStyle name="Accent 2 18" xfId="4"/>
    <cellStyle name="Accent 3 19" xfId="5"/>
    <cellStyle name="Bad 13" xfId="6"/>
    <cellStyle name="Error 15" xfId="7"/>
    <cellStyle name="Footnote 8" xfId="8"/>
    <cellStyle name="Good 11" xfId="9"/>
    <cellStyle name="Heading 1 4" xfId="10"/>
    <cellStyle name="Heading 2 5" xfId="11"/>
    <cellStyle name="Heading 3" xfId="12"/>
    <cellStyle name="Hyperlink 9" xfId="13"/>
    <cellStyle name="Moeda" xfId="1" builtinId="4"/>
    <cellStyle name="Moeda 2" xfId="21"/>
    <cellStyle name="Neutral 12" xfId="14"/>
    <cellStyle name="Normal" xfId="0" builtinId="0"/>
    <cellStyle name="Normal 2" xfId="20"/>
    <cellStyle name="Note 7" xfId="15"/>
    <cellStyle name="Porcentagem" xfId="19" builtinId="5"/>
    <cellStyle name="Porcentagem 2" xfId="22"/>
    <cellStyle name="Status 10" xfId="16"/>
    <cellStyle name="Text 6" xfId="17"/>
    <cellStyle name="Vírgula 2" xfId="23"/>
    <cellStyle name="Warning 14" xfId="18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CC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123480</xdr:colOff>
      <xdr:row>0</xdr:row>
      <xdr:rowOff>108000</xdr:rowOff>
    </xdr:from>
    <xdr:to>
      <xdr:col>0</xdr:col>
      <xdr:colOff>1019160</xdr:colOff>
      <xdr:row>0</xdr:row>
      <xdr:rowOff>837000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480" y="108000"/>
          <a:ext cx="895680" cy="729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J2" sqref="J2"/>
    </sheetView>
  </sheetViews>
  <sheetFormatPr defaultRowHeight="15" x14ac:dyDescent="0.25"/>
  <cols>
    <col min="1" max="7" width="18" customWidth="1"/>
    <col min="8" max="1025" width="9.140625" customWidth="1"/>
  </cols>
  <sheetData>
    <row r="1" spans="1:7" ht="72.400000000000006" customHeight="1" x14ac:dyDescent="0.25">
      <c r="A1" s="105" t="s">
        <v>0</v>
      </c>
      <c r="B1" s="105"/>
      <c r="C1" s="105"/>
      <c r="D1" s="105"/>
      <c r="E1" s="105"/>
      <c r="F1" s="105"/>
      <c r="G1" s="105"/>
    </row>
    <row r="2" spans="1:7" ht="30.75" customHeight="1" x14ac:dyDescent="0.25">
      <c r="A2" s="106" t="s">
        <v>291</v>
      </c>
      <c r="B2" s="106"/>
      <c r="C2" s="106"/>
      <c r="D2" s="106"/>
      <c r="E2" s="106"/>
      <c r="F2" s="106"/>
      <c r="G2" s="106"/>
    </row>
    <row r="3" spans="1:7" ht="15" customHeight="1" x14ac:dyDescent="0.25">
      <c r="A3" s="107" t="s">
        <v>1</v>
      </c>
      <c r="B3" s="107"/>
      <c r="C3" s="107"/>
      <c r="D3" s="107"/>
      <c r="E3" s="107"/>
      <c r="F3" s="107"/>
      <c r="G3" s="107"/>
    </row>
    <row r="4" spans="1:7" ht="84" customHeight="1" x14ac:dyDescent="0.25">
      <c r="A4" s="108" t="s">
        <v>2</v>
      </c>
      <c r="B4" s="108"/>
      <c r="C4" s="108"/>
      <c r="D4" s="108"/>
      <c r="E4" s="108"/>
      <c r="F4" s="108"/>
      <c r="G4" s="108"/>
    </row>
    <row r="5" spans="1:7" ht="15" customHeight="1" x14ac:dyDescent="0.25">
      <c r="A5" s="107" t="s">
        <v>3</v>
      </c>
      <c r="B5" s="107"/>
      <c r="C5" s="107"/>
      <c r="D5" s="107"/>
      <c r="E5" s="107"/>
      <c r="F5" s="107"/>
      <c r="G5" s="107"/>
    </row>
    <row r="6" spans="1:7" x14ac:dyDescent="0.25">
      <c r="A6" s="1" t="s">
        <v>4</v>
      </c>
      <c r="B6" s="104"/>
      <c r="C6" s="104"/>
      <c r="D6" s="104"/>
      <c r="E6" s="104"/>
      <c r="F6" s="104"/>
      <c r="G6" s="104"/>
    </row>
    <row r="7" spans="1:7" x14ac:dyDescent="0.25">
      <c r="A7" s="1" t="s">
        <v>5</v>
      </c>
      <c r="B7" s="104"/>
      <c r="C7" s="104"/>
      <c r="D7" s="104"/>
      <c r="E7" s="104"/>
      <c r="F7" s="104"/>
      <c r="G7" s="104"/>
    </row>
    <row r="8" spans="1:7" x14ac:dyDescent="0.25">
      <c r="A8" s="1" t="s">
        <v>6</v>
      </c>
      <c r="B8" s="104"/>
      <c r="C8" s="104"/>
      <c r="D8" s="104"/>
      <c r="E8" s="104"/>
      <c r="F8" s="104"/>
      <c r="G8" s="104"/>
    </row>
    <row r="12" spans="1:7" x14ac:dyDescent="0.25">
      <c r="D12" s="12"/>
    </row>
    <row r="18" spans="5:5" x14ac:dyDescent="0.25">
      <c r="E18" s="12"/>
    </row>
  </sheetData>
  <mergeCells count="8">
    <mergeCell ref="B6:G6"/>
    <mergeCell ref="B7:G7"/>
    <mergeCell ref="B8:G8"/>
    <mergeCell ref="A1:G1"/>
    <mergeCell ref="A2:G2"/>
    <mergeCell ref="A3:G3"/>
    <mergeCell ref="A4:G4"/>
    <mergeCell ref="A5:G5"/>
  </mergeCells>
  <pageMargins left="0.78749999999999998" right="0.78749999999999998" top="1.0249999999999999" bottom="1.0249999999999999" header="0.78749999999999998" footer="0.78749999999999998"/>
  <pageSetup scale="56" firstPageNumber="0" orientation="portrait" horizontalDpi="300" verticalDpi="300" r:id="rId1"/>
  <headerFooter>
    <oddHeader>&amp;C&amp;"Arial,Regular"&amp;10&amp;A</oddHeader>
    <oddFooter>&amp;C&amp;"Arial,Regular"&amp;10Page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7"/>
  <sheetViews>
    <sheetView tabSelected="1" zoomScale="85" zoomScaleNormal="85" workbookViewId="0">
      <selection activeCell="G16" sqref="G16"/>
    </sheetView>
  </sheetViews>
  <sheetFormatPr defaultRowHeight="15.75" x14ac:dyDescent="0.25"/>
  <cols>
    <col min="1" max="1" width="6.28515625" style="2" customWidth="1"/>
    <col min="2" max="2" width="46.5703125" style="2" customWidth="1"/>
    <col min="3" max="3" width="60.140625" style="2" customWidth="1"/>
    <col min="4" max="4" width="21.7109375" style="2" customWidth="1"/>
    <col min="5" max="5" width="11.5703125" style="2" customWidth="1"/>
    <col min="6" max="6" width="16.85546875" style="2" customWidth="1"/>
    <col min="7" max="7" width="27" style="2" customWidth="1"/>
    <col min="8" max="8" width="19.5703125" style="2" customWidth="1"/>
    <col min="9" max="1025" width="8.5703125" style="2" customWidth="1"/>
  </cols>
  <sheetData>
    <row r="1" spans="1:8" ht="15" customHeight="1" x14ac:dyDescent="0.25">
      <c r="A1" s="107" t="s">
        <v>7</v>
      </c>
      <c r="B1" s="107"/>
      <c r="C1" s="107"/>
      <c r="D1" s="107"/>
      <c r="E1" s="107"/>
      <c r="F1" s="107"/>
      <c r="G1" s="107"/>
    </row>
    <row r="2" spans="1:8" ht="20.85" customHeight="1" x14ac:dyDescent="0.25">
      <c r="A2" s="102" t="s">
        <v>8</v>
      </c>
      <c r="B2" s="102" t="s">
        <v>9</v>
      </c>
      <c r="C2" s="102" t="s">
        <v>10</v>
      </c>
      <c r="D2" s="102" t="s">
        <v>11</v>
      </c>
      <c r="E2" s="102" t="s">
        <v>12</v>
      </c>
      <c r="F2" s="102" t="s">
        <v>13</v>
      </c>
      <c r="G2" s="102" t="s">
        <v>14</v>
      </c>
    </row>
    <row r="3" spans="1:8" ht="20.85" customHeight="1" x14ac:dyDescent="0.25">
      <c r="A3" s="107">
        <v>1</v>
      </c>
      <c r="B3" s="110" t="s">
        <v>15</v>
      </c>
      <c r="C3" s="101" t="s">
        <v>16</v>
      </c>
      <c r="D3" s="4" t="s">
        <v>17</v>
      </c>
      <c r="E3" s="7">
        <v>32000000</v>
      </c>
      <c r="F3" s="5"/>
      <c r="G3" s="5">
        <f>E3*F3</f>
        <v>0</v>
      </c>
    </row>
    <row r="4" spans="1:8" ht="20.85" customHeight="1" x14ac:dyDescent="0.25">
      <c r="A4" s="107"/>
      <c r="B4" s="110"/>
      <c r="C4" s="3" t="s">
        <v>18</v>
      </c>
      <c r="D4" s="4" t="s">
        <v>17</v>
      </c>
      <c r="E4" s="7">
        <v>1500000</v>
      </c>
      <c r="F4" s="5"/>
      <c r="G4" s="5">
        <f>E4*F4</f>
        <v>0</v>
      </c>
    </row>
    <row r="5" spans="1:8" ht="20.85" customHeight="1" x14ac:dyDescent="0.25">
      <c r="A5" s="107"/>
      <c r="B5" s="110"/>
      <c r="C5" s="3" t="s">
        <v>19</v>
      </c>
      <c r="D5" s="4" t="s">
        <v>17</v>
      </c>
      <c r="E5" s="7">
        <v>14200000</v>
      </c>
      <c r="F5" s="5"/>
      <c r="G5" s="5">
        <f>E5*F5</f>
        <v>0</v>
      </c>
    </row>
    <row r="6" spans="1:8" ht="20.85" customHeight="1" x14ac:dyDescent="0.25">
      <c r="A6" s="107"/>
      <c r="B6" s="110"/>
      <c r="C6" s="3" t="s">
        <v>20</v>
      </c>
      <c r="D6" s="4" t="s">
        <v>17</v>
      </c>
      <c r="E6" s="7">
        <v>1800000</v>
      </c>
      <c r="F6" s="5"/>
      <c r="G6" s="5">
        <f>E6*F6</f>
        <v>0</v>
      </c>
    </row>
    <row r="7" spans="1:8" ht="15" customHeight="1" x14ac:dyDescent="0.25">
      <c r="A7" s="107">
        <v>2</v>
      </c>
      <c r="B7" s="110" t="s">
        <v>289</v>
      </c>
      <c r="C7" s="3" t="s">
        <v>21</v>
      </c>
      <c r="D7" s="4" t="s">
        <v>22</v>
      </c>
      <c r="E7" s="4">
        <v>466</v>
      </c>
      <c r="F7" s="5"/>
      <c r="G7" s="5">
        <f>E7*(F7*30)</f>
        <v>0</v>
      </c>
    </row>
    <row r="8" spans="1:8" x14ac:dyDescent="0.25">
      <c r="A8" s="107"/>
      <c r="B8" s="110"/>
      <c r="C8" s="3" t="s">
        <v>23</v>
      </c>
      <c r="D8" s="4" t="s">
        <v>22</v>
      </c>
      <c r="E8" s="4">
        <v>1092</v>
      </c>
      <c r="F8" s="5"/>
      <c r="G8" s="5">
        <f>E8*(F8*30)</f>
        <v>0</v>
      </c>
    </row>
    <row r="9" spans="1:8" x14ac:dyDescent="0.25">
      <c r="A9" s="107"/>
      <c r="B9" s="110"/>
      <c r="C9" s="3" t="s">
        <v>24</v>
      </c>
      <c r="D9" s="4" t="s">
        <v>22</v>
      </c>
      <c r="E9" s="4">
        <v>196</v>
      </c>
      <c r="F9" s="5"/>
      <c r="G9" s="5">
        <f>E9*(F9*30)</f>
        <v>0</v>
      </c>
    </row>
    <row r="10" spans="1:8" ht="42" customHeight="1" x14ac:dyDescent="0.25">
      <c r="A10" s="107"/>
      <c r="B10" s="110"/>
      <c r="C10" s="3" t="s">
        <v>25</v>
      </c>
      <c r="D10" s="4" t="s">
        <v>22</v>
      </c>
      <c r="E10" s="4">
        <v>52</v>
      </c>
      <c r="F10" s="5"/>
      <c r="G10" s="5">
        <f>E10*(F10*30)</f>
        <v>0</v>
      </c>
    </row>
    <row r="11" spans="1:8" ht="63" x14ac:dyDescent="0.25">
      <c r="A11" s="102">
        <v>3</v>
      </c>
      <c r="B11" s="103" t="s">
        <v>290</v>
      </c>
      <c r="C11" s="101" t="s">
        <v>288</v>
      </c>
      <c r="D11" s="4" t="s">
        <v>282</v>
      </c>
      <c r="E11" s="7">
        <v>3400000</v>
      </c>
      <c r="F11" s="5"/>
      <c r="G11" s="5">
        <f>E11*F11</f>
        <v>0</v>
      </c>
    </row>
    <row r="12" spans="1:8" ht="65.25" customHeight="1" x14ac:dyDescent="0.25">
      <c r="A12" s="102">
        <v>4</v>
      </c>
      <c r="B12" s="103" t="s">
        <v>26</v>
      </c>
      <c r="C12" s="3" t="s">
        <v>286</v>
      </c>
      <c r="D12" s="4" t="s">
        <v>27</v>
      </c>
      <c r="E12" s="7">
        <v>102960</v>
      </c>
      <c r="F12" s="6"/>
      <c r="G12" s="6">
        <f>E12*F12</f>
        <v>0</v>
      </c>
    </row>
    <row r="13" spans="1:8" ht="31.5" x14ac:dyDescent="0.25">
      <c r="A13" s="102">
        <v>5</v>
      </c>
      <c r="B13" s="103" t="s">
        <v>28</v>
      </c>
      <c r="C13" s="3" t="s">
        <v>287</v>
      </c>
      <c r="D13" s="4" t="s">
        <v>29</v>
      </c>
      <c r="E13" s="7">
        <v>1704</v>
      </c>
      <c r="F13" s="6"/>
      <c r="G13" s="6">
        <f>E13*F13</f>
        <v>0</v>
      </c>
      <c r="H13" s="8"/>
    </row>
    <row r="14" spans="1:8" x14ac:dyDescent="0.25">
      <c r="A14" s="109" t="s">
        <v>30</v>
      </c>
      <c r="B14" s="109"/>
      <c r="C14" s="109"/>
      <c r="D14" s="109"/>
      <c r="E14" s="109"/>
      <c r="F14" s="109"/>
      <c r="G14" s="9">
        <f>SUM(G3:G13)</f>
        <v>0</v>
      </c>
    </row>
    <row r="19" spans="5:5" x14ac:dyDescent="0.25">
      <c r="E19" s="38"/>
    </row>
    <row r="20" spans="5:5" x14ac:dyDescent="0.25">
      <c r="E20" s="38"/>
    </row>
    <row r="23" spans="5:5" x14ac:dyDescent="0.25">
      <c r="E23" s="38"/>
    </row>
    <row r="25" spans="5:5" x14ac:dyDescent="0.25">
      <c r="E25" s="38"/>
    </row>
    <row r="27" spans="5:5" x14ac:dyDescent="0.25">
      <c r="E27" s="38"/>
    </row>
  </sheetData>
  <mergeCells count="6">
    <mergeCell ref="A14:F14"/>
    <mergeCell ref="A1:G1"/>
    <mergeCell ref="A7:A10"/>
    <mergeCell ref="B7:B10"/>
    <mergeCell ref="B3:B6"/>
    <mergeCell ref="A3:A6"/>
  </mergeCells>
  <printOptions horizontalCentered="1" verticalCentered="1"/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  <ignoredErrors>
    <ignoredError sqref="G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43" workbookViewId="0">
      <selection activeCell="A2" sqref="A2"/>
    </sheetView>
  </sheetViews>
  <sheetFormatPr defaultRowHeight="15" x14ac:dyDescent="0.25"/>
  <cols>
    <col min="1" max="1" width="31.140625" customWidth="1"/>
    <col min="2" max="2" width="12.42578125" customWidth="1"/>
    <col min="3" max="3" width="11.140625" customWidth="1"/>
    <col min="4" max="4" width="11.5703125" customWidth="1"/>
    <col min="6" max="6" width="2" customWidth="1"/>
    <col min="8" max="8" width="30.28515625" customWidth="1"/>
    <col min="10" max="10" width="2.5703125" customWidth="1"/>
    <col min="11" max="11" width="46.7109375" customWidth="1"/>
    <col min="14" max="14" width="9.7109375" customWidth="1"/>
  </cols>
  <sheetData>
    <row r="1" spans="1:16" ht="15.75" thickBot="1" x14ac:dyDescent="0.3">
      <c r="A1" s="111" t="s">
        <v>165</v>
      </c>
      <c r="B1" s="112"/>
      <c r="C1" s="112"/>
      <c r="D1" s="113"/>
      <c r="E1" s="48"/>
      <c r="G1" s="119" t="s">
        <v>225</v>
      </c>
      <c r="H1" s="120"/>
      <c r="I1" s="67" t="s">
        <v>226</v>
      </c>
      <c r="K1" s="135" t="s">
        <v>254</v>
      </c>
      <c r="L1" s="135"/>
      <c r="M1" s="135"/>
      <c r="N1" s="135"/>
      <c r="O1" s="135"/>
      <c r="P1" s="135"/>
    </row>
    <row r="2" spans="1:16" ht="26.25" thickBot="1" x14ac:dyDescent="0.3">
      <c r="A2" s="49" t="s">
        <v>166</v>
      </c>
      <c r="B2" s="50" t="s">
        <v>167</v>
      </c>
      <c r="C2" s="50" t="s">
        <v>168</v>
      </c>
      <c r="D2" s="50" t="s">
        <v>169</v>
      </c>
      <c r="E2" s="51" t="s">
        <v>170</v>
      </c>
      <c r="G2" s="121" t="s">
        <v>227</v>
      </c>
      <c r="H2" s="122"/>
      <c r="I2" s="68"/>
      <c r="K2" s="97" t="s">
        <v>255</v>
      </c>
      <c r="L2" s="98" t="s">
        <v>256</v>
      </c>
      <c r="M2" s="98" t="s">
        <v>257</v>
      </c>
      <c r="N2" s="98" t="s">
        <v>281</v>
      </c>
      <c r="O2" s="98" t="s">
        <v>258</v>
      </c>
      <c r="P2" s="99" t="s">
        <v>213</v>
      </c>
    </row>
    <row r="3" spans="1:16" ht="15.75" thickBot="1" x14ac:dyDescent="0.3">
      <c r="A3" s="52" t="s">
        <v>171</v>
      </c>
      <c r="B3" s="53"/>
      <c r="C3" s="53"/>
      <c r="D3" s="53"/>
      <c r="E3" s="54"/>
      <c r="G3" s="123" t="s">
        <v>228</v>
      </c>
      <c r="H3" s="124"/>
      <c r="I3" s="68"/>
      <c r="K3" s="138" t="s">
        <v>198</v>
      </c>
      <c r="L3" s="139"/>
      <c r="M3" s="139"/>
      <c r="N3" s="139"/>
      <c r="O3" s="139"/>
      <c r="P3" s="140"/>
    </row>
    <row r="4" spans="1:16" ht="26.25" thickBot="1" x14ac:dyDescent="0.3">
      <c r="A4" s="52" t="s">
        <v>172</v>
      </c>
      <c r="B4" s="53"/>
      <c r="C4" s="53"/>
      <c r="D4" s="53"/>
      <c r="E4" s="54"/>
      <c r="G4" s="123" t="s">
        <v>229</v>
      </c>
      <c r="H4" s="124"/>
      <c r="I4" s="68"/>
      <c r="K4" s="74" t="s">
        <v>259</v>
      </c>
      <c r="L4" s="75" t="s">
        <v>260</v>
      </c>
      <c r="M4" s="76"/>
      <c r="N4" s="77"/>
      <c r="O4" s="76"/>
      <c r="P4" s="78" t="s">
        <v>213</v>
      </c>
    </row>
    <row r="5" spans="1:16" ht="15.75" thickBot="1" x14ac:dyDescent="0.3">
      <c r="A5" s="52" t="s">
        <v>173</v>
      </c>
      <c r="B5" s="53"/>
      <c r="C5" s="53"/>
      <c r="D5" s="53"/>
      <c r="E5" s="54"/>
      <c r="G5" s="123" t="s">
        <v>230</v>
      </c>
      <c r="H5" s="124"/>
      <c r="I5" s="68"/>
      <c r="K5" s="79" t="s">
        <v>261</v>
      </c>
      <c r="L5" s="75" t="s">
        <v>260</v>
      </c>
      <c r="M5" s="76"/>
      <c r="N5" s="77"/>
      <c r="O5" s="76"/>
      <c r="P5" s="78" t="s">
        <v>215</v>
      </c>
    </row>
    <row r="6" spans="1:16" ht="26.25" thickBot="1" x14ac:dyDescent="0.3">
      <c r="A6" s="52" t="s">
        <v>174</v>
      </c>
      <c r="B6" s="53"/>
      <c r="C6" s="53"/>
      <c r="D6" s="53"/>
      <c r="E6" s="54"/>
      <c r="G6" s="123" t="s">
        <v>231</v>
      </c>
      <c r="H6" s="124"/>
      <c r="I6" s="68"/>
      <c r="K6" s="80" t="s">
        <v>262</v>
      </c>
      <c r="L6" s="75" t="s">
        <v>256</v>
      </c>
      <c r="M6" s="76"/>
      <c r="N6" s="77"/>
      <c r="O6" s="76"/>
      <c r="P6" s="81" t="s">
        <v>215</v>
      </c>
    </row>
    <row r="7" spans="1:16" ht="15.75" thickBot="1" x14ac:dyDescent="0.3">
      <c r="A7" s="52" t="s">
        <v>175</v>
      </c>
      <c r="B7" s="53"/>
      <c r="C7" s="53"/>
      <c r="D7" s="53"/>
      <c r="E7" s="54"/>
      <c r="G7" s="123" t="s">
        <v>232</v>
      </c>
      <c r="H7" s="124"/>
      <c r="I7" s="68"/>
      <c r="K7" s="80" t="s">
        <v>263</v>
      </c>
      <c r="L7" s="75" t="s">
        <v>256</v>
      </c>
      <c r="M7" s="76"/>
      <c r="N7" s="77"/>
      <c r="O7" s="76"/>
      <c r="P7" s="82" t="s">
        <v>215</v>
      </c>
    </row>
    <row r="8" spans="1:16" ht="15.75" thickBot="1" x14ac:dyDescent="0.3">
      <c r="A8" s="52" t="s">
        <v>176</v>
      </c>
      <c r="B8" s="53"/>
      <c r="C8" s="53"/>
      <c r="D8" s="53"/>
      <c r="E8" s="54"/>
      <c r="G8" s="123" t="s">
        <v>233</v>
      </c>
      <c r="H8" s="124"/>
      <c r="I8" s="68"/>
      <c r="K8" s="141" t="s">
        <v>264</v>
      </c>
      <c r="L8" s="142"/>
      <c r="M8" s="143"/>
      <c r="N8" s="83"/>
      <c r="O8" s="83"/>
      <c r="P8" s="84" t="s">
        <v>215</v>
      </c>
    </row>
    <row r="9" spans="1:16" ht="15.75" thickBot="1" x14ac:dyDescent="0.3">
      <c r="A9" s="52" t="s">
        <v>177</v>
      </c>
      <c r="B9" s="53"/>
      <c r="C9" s="53"/>
      <c r="D9" s="53"/>
      <c r="E9" s="54"/>
      <c r="G9" s="123" t="s">
        <v>234</v>
      </c>
      <c r="H9" s="124"/>
      <c r="I9" s="68"/>
      <c r="K9" s="144" t="s">
        <v>199</v>
      </c>
      <c r="L9" s="145"/>
      <c r="M9" s="145"/>
      <c r="N9" s="145"/>
      <c r="O9" s="145"/>
      <c r="P9" s="146"/>
    </row>
    <row r="10" spans="1:16" ht="26.25" thickBot="1" x14ac:dyDescent="0.3">
      <c r="A10" s="52" t="s">
        <v>178</v>
      </c>
      <c r="B10" s="53"/>
      <c r="C10" s="53"/>
      <c r="D10" s="53"/>
      <c r="E10" s="54"/>
      <c r="G10" s="123" t="s">
        <v>235</v>
      </c>
      <c r="H10" s="124"/>
      <c r="I10" s="68"/>
      <c r="K10" s="100" t="s">
        <v>265</v>
      </c>
      <c r="L10" s="86" t="s">
        <v>256</v>
      </c>
      <c r="M10" s="86"/>
      <c r="N10" s="77"/>
      <c r="O10" s="76"/>
      <c r="P10" s="87" t="s">
        <v>213</v>
      </c>
    </row>
    <row r="11" spans="1:16" ht="15.75" thickBot="1" x14ac:dyDescent="0.3">
      <c r="A11" s="52" t="s">
        <v>179</v>
      </c>
      <c r="B11" s="53"/>
      <c r="C11" s="53"/>
      <c r="D11" s="53"/>
      <c r="E11" s="54"/>
      <c r="G11" s="121" t="s">
        <v>236</v>
      </c>
      <c r="H11" s="122"/>
      <c r="I11" s="69"/>
      <c r="K11" s="85" t="s">
        <v>266</v>
      </c>
      <c r="L11" s="86"/>
      <c r="M11" s="86"/>
      <c r="N11" s="77"/>
      <c r="O11" s="76"/>
      <c r="P11" s="87" t="s">
        <v>215</v>
      </c>
    </row>
    <row r="12" spans="1:16" ht="15.75" thickBot="1" x14ac:dyDescent="0.3">
      <c r="A12" s="52" t="s">
        <v>180</v>
      </c>
      <c r="B12" s="53"/>
      <c r="C12" s="53"/>
      <c r="D12" s="53"/>
      <c r="E12" s="54"/>
      <c r="G12" s="121" t="s">
        <v>237</v>
      </c>
      <c r="H12" s="122"/>
      <c r="I12" s="68"/>
      <c r="K12" s="85" t="s">
        <v>267</v>
      </c>
      <c r="L12" s="86" t="s">
        <v>256</v>
      </c>
      <c r="M12" s="86"/>
      <c r="N12" s="77"/>
      <c r="O12" s="76"/>
      <c r="P12" s="88" t="s">
        <v>215</v>
      </c>
    </row>
    <row r="13" spans="1:16" ht="15.75" thickBot="1" x14ac:dyDescent="0.3">
      <c r="A13" s="55" t="s">
        <v>181</v>
      </c>
      <c r="B13" s="53"/>
      <c r="C13" s="56" t="s">
        <v>182</v>
      </c>
      <c r="D13" s="53"/>
      <c r="E13" s="57"/>
      <c r="G13" s="123" t="s">
        <v>238</v>
      </c>
      <c r="H13" s="124"/>
      <c r="I13" s="68"/>
      <c r="K13" s="85" t="s">
        <v>268</v>
      </c>
      <c r="L13" s="86" t="s">
        <v>256</v>
      </c>
      <c r="M13" s="86"/>
      <c r="N13" s="77"/>
      <c r="O13" s="76"/>
      <c r="P13" s="88" t="s">
        <v>215</v>
      </c>
    </row>
    <row r="14" spans="1:16" ht="31.9" customHeight="1" thickBot="1" x14ac:dyDescent="0.3">
      <c r="A14" s="114" t="s">
        <v>183</v>
      </c>
      <c r="B14" s="115"/>
      <c r="C14" s="115"/>
      <c r="D14" s="116"/>
      <c r="E14" s="54"/>
      <c r="G14" s="123" t="s">
        <v>239</v>
      </c>
      <c r="H14" s="124"/>
      <c r="I14" s="68"/>
      <c r="K14" s="85" t="s">
        <v>269</v>
      </c>
      <c r="L14" s="86" t="s">
        <v>270</v>
      </c>
      <c r="M14" s="86"/>
      <c r="N14" s="77"/>
      <c r="O14" s="76"/>
      <c r="P14" s="88" t="s">
        <v>215</v>
      </c>
    </row>
    <row r="15" spans="1:16" ht="26.25" thickBot="1" x14ac:dyDescent="0.3">
      <c r="A15" s="58" t="s">
        <v>184</v>
      </c>
      <c r="B15" s="59"/>
      <c r="C15" s="56"/>
      <c r="D15" s="56" t="s">
        <v>169</v>
      </c>
      <c r="E15" s="54"/>
      <c r="G15" s="123" t="s">
        <v>240</v>
      </c>
      <c r="H15" s="124"/>
      <c r="I15" s="68"/>
      <c r="K15" s="85" t="s">
        <v>271</v>
      </c>
      <c r="L15" s="86" t="s">
        <v>270</v>
      </c>
      <c r="M15" s="86"/>
      <c r="N15" s="77"/>
      <c r="O15" s="76"/>
      <c r="P15" s="88" t="s">
        <v>215</v>
      </c>
    </row>
    <row r="16" spans="1:16" ht="15.75" thickBot="1" x14ac:dyDescent="0.3">
      <c r="A16" s="58" t="s">
        <v>185</v>
      </c>
      <c r="B16" s="59"/>
      <c r="C16" s="56"/>
      <c r="D16" s="53"/>
      <c r="E16" s="54"/>
      <c r="G16" s="123" t="s">
        <v>241</v>
      </c>
      <c r="H16" s="124"/>
      <c r="I16" s="68"/>
      <c r="K16" s="85" t="s">
        <v>272</v>
      </c>
      <c r="L16" s="86" t="s">
        <v>256</v>
      </c>
      <c r="M16" s="86"/>
      <c r="N16" s="77"/>
      <c r="O16" s="76"/>
      <c r="P16" s="88" t="s">
        <v>215</v>
      </c>
    </row>
    <row r="17" spans="1:16" ht="15.75" thickBot="1" x14ac:dyDescent="0.3">
      <c r="A17" s="60" t="s">
        <v>186</v>
      </c>
      <c r="B17" s="59"/>
      <c r="C17" s="56"/>
      <c r="D17" s="53"/>
      <c r="E17" s="57"/>
      <c r="G17" s="123" t="s">
        <v>242</v>
      </c>
      <c r="H17" s="124"/>
      <c r="I17" s="68"/>
      <c r="K17" s="85" t="s">
        <v>273</v>
      </c>
      <c r="L17" s="86" t="s">
        <v>274</v>
      </c>
      <c r="M17" s="86"/>
      <c r="N17" s="77"/>
      <c r="O17" s="76"/>
      <c r="P17" s="88" t="s">
        <v>215</v>
      </c>
    </row>
    <row r="18" spans="1:16" ht="15.75" thickBot="1" x14ac:dyDescent="0.3">
      <c r="A18" s="111" t="s">
        <v>187</v>
      </c>
      <c r="B18" s="112"/>
      <c r="C18" s="112"/>
      <c r="D18" s="113"/>
      <c r="E18" s="54"/>
      <c r="G18" s="123" t="s">
        <v>243</v>
      </c>
      <c r="H18" s="124"/>
      <c r="I18" s="68"/>
      <c r="K18" s="144" t="s">
        <v>264</v>
      </c>
      <c r="L18" s="145"/>
      <c r="M18" s="146"/>
      <c r="N18" s="89"/>
      <c r="O18" s="89"/>
      <c r="P18" s="89" t="s">
        <v>215</v>
      </c>
    </row>
    <row r="19" spans="1:16" ht="26.25" thickBot="1" x14ac:dyDescent="0.3">
      <c r="A19" s="49" t="s">
        <v>188</v>
      </c>
      <c r="B19" s="50" t="s">
        <v>167</v>
      </c>
      <c r="C19" s="50" t="s">
        <v>189</v>
      </c>
      <c r="D19" s="50" t="s">
        <v>169</v>
      </c>
      <c r="E19" s="54"/>
      <c r="G19" s="123" t="s">
        <v>244</v>
      </c>
      <c r="H19" s="124"/>
      <c r="I19" s="68"/>
      <c r="K19" s="144" t="s">
        <v>200</v>
      </c>
      <c r="L19" s="145"/>
      <c r="M19" s="145"/>
      <c r="N19" s="145"/>
      <c r="O19" s="145"/>
      <c r="P19" s="146"/>
    </row>
    <row r="20" spans="1:16" ht="15.75" thickBot="1" x14ac:dyDescent="0.3">
      <c r="A20" s="52" t="s">
        <v>190</v>
      </c>
      <c r="B20" s="56"/>
      <c r="C20" s="53"/>
      <c r="D20" s="53"/>
      <c r="E20" s="54"/>
      <c r="G20" s="121" t="s">
        <v>236</v>
      </c>
      <c r="H20" s="122"/>
      <c r="I20" s="69"/>
      <c r="K20" s="85" t="s">
        <v>275</v>
      </c>
      <c r="L20" s="86" t="s">
        <v>256</v>
      </c>
      <c r="M20" s="76"/>
      <c r="N20" s="77"/>
      <c r="O20" s="76"/>
      <c r="P20" s="88" t="s">
        <v>213</v>
      </c>
    </row>
    <row r="21" spans="1:16" ht="15.75" thickBot="1" x14ac:dyDescent="0.3">
      <c r="A21" s="52" t="s">
        <v>191</v>
      </c>
      <c r="B21" s="56"/>
      <c r="C21" s="53"/>
      <c r="D21" s="53"/>
      <c r="E21" s="54"/>
      <c r="G21" s="121" t="s">
        <v>245</v>
      </c>
      <c r="H21" s="122"/>
      <c r="I21" s="68"/>
      <c r="K21" s="85" t="s">
        <v>276</v>
      </c>
      <c r="L21" s="86" t="s">
        <v>277</v>
      </c>
      <c r="M21" s="76"/>
      <c r="N21" s="77"/>
      <c r="O21" s="76"/>
      <c r="P21" s="87" t="s">
        <v>215</v>
      </c>
    </row>
    <row r="22" spans="1:16" ht="15.75" thickBot="1" x14ac:dyDescent="0.3">
      <c r="A22" s="52" t="s">
        <v>192</v>
      </c>
      <c r="B22" s="56"/>
      <c r="C22" s="53"/>
      <c r="D22" s="53"/>
      <c r="E22" s="54"/>
      <c r="G22" s="123" t="s">
        <v>246</v>
      </c>
      <c r="H22" s="124"/>
      <c r="I22" s="68"/>
      <c r="K22" s="85" t="s">
        <v>273</v>
      </c>
      <c r="L22" s="86" t="s">
        <v>274</v>
      </c>
      <c r="M22" s="76"/>
      <c r="N22" s="77"/>
      <c r="O22" s="76"/>
      <c r="P22" s="87" t="s">
        <v>215</v>
      </c>
    </row>
    <row r="23" spans="1:16" ht="15.75" thickBot="1" x14ac:dyDescent="0.3">
      <c r="A23" s="52" t="s">
        <v>193</v>
      </c>
      <c r="B23" s="56"/>
      <c r="C23" s="53"/>
      <c r="D23" s="53"/>
      <c r="E23" s="54"/>
      <c r="G23" s="70" t="s">
        <v>247</v>
      </c>
      <c r="H23" s="71"/>
      <c r="I23" s="68"/>
      <c r="K23" s="85" t="s">
        <v>66</v>
      </c>
      <c r="L23" s="86" t="s">
        <v>256</v>
      </c>
      <c r="M23" s="76"/>
      <c r="N23" s="76"/>
      <c r="O23" s="76"/>
      <c r="P23" s="88" t="s">
        <v>215</v>
      </c>
    </row>
    <row r="24" spans="1:16" ht="15.75" thickBot="1" x14ac:dyDescent="0.3">
      <c r="A24" s="52" t="s">
        <v>194</v>
      </c>
      <c r="B24" s="56"/>
      <c r="C24" s="53"/>
      <c r="D24" s="53"/>
      <c r="E24" s="54"/>
      <c r="G24" s="70" t="s">
        <v>248</v>
      </c>
      <c r="H24" s="71"/>
      <c r="I24" s="68"/>
      <c r="K24" s="144" t="s">
        <v>264</v>
      </c>
      <c r="L24" s="145"/>
      <c r="M24" s="146"/>
      <c r="N24" s="89"/>
      <c r="O24" s="89"/>
      <c r="P24" s="89" t="s">
        <v>213</v>
      </c>
    </row>
    <row r="25" spans="1:16" ht="15.75" thickBot="1" x14ac:dyDescent="0.3">
      <c r="A25" s="55" t="s">
        <v>195</v>
      </c>
      <c r="B25" s="56"/>
      <c r="C25" s="53"/>
      <c r="D25" s="53"/>
      <c r="E25" s="57"/>
      <c r="G25" s="121" t="s">
        <v>236</v>
      </c>
      <c r="H25" s="122"/>
      <c r="I25" s="69"/>
      <c r="K25" s="90" t="s">
        <v>278</v>
      </c>
      <c r="L25" s="91"/>
      <c r="M25" s="92"/>
      <c r="N25" s="93"/>
      <c r="O25" s="89"/>
      <c r="P25" s="89" t="s">
        <v>279</v>
      </c>
    </row>
    <row r="26" spans="1:16" ht="15.75" thickBot="1" x14ac:dyDescent="0.3">
      <c r="A26" s="111" t="s">
        <v>196</v>
      </c>
      <c r="B26" s="112"/>
      <c r="C26" s="112"/>
      <c r="D26" s="113"/>
      <c r="E26" s="54"/>
      <c r="G26" s="121" t="s">
        <v>249</v>
      </c>
      <c r="H26" s="122"/>
      <c r="I26" s="68"/>
      <c r="K26" s="94"/>
    </row>
    <row r="27" spans="1:16" ht="26.25" thickBot="1" x14ac:dyDescent="0.3">
      <c r="A27" s="49" t="s">
        <v>8</v>
      </c>
      <c r="B27" s="50" t="s">
        <v>167</v>
      </c>
      <c r="C27" s="50" t="s">
        <v>197</v>
      </c>
      <c r="D27" s="50" t="s">
        <v>169</v>
      </c>
      <c r="E27" s="54"/>
      <c r="G27" s="147" t="s">
        <v>250</v>
      </c>
      <c r="H27" s="148"/>
      <c r="I27" s="68"/>
      <c r="K27" s="95"/>
    </row>
    <row r="28" spans="1:16" ht="15.75" thickBot="1" x14ac:dyDescent="0.3">
      <c r="A28" s="52" t="s">
        <v>198</v>
      </c>
      <c r="B28" s="56"/>
      <c r="C28" s="56"/>
      <c r="D28" s="53"/>
      <c r="E28" s="54"/>
      <c r="G28" s="121" t="s">
        <v>236</v>
      </c>
      <c r="H28" s="122"/>
      <c r="I28" s="69"/>
      <c r="K28" s="95"/>
    </row>
    <row r="29" spans="1:16" ht="15.75" thickBot="1" x14ac:dyDescent="0.3">
      <c r="A29" s="52" t="s">
        <v>199</v>
      </c>
      <c r="B29" s="56"/>
      <c r="C29" s="56"/>
      <c r="D29" s="53"/>
      <c r="E29" s="54"/>
      <c r="G29" s="121" t="s">
        <v>251</v>
      </c>
      <c r="H29" s="122"/>
      <c r="I29" s="68"/>
      <c r="K29" s="96" t="s">
        <v>280</v>
      </c>
    </row>
    <row r="30" spans="1:16" ht="32.450000000000003" customHeight="1" thickBot="1" x14ac:dyDescent="0.3">
      <c r="A30" s="52" t="s">
        <v>200</v>
      </c>
      <c r="B30" s="56"/>
      <c r="C30" s="56"/>
      <c r="D30" s="53"/>
      <c r="E30" s="54"/>
      <c r="G30" s="147" t="s">
        <v>252</v>
      </c>
      <c r="H30" s="148"/>
      <c r="I30" s="68"/>
    </row>
    <row r="31" spans="1:16" ht="15.75" thickBot="1" x14ac:dyDescent="0.3">
      <c r="A31" s="55" t="s">
        <v>201</v>
      </c>
      <c r="B31" s="56"/>
      <c r="C31" s="56" t="s">
        <v>182</v>
      </c>
      <c r="D31" s="53"/>
      <c r="E31" s="57"/>
      <c r="G31" s="149" t="s">
        <v>236</v>
      </c>
      <c r="H31" s="150"/>
      <c r="I31" s="72"/>
    </row>
    <row r="32" spans="1:16" ht="15.75" thickBot="1" x14ac:dyDescent="0.3">
      <c r="A32" s="114" t="s">
        <v>202</v>
      </c>
      <c r="B32" s="115"/>
      <c r="C32" s="115"/>
      <c r="D32" s="116"/>
      <c r="E32" s="54"/>
      <c r="G32" s="136" t="s">
        <v>253</v>
      </c>
      <c r="H32" s="137"/>
      <c r="I32" s="73"/>
    </row>
    <row r="33" spans="1:5" ht="26.25" thickBot="1" x14ac:dyDescent="0.3">
      <c r="A33" s="133" t="s">
        <v>203</v>
      </c>
      <c r="B33" s="134"/>
      <c r="C33" s="50"/>
      <c r="D33" s="50" t="s">
        <v>169</v>
      </c>
      <c r="E33" s="54"/>
    </row>
    <row r="34" spans="1:5" ht="15.75" thickBot="1" x14ac:dyDescent="0.3">
      <c r="A34" s="125" t="s">
        <v>204</v>
      </c>
      <c r="B34" s="128"/>
      <c r="C34" s="56"/>
      <c r="D34" s="53"/>
      <c r="E34" s="54"/>
    </row>
    <row r="35" spans="1:5" ht="15.75" thickBot="1" x14ac:dyDescent="0.3">
      <c r="A35" s="125" t="s">
        <v>205</v>
      </c>
      <c r="B35" s="128"/>
      <c r="C35" s="56"/>
      <c r="D35" s="53"/>
      <c r="E35" s="54"/>
    </row>
    <row r="36" spans="1:5" ht="15.75" thickBot="1" x14ac:dyDescent="0.3">
      <c r="A36" s="125" t="s">
        <v>115</v>
      </c>
      <c r="B36" s="128"/>
      <c r="C36" s="56"/>
      <c r="D36" s="53"/>
      <c r="E36" s="54"/>
    </row>
    <row r="37" spans="1:5" ht="15.75" thickBot="1" x14ac:dyDescent="0.3">
      <c r="A37" s="125" t="s">
        <v>206</v>
      </c>
      <c r="B37" s="128"/>
      <c r="C37" s="129"/>
      <c r="D37" s="53"/>
      <c r="E37" s="54"/>
    </row>
    <row r="38" spans="1:5" ht="15.75" thickBot="1" x14ac:dyDescent="0.3">
      <c r="A38" s="125" t="s">
        <v>207</v>
      </c>
      <c r="B38" s="128"/>
      <c r="C38" s="129"/>
      <c r="D38" s="53"/>
      <c r="E38" s="54"/>
    </row>
    <row r="39" spans="1:5" ht="15.75" thickBot="1" x14ac:dyDescent="0.3">
      <c r="A39" s="125" t="s">
        <v>208</v>
      </c>
      <c r="B39" s="128"/>
      <c r="C39" s="129"/>
      <c r="D39" s="53"/>
      <c r="E39" s="54"/>
    </row>
    <row r="40" spans="1:5" ht="15.75" thickBot="1" x14ac:dyDescent="0.3">
      <c r="A40" s="125" t="s">
        <v>209</v>
      </c>
      <c r="B40" s="128"/>
      <c r="C40" s="129"/>
      <c r="D40" s="53"/>
      <c r="E40" s="54"/>
    </row>
    <row r="41" spans="1:5" ht="15.75" thickBot="1" x14ac:dyDescent="0.3">
      <c r="A41" s="111" t="s">
        <v>210</v>
      </c>
      <c r="B41" s="112"/>
      <c r="C41" s="56"/>
      <c r="D41" s="53"/>
      <c r="E41" s="57"/>
    </row>
    <row r="42" spans="1:5" ht="15.75" thickBot="1" x14ac:dyDescent="0.3">
      <c r="A42" s="111" t="s">
        <v>211</v>
      </c>
      <c r="B42" s="112"/>
      <c r="C42" s="61"/>
      <c r="D42" s="62"/>
      <c r="E42" s="54"/>
    </row>
    <row r="43" spans="1:5" ht="15.75" thickBot="1" x14ac:dyDescent="0.3">
      <c r="A43" s="111" t="s">
        <v>212</v>
      </c>
      <c r="B43" s="112"/>
      <c r="C43" s="63"/>
      <c r="D43" s="64"/>
      <c r="E43" s="54"/>
    </row>
    <row r="44" spans="1:5" ht="26.25" thickBot="1" x14ac:dyDescent="0.3">
      <c r="A44" s="117" t="s">
        <v>203</v>
      </c>
      <c r="B44" s="132"/>
      <c r="C44" s="50" t="s">
        <v>213</v>
      </c>
      <c r="D44" s="50" t="s">
        <v>169</v>
      </c>
      <c r="E44" s="54"/>
    </row>
    <row r="45" spans="1:5" ht="15.75" thickBot="1" x14ac:dyDescent="0.3">
      <c r="A45" s="125" t="s">
        <v>214</v>
      </c>
      <c r="B45" s="126"/>
      <c r="C45" s="53" t="s">
        <v>213</v>
      </c>
      <c r="D45" s="53"/>
      <c r="E45" s="54"/>
    </row>
    <row r="46" spans="1:5" ht="15.75" thickBot="1" x14ac:dyDescent="0.3">
      <c r="A46" s="125" t="s">
        <v>121</v>
      </c>
      <c r="B46" s="126"/>
      <c r="C46" s="53" t="s">
        <v>215</v>
      </c>
      <c r="D46" s="53"/>
      <c r="E46" s="54"/>
    </row>
    <row r="47" spans="1:5" ht="15.75" thickBot="1" x14ac:dyDescent="0.3">
      <c r="A47" s="125" t="s">
        <v>216</v>
      </c>
      <c r="B47" s="126"/>
      <c r="C47" s="56"/>
      <c r="D47" s="53"/>
      <c r="E47" s="57"/>
    </row>
    <row r="48" spans="1:5" ht="15.75" thickBot="1" x14ac:dyDescent="0.3">
      <c r="A48" s="111" t="s">
        <v>217</v>
      </c>
      <c r="B48" s="113"/>
      <c r="C48" s="56"/>
      <c r="D48" s="61"/>
      <c r="E48" s="54"/>
    </row>
    <row r="49" spans="1:5" ht="15.75" thickBot="1" x14ac:dyDescent="0.3">
      <c r="A49" s="111" t="s">
        <v>218</v>
      </c>
      <c r="B49" s="112"/>
      <c r="C49" s="59"/>
      <c r="D49" s="64"/>
      <c r="E49" s="54"/>
    </row>
    <row r="50" spans="1:5" ht="26.25" thickBot="1" x14ac:dyDescent="0.3">
      <c r="A50" s="111" t="s">
        <v>203</v>
      </c>
      <c r="B50" s="127"/>
      <c r="C50" s="49" t="s">
        <v>213</v>
      </c>
      <c r="D50" s="50" t="s">
        <v>169</v>
      </c>
      <c r="E50" s="54"/>
    </row>
    <row r="51" spans="1:5" ht="15.75" thickBot="1" x14ac:dyDescent="0.3">
      <c r="A51" s="125" t="s">
        <v>219</v>
      </c>
      <c r="B51" s="126"/>
      <c r="C51" s="56"/>
      <c r="D51" s="56"/>
      <c r="E51" s="54"/>
    </row>
    <row r="52" spans="1:5" ht="15.75" thickBot="1" x14ac:dyDescent="0.3">
      <c r="A52" s="130" t="s">
        <v>126</v>
      </c>
      <c r="B52" s="131"/>
      <c r="C52" s="53" t="s">
        <v>220</v>
      </c>
      <c r="D52" s="53"/>
      <c r="E52" s="54"/>
    </row>
    <row r="53" spans="1:5" ht="15.75" thickBot="1" x14ac:dyDescent="0.3">
      <c r="A53" s="130" t="s">
        <v>125</v>
      </c>
      <c r="B53" s="131"/>
      <c r="C53" s="53" t="s">
        <v>215</v>
      </c>
      <c r="D53" s="53"/>
      <c r="E53" s="54"/>
    </row>
    <row r="54" spans="1:5" ht="15.75" thickBot="1" x14ac:dyDescent="0.3">
      <c r="A54" s="58" t="s">
        <v>221</v>
      </c>
      <c r="B54" s="56"/>
      <c r="C54" s="53"/>
      <c r="D54" s="56"/>
      <c r="E54" s="54"/>
    </row>
    <row r="55" spans="1:5" ht="15.75" thickBot="1" x14ac:dyDescent="0.3">
      <c r="A55" s="130" t="s">
        <v>131</v>
      </c>
      <c r="B55" s="131"/>
      <c r="C55" s="53" t="s">
        <v>215</v>
      </c>
      <c r="D55" s="53"/>
      <c r="E55" s="54"/>
    </row>
    <row r="56" spans="1:5" ht="15.75" thickBot="1" x14ac:dyDescent="0.3">
      <c r="A56" s="125" t="s">
        <v>222</v>
      </c>
      <c r="B56" s="126"/>
      <c r="C56" s="53" t="s">
        <v>215</v>
      </c>
      <c r="D56" s="53"/>
      <c r="E56" s="54"/>
    </row>
    <row r="57" spans="1:5" ht="15.75" thickBot="1" x14ac:dyDescent="0.3">
      <c r="A57" s="60" t="s">
        <v>223</v>
      </c>
      <c r="B57" s="59"/>
      <c r="C57" s="59"/>
      <c r="D57" s="53"/>
      <c r="E57" s="57"/>
    </row>
    <row r="58" spans="1:5" ht="15.75" thickBot="1" x14ac:dyDescent="0.3">
      <c r="A58" s="117" t="s">
        <v>224</v>
      </c>
      <c r="B58" s="118"/>
      <c r="C58" s="118"/>
      <c r="D58" s="65"/>
      <c r="E58" s="66">
        <v>1</v>
      </c>
    </row>
  </sheetData>
  <mergeCells count="66">
    <mergeCell ref="K1:P1"/>
    <mergeCell ref="G32:H32"/>
    <mergeCell ref="K3:P3"/>
    <mergeCell ref="K8:M8"/>
    <mergeCell ref="K9:P9"/>
    <mergeCell ref="K18:M18"/>
    <mergeCell ref="K19:P19"/>
    <mergeCell ref="K24:M24"/>
    <mergeCell ref="G26:H26"/>
    <mergeCell ref="G27:H27"/>
    <mergeCell ref="G28:H28"/>
    <mergeCell ref="G29:H29"/>
    <mergeCell ref="G30:H30"/>
    <mergeCell ref="G31:H31"/>
    <mergeCell ref="G18:H18"/>
    <mergeCell ref="G19:H19"/>
    <mergeCell ref="G22:H22"/>
    <mergeCell ref="G25:H25"/>
    <mergeCell ref="G12:H12"/>
    <mergeCell ref="G13:H13"/>
    <mergeCell ref="G14:H14"/>
    <mergeCell ref="G15:H15"/>
    <mergeCell ref="G16:H16"/>
    <mergeCell ref="G17:H17"/>
    <mergeCell ref="G6:H6"/>
    <mergeCell ref="G7:H7"/>
    <mergeCell ref="G8:H8"/>
    <mergeCell ref="G9:H9"/>
    <mergeCell ref="G10:H10"/>
    <mergeCell ref="G11:H11"/>
    <mergeCell ref="A52:B52"/>
    <mergeCell ref="A53:B53"/>
    <mergeCell ref="A55:B55"/>
    <mergeCell ref="A56:B56"/>
    <mergeCell ref="A44:B44"/>
    <mergeCell ref="A45:B45"/>
    <mergeCell ref="A34:B34"/>
    <mergeCell ref="A35:B35"/>
    <mergeCell ref="A36:B36"/>
    <mergeCell ref="A37:C37"/>
    <mergeCell ref="A38:C38"/>
    <mergeCell ref="A39:C39"/>
    <mergeCell ref="A33:B33"/>
    <mergeCell ref="G20:H20"/>
    <mergeCell ref="G21:H21"/>
    <mergeCell ref="A58:C58"/>
    <mergeCell ref="G1:H1"/>
    <mergeCell ref="G2:H2"/>
    <mergeCell ref="G3:H3"/>
    <mergeCell ref="G4:H4"/>
    <mergeCell ref="G5:H5"/>
    <mergeCell ref="A46:B46"/>
    <mergeCell ref="A47:B47"/>
    <mergeCell ref="A48:B48"/>
    <mergeCell ref="A49:B49"/>
    <mergeCell ref="A50:B50"/>
    <mergeCell ref="A51:B51"/>
    <mergeCell ref="A40:C40"/>
    <mergeCell ref="A41:B41"/>
    <mergeCell ref="A42:B42"/>
    <mergeCell ref="A43:B43"/>
    <mergeCell ref="A1:D1"/>
    <mergeCell ref="A14:D14"/>
    <mergeCell ref="A18:D18"/>
    <mergeCell ref="A26:D26"/>
    <mergeCell ref="A32:D3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E20" sqref="E20"/>
    </sheetView>
  </sheetViews>
  <sheetFormatPr defaultRowHeight="15" x14ac:dyDescent="0.25"/>
  <cols>
    <col min="1" max="1" width="8" customWidth="1"/>
    <col min="2" max="2" width="29.7109375" customWidth="1"/>
    <col min="3" max="3" width="22" customWidth="1"/>
    <col min="4" max="4" width="20.140625" customWidth="1"/>
    <col min="5" max="5" width="22" customWidth="1"/>
    <col min="6" max="1025" width="9.140625" customWidth="1"/>
  </cols>
  <sheetData>
    <row r="1" spans="1:5" ht="13.9" customHeight="1" x14ac:dyDescent="0.25">
      <c r="A1" s="157" t="s">
        <v>31</v>
      </c>
      <c r="B1" s="158"/>
      <c r="C1" s="158"/>
      <c r="D1" s="158"/>
      <c r="E1" s="158"/>
    </row>
    <row r="3" spans="1:5" ht="15.75" x14ac:dyDescent="0.25">
      <c r="A3" s="157" t="s">
        <v>32</v>
      </c>
      <c r="B3" s="158"/>
      <c r="C3" s="158"/>
      <c r="D3" s="158"/>
      <c r="E3" s="158"/>
    </row>
    <row r="4" spans="1:5" ht="15.75" x14ac:dyDescent="0.25">
      <c r="A4" s="39">
        <v>1</v>
      </c>
      <c r="B4" s="151" t="s">
        <v>33</v>
      </c>
      <c r="C4" s="152"/>
      <c r="D4" s="153"/>
      <c r="E4" s="39" t="s">
        <v>17</v>
      </c>
    </row>
    <row r="5" spans="1:5" x14ac:dyDescent="0.25">
      <c r="A5" s="13" t="s">
        <v>34</v>
      </c>
      <c r="B5" s="154" t="s">
        <v>35</v>
      </c>
      <c r="C5" s="155"/>
      <c r="D5" s="156"/>
      <c r="E5" s="10">
        <f>'Item 4 - Gerente'!H99</f>
        <v>0</v>
      </c>
    </row>
    <row r="6" spans="1:5" x14ac:dyDescent="0.25">
      <c r="A6" s="13" t="s">
        <v>36</v>
      </c>
      <c r="B6" s="154" t="s">
        <v>37</v>
      </c>
      <c r="C6" s="155"/>
      <c r="D6" s="156"/>
      <c r="E6" s="10">
        <f>'Item 4 - Analista ou Esp.'!H99</f>
        <v>0</v>
      </c>
    </row>
    <row r="8" spans="1:5" ht="13.9" customHeight="1" x14ac:dyDescent="0.25">
      <c r="A8" s="159" t="s">
        <v>38</v>
      </c>
      <c r="B8" s="160"/>
      <c r="C8" s="160"/>
      <c r="D8" s="160"/>
      <c r="E8" s="160"/>
    </row>
    <row r="9" spans="1:5" ht="13.9" customHeight="1" x14ac:dyDescent="0.25">
      <c r="A9" s="39">
        <v>2</v>
      </c>
      <c r="B9" s="151" t="s">
        <v>39</v>
      </c>
      <c r="C9" s="152"/>
      <c r="D9" s="153"/>
      <c r="E9" s="39" t="s">
        <v>40</v>
      </c>
    </row>
    <row r="10" spans="1:5" x14ac:dyDescent="0.25">
      <c r="A10" s="42" t="s">
        <v>34</v>
      </c>
      <c r="B10" s="154" t="s">
        <v>41</v>
      </c>
      <c r="C10" s="155"/>
      <c r="D10" s="156"/>
      <c r="E10" s="13">
        <v>6</v>
      </c>
    </row>
    <row r="11" spans="1:5" ht="13.9" customHeight="1" x14ac:dyDescent="0.25">
      <c r="A11" s="42" t="s">
        <v>36</v>
      </c>
      <c r="B11" s="154" t="s">
        <v>42</v>
      </c>
      <c r="C11" s="155"/>
      <c r="D11" s="156"/>
      <c r="E11" s="13">
        <v>22</v>
      </c>
    </row>
    <row r="12" spans="1:5" ht="13.9" customHeight="1" x14ac:dyDescent="0.25">
      <c r="A12" s="42" t="s">
        <v>43</v>
      </c>
      <c r="B12" s="154" t="s">
        <v>283</v>
      </c>
      <c r="C12" s="155"/>
      <c r="D12" s="156"/>
      <c r="E12" s="13">
        <v>2</v>
      </c>
    </row>
    <row r="13" spans="1:5" ht="13.9" customHeight="1" x14ac:dyDescent="0.25">
      <c r="A13" s="42" t="s">
        <v>44</v>
      </c>
      <c r="B13" s="154" t="s">
        <v>284</v>
      </c>
      <c r="C13" s="155"/>
      <c r="D13" s="156"/>
      <c r="E13" s="13">
        <v>24</v>
      </c>
    </row>
    <row r="15" spans="1:5" ht="15.75" x14ac:dyDescent="0.25">
      <c r="A15" s="159" t="s">
        <v>45</v>
      </c>
      <c r="B15" s="160"/>
      <c r="C15" s="160"/>
      <c r="D15" s="160"/>
      <c r="E15" s="160"/>
    </row>
    <row r="16" spans="1:5" ht="15.75" x14ac:dyDescent="0.25">
      <c r="A16" s="39">
        <v>3</v>
      </c>
      <c r="B16" s="151" t="s">
        <v>46</v>
      </c>
      <c r="C16" s="152"/>
      <c r="D16" s="153"/>
      <c r="E16" s="39" t="s">
        <v>47</v>
      </c>
    </row>
    <row r="17" spans="1:5" x14ac:dyDescent="0.25">
      <c r="A17" s="42" t="s">
        <v>34</v>
      </c>
      <c r="B17" s="161" t="s">
        <v>285</v>
      </c>
      <c r="C17" s="162"/>
      <c r="D17" s="42" t="s">
        <v>48</v>
      </c>
      <c r="E17" s="10">
        <f>(E5*E12)+(E6*E13)</f>
        <v>0</v>
      </c>
    </row>
    <row r="18" spans="1:5" x14ac:dyDescent="0.25">
      <c r="A18" s="42" t="s">
        <v>36</v>
      </c>
      <c r="B18" s="161" t="s">
        <v>49</v>
      </c>
      <c r="C18" s="162"/>
      <c r="D18" s="42" t="s">
        <v>50</v>
      </c>
      <c r="E18" s="41">
        <f>(E10*E11)*(E12+E13)</f>
        <v>3432</v>
      </c>
    </row>
    <row r="19" spans="1:5" x14ac:dyDescent="0.25">
      <c r="A19" s="42" t="s">
        <v>43</v>
      </c>
      <c r="B19" s="163" t="s">
        <v>51</v>
      </c>
      <c r="C19" s="164"/>
      <c r="D19" s="42" t="s">
        <v>52</v>
      </c>
      <c r="E19" s="40">
        <f>E17/E18</f>
        <v>0</v>
      </c>
    </row>
    <row r="29" spans="1:5" x14ac:dyDescent="0.25">
      <c r="E29" s="11"/>
    </row>
  </sheetData>
  <mergeCells count="16">
    <mergeCell ref="B17:C17"/>
    <mergeCell ref="B18:C18"/>
    <mergeCell ref="B19:C19"/>
    <mergeCell ref="B11:D11"/>
    <mergeCell ref="B13:D13"/>
    <mergeCell ref="A15:E15"/>
    <mergeCell ref="B4:D4"/>
    <mergeCell ref="B5:D5"/>
    <mergeCell ref="B6:D6"/>
    <mergeCell ref="B16:D16"/>
    <mergeCell ref="A1:E1"/>
    <mergeCell ref="A3:E3"/>
    <mergeCell ref="A8:E8"/>
    <mergeCell ref="B9:D9"/>
    <mergeCell ref="B10:D10"/>
    <mergeCell ref="B12:D12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9"/>
  <sheetViews>
    <sheetView topLeftCell="A88" zoomScaleNormal="100" workbookViewId="0">
      <selection activeCell="A2" sqref="A2"/>
    </sheetView>
  </sheetViews>
  <sheetFormatPr defaultRowHeight="15.75" x14ac:dyDescent="0.25"/>
  <cols>
    <col min="1" max="7" width="12.42578125" style="24" customWidth="1"/>
    <col min="8" max="8" width="14.5703125" style="24" bestFit="1" customWidth="1"/>
    <col min="9" max="1025" width="9.140625" style="2" customWidth="1"/>
  </cols>
  <sheetData>
    <row r="1" spans="1:8" ht="15" customHeight="1" x14ac:dyDescent="0.25">
      <c r="A1" s="165" t="s">
        <v>53</v>
      </c>
      <c r="B1" s="165"/>
      <c r="C1" s="165"/>
      <c r="D1" s="165"/>
      <c r="E1" s="165"/>
      <c r="F1" s="165"/>
      <c r="G1" s="165"/>
      <c r="H1" s="165"/>
    </row>
    <row r="2" spans="1:8" ht="15" customHeight="1" x14ac:dyDescent="0.25">
      <c r="A2" s="46">
        <v>1</v>
      </c>
      <c r="B2" s="166" t="s">
        <v>54</v>
      </c>
      <c r="C2" s="166"/>
      <c r="D2" s="166"/>
      <c r="E2" s="166"/>
      <c r="F2" s="167" t="s">
        <v>35</v>
      </c>
      <c r="G2" s="167"/>
      <c r="H2" s="167"/>
    </row>
    <row r="3" spans="1:8" ht="36" customHeight="1" thickBot="1" x14ac:dyDescent="0.3">
      <c r="A3" s="46">
        <v>2</v>
      </c>
      <c r="B3" s="166" t="s">
        <v>55</v>
      </c>
      <c r="C3" s="166"/>
      <c r="D3" s="166"/>
      <c r="E3" s="166"/>
      <c r="F3" s="167"/>
      <c r="G3" s="167"/>
      <c r="H3" s="167"/>
    </row>
    <row r="5" spans="1:8" ht="15" customHeight="1" x14ac:dyDescent="0.25">
      <c r="A5" s="165" t="s">
        <v>56</v>
      </c>
      <c r="B5" s="165"/>
      <c r="C5" s="165"/>
      <c r="D5" s="165"/>
      <c r="E5" s="165"/>
      <c r="F5" s="165"/>
      <c r="G5" s="165"/>
      <c r="H5" s="165"/>
    </row>
    <row r="6" spans="1:8" ht="15" customHeight="1" x14ac:dyDescent="0.25">
      <c r="A6" s="43">
        <v>1</v>
      </c>
      <c r="B6" s="168" t="s">
        <v>57</v>
      </c>
      <c r="C6" s="168"/>
      <c r="D6" s="168"/>
      <c r="E6" s="168"/>
      <c r="F6" s="168"/>
      <c r="G6" s="168"/>
      <c r="H6" s="45" t="s">
        <v>58</v>
      </c>
    </row>
    <row r="7" spans="1:8" ht="15" customHeight="1" x14ac:dyDescent="0.25">
      <c r="A7" s="46" t="s">
        <v>34</v>
      </c>
      <c r="B7" s="166" t="s">
        <v>59</v>
      </c>
      <c r="C7" s="166"/>
      <c r="D7" s="166"/>
      <c r="E7" s="166"/>
      <c r="F7" s="166"/>
      <c r="G7" s="166"/>
      <c r="H7" s="25"/>
    </row>
    <row r="8" spans="1:8" ht="15" customHeight="1" x14ac:dyDescent="0.25">
      <c r="A8" s="46" t="s">
        <v>36</v>
      </c>
      <c r="B8" s="166" t="s">
        <v>60</v>
      </c>
      <c r="C8" s="166"/>
      <c r="D8" s="166"/>
      <c r="E8" s="166"/>
      <c r="F8" s="166"/>
      <c r="G8" s="166"/>
      <c r="H8" s="26">
        <v>0</v>
      </c>
    </row>
    <row r="9" spans="1:8" ht="15" customHeight="1" x14ac:dyDescent="0.25">
      <c r="A9" s="46" t="s">
        <v>43</v>
      </c>
      <c r="B9" s="166" t="s">
        <v>61</v>
      </c>
      <c r="C9" s="166"/>
      <c r="D9" s="166"/>
      <c r="E9" s="166"/>
      <c r="F9" s="166"/>
      <c r="G9" s="166"/>
      <c r="H9" s="26">
        <v>0</v>
      </c>
    </row>
    <row r="10" spans="1:8" ht="15" customHeight="1" x14ac:dyDescent="0.25">
      <c r="A10" s="46" t="s">
        <v>44</v>
      </c>
      <c r="B10" s="166" t="s">
        <v>62</v>
      </c>
      <c r="C10" s="166"/>
      <c r="D10" s="166"/>
      <c r="E10" s="166"/>
      <c r="F10" s="166"/>
      <c r="G10" s="166"/>
      <c r="H10" s="26">
        <v>0</v>
      </c>
    </row>
    <row r="11" spans="1:8" ht="15" customHeight="1" x14ac:dyDescent="0.25">
      <c r="A11" s="46" t="s">
        <v>63</v>
      </c>
      <c r="B11" s="166" t="s">
        <v>64</v>
      </c>
      <c r="C11" s="166"/>
      <c r="D11" s="166"/>
      <c r="E11" s="166"/>
      <c r="F11" s="166"/>
      <c r="G11" s="166"/>
      <c r="H11" s="26">
        <v>0</v>
      </c>
    </row>
    <row r="12" spans="1:8" x14ac:dyDescent="0.25">
      <c r="A12" s="46"/>
      <c r="B12" s="166"/>
      <c r="C12" s="166"/>
      <c r="D12" s="166"/>
      <c r="E12" s="166"/>
      <c r="F12" s="166"/>
      <c r="G12" s="166"/>
      <c r="H12" s="26"/>
    </row>
    <row r="13" spans="1:8" ht="15" customHeight="1" x14ac:dyDescent="0.25">
      <c r="A13" s="46" t="s">
        <v>65</v>
      </c>
      <c r="B13" s="166" t="s">
        <v>66</v>
      </c>
      <c r="C13" s="166"/>
      <c r="D13" s="166"/>
      <c r="E13" s="166"/>
      <c r="F13" s="166"/>
      <c r="G13" s="166"/>
      <c r="H13" s="26">
        <v>0</v>
      </c>
    </row>
    <row r="14" spans="1:8" ht="15" customHeight="1" x14ac:dyDescent="0.25">
      <c r="A14" s="169" t="s">
        <v>67</v>
      </c>
      <c r="B14" s="169"/>
      <c r="C14" s="169"/>
      <c r="D14" s="169"/>
      <c r="E14" s="169"/>
      <c r="F14" s="169"/>
      <c r="G14" s="169"/>
      <c r="H14" s="27">
        <f>SUM(H7:H13)</f>
        <v>0</v>
      </c>
    </row>
    <row r="16" spans="1:8" ht="15" customHeight="1" x14ac:dyDescent="0.25">
      <c r="A16" s="165" t="s">
        <v>68</v>
      </c>
      <c r="B16" s="165"/>
      <c r="C16" s="165"/>
      <c r="D16" s="165"/>
      <c r="E16" s="165"/>
      <c r="F16" s="165"/>
      <c r="G16" s="165"/>
      <c r="H16" s="165"/>
    </row>
    <row r="17" spans="1:8" x14ac:dyDescent="0.25">
      <c r="A17" s="170" t="s">
        <v>69</v>
      </c>
      <c r="B17" s="170"/>
      <c r="C17" s="170"/>
      <c r="D17" s="170"/>
      <c r="E17" s="170"/>
      <c r="F17" s="170"/>
      <c r="G17" s="170"/>
      <c r="H17" s="170"/>
    </row>
    <row r="18" spans="1:8" ht="15" customHeight="1" x14ac:dyDescent="0.25">
      <c r="A18" s="43" t="s">
        <v>70</v>
      </c>
      <c r="B18" s="168" t="s">
        <v>71</v>
      </c>
      <c r="C18" s="168"/>
      <c r="D18" s="168"/>
      <c r="E18" s="168"/>
      <c r="F18" s="168" t="s">
        <v>72</v>
      </c>
      <c r="G18" s="168"/>
      <c r="H18" s="45" t="s">
        <v>58</v>
      </c>
    </row>
    <row r="19" spans="1:8" ht="15" customHeight="1" x14ac:dyDescent="0.25">
      <c r="A19" s="46" t="s">
        <v>34</v>
      </c>
      <c r="B19" s="171" t="s">
        <v>73</v>
      </c>
      <c r="C19" s="171"/>
      <c r="D19" s="171"/>
      <c r="E19" s="171"/>
      <c r="F19" s="172">
        <f>1/12</f>
        <v>8.3333333333333329E-2</v>
      </c>
      <c r="G19" s="172"/>
      <c r="H19" s="27">
        <f>H14*F19</f>
        <v>0</v>
      </c>
    </row>
    <row r="20" spans="1:8" ht="15" customHeight="1" x14ac:dyDescent="0.25">
      <c r="A20" s="46" t="s">
        <v>36</v>
      </c>
      <c r="B20" s="171" t="s">
        <v>74</v>
      </c>
      <c r="C20" s="171"/>
      <c r="D20" s="171"/>
      <c r="E20" s="171"/>
      <c r="F20" s="172">
        <f>(1/3)/12</f>
        <v>2.7777777777777776E-2</v>
      </c>
      <c r="G20" s="172"/>
      <c r="H20" s="27">
        <f>H14*F20</f>
        <v>0</v>
      </c>
    </row>
    <row r="21" spans="1:8" ht="15" customHeight="1" x14ac:dyDescent="0.25">
      <c r="A21" s="169" t="s">
        <v>67</v>
      </c>
      <c r="B21" s="169"/>
      <c r="C21" s="169"/>
      <c r="D21" s="169"/>
      <c r="E21" s="169"/>
      <c r="F21" s="169"/>
      <c r="G21" s="169"/>
      <c r="H21" s="27">
        <f>SUM(H19:H20)</f>
        <v>0</v>
      </c>
    </row>
    <row r="23" spans="1:8" ht="30.75" customHeight="1" x14ac:dyDescent="0.25">
      <c r="A23" s="173" t="s">
        <v>75</v>
      </c>
      <c r="B23" s="173"/>
      <c r="C23" s="173"/>
      <c r="D23" s="173"/>
      <c r="E23" s="173"/>
      <c r="F23" s="173"/>
      <c r="G23" s="173"/>
      <c r="H23" s="173"/>
    </row>
    <row r="24" spans="1:8" ht="15" customHeight="1" x14ac:dyDescent="0.25">
      <c r="A24" s="43" t="s">
        <v>76</v>
      </c>
      <c r="B24" s="168" t="s">
        <v>77</v>
      </c>
      <c r="C24" s="168"/>
      <c r="D24" s="168"/>
      <c r="E24" s="168"/>
      <c r="F24" s="168"/>
      <c r="G24" s="45" t="s">
        <v>78</v>
      </c>
      <c r="H24" s="45" t="s">
        <v>58</v>
      </c>
    </row>
    <row r="25" spans="1:8" ht="15" customHeight="1" x14ac:dyDescent="0.25">
      <c r="A25" s="46" t="s">
        <v>34</v>
      </c>
      <c r="B25" s="174" t="s">
        <v>79</v>
      </c>
      <c r="C25" s="174"/>
      <c r="D25" s="174"/>
      <c r="E25" s="174"/>
      <c r="F25" s="174"/>
      <c r="G25" s="21">
        <v>0.2</v>
      </c>
      <c r="H25" s="27">
        <f>G25*($H$21+$H$14)</f>
        <v>0</v>
      </c>
    </row>
    <row r="26" spans="1:8" ht="15" customHeight="1" thickBot="1" x14ac:dyDescent="0.3">
      <c r="A26" s="46" t="s">
        <v>36</v>
      </c>
      <c r="B26" s="174" t="s">
        <v>80</v>
      </c>
      <c r="C26" s="174"/>
      <c r="D26" s="174"/>
      <c r="E26" s="174"/>
      <c r="F26" s="174"/>
      <c r="G26" s="47">
        <v>2.5000000000000001E-2</v>
      </c>
      <c r="H26" s="27">
        <f t="shared" ref="H26:H32" si="0">G26*($H$21+$H$14)</f>
        <v>0</v>
      </c>
    </row>
    <row r="27" spans="1:8" ht="15" customHeight="1" thickBot="1" x14ac:dyDescent="0.3">
      <c r="A27" s="46" t="s">
        <v>43</v>
      </c>
      <c r="B27" s="174" t="s">
        <v>81</v>
      </c>
      <c r="C27" s="174"/>
      <c r="D27" s="174"/>
      <c r="E27" s="174"/>
      <c r="F27" s="174"/>
      <c r="G27" s="22">
        <v>5.0000000000000001E-3</v>
      </c>
      <c r="H27" s="27">
        <f t="shared" si="0"/>
        <v>0</v>
      </c>
    </row>
    <row r="28" spans="1:8" ht="15" customHeight="1" thickBot="1" x14ac:dyDescent="0.3">
      <c r="A28" s="46" t="s">
        <v>44</v>
      </c>
      <c r="B28" s="174" t="s">
        <v>82</v>
      </c>
      <c r="C28" s="174"/>
      <c r="D28" s="174"/>
      <c r="E28" s="174"/>
      <c r="F28" s="174"/>
      <c r="G28" s="47">
        <v>1.4999999999999999E-2</v>
      </c>
      <c r="H28" s="27">
        <f t="shared" si="0"/>
        <v>0</v>
      </c>
    </row>
    <row r="29" spans="1:8" ht="15" customHeight="1" x14ac:dyDescent="0.25">
      <c r="A29" s="46" t="s">
        <v>63</v>
      </c>
      <c r="B29" s="174" t="s">
        <v>83</v>
      </c>
      <c r="C29" s="174"/>
      <c r="D29" s="174"/>
      <c r="E29" s="174"/>
      <c r="F29" s="174"/>
      <c r="G29" s="47">
        <v>0.01</v>
      </c>
      <c r="H29" s="27">
        <f t="shared" si="0"/>
        <v>0</v>
      </c>
    </row>
    <row r="30" spans="1:8" ht="15" customHeight="1" x14ac:dyDescent="0.25">
      <c r="A30" s="46" t="s">
        <v>84</v>
      </c>
      <c r="B30" s="174" t="s">
        <v>85</v>
      </c>
      <c r="C30" s="174"/>
      <c r="D30" s="174"/>
      <c r="E30" s="174"/>
      <c r="F30" s="174"/>
      <c r="G30" s="47">
        <v>6.0000000000000001E-3</v>
      </c>
      <c r="H30" s="27">
        <f t="shared" si="0"/>
        <v>0</v>
      </c>
    </row>
    <row r="31" spans="1:8" ht="15" customHeight="1" x14ac:dyDescent="0.25">
      <c r="A31" s="46" t="s">
        <v>65</v>
      </c>
      <c r="B31" s="174" t="s">
        <v>86</v>
      </c>
      <c r="C31" s="174"/>
      <c r="D31" s="174"/>
      <c r="E31" s="174"/>
      <c r="F31" s="174"/>
      <c r="G31" s="47">
        <v>2E-3</v>
      </c>
      <c r="H31" s="27">
        <f t="shared" si="0"/>
        <v>0</v>
      </c>
    </row>
    <row r="32" spans="1:8" ht="15" customHeight="1" x14ac:dyDescent="0.25">
      <c r="A32" s="46" t="s">
        <v>87</v>
      </c>
      <c r="B32" s="174" t="s">
        <v>88</v>
      </c>
      <c r="C32" s="174"/>
      <c r="D32" s="174"/>
      <c r="E32" s="174"/>
      <c r="F32" s="174"/>
      <c r="G32" s="47">
        <v>0.08</v>
      </c>
      <c r="H32" s="27">
        <f t="shared" si="0"/>
        <v>0</v>
      </c>
    </row>
    <row r="33" spans="1:8" ht="15" customHeight="1" x14ac:dyDescent="0.25">
      <c r="A33" s="169" t="s">
        <v>89</v>
      </c>
      <c r="B33" s="169"/>
      <c r="C33" s="169"/>
      <c r="D33" s="169"/>
      <c r="E33" s="169"/>
      <c r="F33" s="169"/>
      <c r="G33" s="47">
        <f>SUM(G25:G32)</f>
        <v>0.34300000000000003</v>
      </c>
      <c r="H33" s="27">
        <f>SUM(H25:H32)</f>
        <v>0</v>
      </c>
    </row>
    <row r="35" spans="1:8" x14ac:dyDescent="0.25">
      <c r="A35" s="170" t="s">
        <v>90</v>
      </c>
      <c r="B35" s="170"/>
      <c r="C35" s="170"/>
      <c r="D35" s="170"/>
      <c r="E35" s="170"/>
      <c r="F35" s="170"/>
      <c r="G35" s="170"/>
      <c r="H35" s="170"/>
    </row>
    <row r="36" spans="1:8" ht="15" customHeight="1" x14ac:dyDescent="0.25">
      <c r="A36" s="43" t="s">
        <v>91</v>
      </c>
      <c r="B36" s="168" t="s">
        <v>92</v>
      </c>
      <c r="C36" s="168"/>
      <c r="D36" s="168"/>
      <c r="E36" s="168"/>
      <c r="F36" s="168"/>
      <c r="G36" s="168"/>
      <c r="H36" s="45" t="s">
        <v>58</v>
      </c>
    </row>
    <row r="37" spans="1:8" ht="15" customHeight="1" x14ac:dyDescent="0.25">
      <c r="A37" s="46" t="s">
        <v>34</v>
      </c>
      <c r="B37" s="174" t="s">
        <v>93</v>
      </c>
      <c r="C37" s="174"/>
      <c r="D37" s="174"/>
      <c r="E37" s="174"/>
      <c r="F37" s="174"/>
      <c r="G37" s="174"/>
      <c r="H37" s="25">
        <v>0</v>
      </c>
    </row>
    <row r="38" spans="1:8" ht="15" customHeight="1" x14ac:dyDescent="0.25">
      <c r="A38" s="46" t="s">
        <v>36</v>
      </c>
      <c r="B38" s="174" t="s">
        <v>94</v>
      </c>
      <c r="C38" s="174"/>
      <c r="D38" s="174"/>
      <c r="E38" s="174"/>
      <c r="F38" s="174"/>
      <c r="G38" s="174"/>
      <c r="H38" s="25">
        <v>0</v>
      </c>
    </row>
    <row r="39" spans="1:8" ht="15" customHeight="1" x14ac:dyDescent="0.25">
      <c r="A39" s="46" t="s">
        <v>43</v>
      </c>
      <c r="B39" s="174" t="s">
        <v>95</v>
      </c>
      <c r="C39" s="174"/>
      <c r="D39" s="174"/>
      <c r="E39" s="174"/>
      <c r="F39" s="174"/>
      <c r="G39" s="174"/>
      <c r="H39" s="25">
        <v>0</v>
      </c>
    </row>
    <row r="40" spans="1:8" ht="15" customHeight="1" x14ac:dyDescent="0.25">
      <c r="A40" s="46" t="s">
        <v>44</v>
      </c>
      <c r="B40" s="174" t="s">
        <v>66</v>
      </c>
      <c r="C40" s="174"/>
      <c r="D40" s="174"/>
      <c r="E40" s="174"/>
      <c r="F40" s="174"/>
      <c r="G40" s="174"/>
      <c r="H40" s="25">
        <v>0</v>
      </c>
    </row>
    <row r="41" spans="1:8" ht="15" customHeight="1" x14ac:dyDescent="0.25">
      <c r="A41" s="169" t="s">
        <v>67</v>
      </c>
      <c r="B41" s="169"/>
      <c r="C41" s="169"/>
      <c r="D41" s="169"/>
      <c r="E41" s="169"/>
      <c r="F41" s="169"/>
      <c r="G41" s="169"/>
      <c r="H41" s="27">
        <f>SUM(H37:H40)</f>
        <v>0</v>
      </c>
    </row>
    <row r="43" spans="1:8" x14ac:dyDescent="0.25">
      <c r="A43" s="175" t="s">
        <v>96</v>
      </c>
      <c r="B43" s="175"/>
      <c r="C43" s="175"/>
      <c r="D43" s="175"/>
      <c r="E43" s="175"/>
      <c r="F43" s="175"/>
      <c r="G43" s="175"/>
      <c r="H43" s="175"/>
    </row>
    <row r="44" spans="1:8" ht="15" customHeight="1" x14ac:dyDescent="0.25">
      <c r="A44" s="43">
        <v>2</v>
      </c>
      <c r="B44" s="168" t="s">
        <v>97</v>
      </c>
      <c r="C44" s="168"/>
      <c r="D44" s="168"/>
      <c r="E44" s="168"/>
      <c r="F44" s="168"/>
      <c r="G44" s="168"/>
      <c r="H44" s="45" t="s">
        <v>58</v>
      </c>
    </row>
    <row r="45" spans="1:8" ht="15" customHeight="1" x14ac:dyDescent="0.25">
      <c r="A45" s="46" t="s">
        <v>70</v>
      </c>
      <c r="B45" s="174" t="s">
        <v>71</v>
      </c>
      <c r="C45" s="174"/>
      <c r="D45" s="174"/>
      <c r="E45" s="174"/>
      <c r="F45" s="174"/>
      <c r="G45" s="174"/>
      <c r="H45" s="27">
        <f>H21</f>
        <v>0</v>
      </c>
    </row>
    <row r="46" spans="1:8" ht="15" customHeight="1" x14ac:dyDescent="0.25">
      <c r="A46" s="46" t="s">
        <v>76</v>
      </c>
      <c r="B46" s="174" t="s">
        <v>77</v>
      </c>
      <c r="C46" s="174"/>
      <c r="D46" s="174"/>
      <c r="E46" s="174"/>
      <c r="F46" s="174"/>
      <c r="G46" s="174"/>
      <c r="H46" s="27">
        <f>H33</f>
        <v>0</v>
      </c>
    </row>
    <row r="47" spans="1:8" ht="15" customHeight="1" x14ac:dyDescent="0.25">
      <c r="A47" s="46" t="s">
        <v>91</v>
      </c>
      <c r="B47" s="174" t="s">
        <v>92</v>
      </c>
      <c r="C47" s="174"/>
      <c r="D47" s="174"/>
      <c r="E47" s="174"/>
      <c r="F47" s="174"/>
      <c r="G47" s="174"/>
      <c r="H47" s="27">
        <f>H41</f>
        <v>0</v>
      </c>
    </row>
    <row r="48" spans="1:8" ht="15" customHeight="1" x14ac:dyDescent="0.25">
      <c r="A48" s="169" t="s">
        <v>67</v>
      </c>
      <c r="B48" s="169"/>
      <c r="C48" s="169"/>
      <c r="D48" s="169"/>
      <c r="E48" s="169"/>
      <c r="F48" s="169"/>
      <c r="G48" s="169"/>
      <c r="H48" s="27">
        <f>SUM(H45:H47)</f>
        <v>0</v>
      </c>
    </row>
    <row r="49" spans="1:8" x14ac:dyDescent="0.25">
      <c r="A49" s="23"/>
    </row>
    <row r="50" spans="1:8" ht="15" customHeight="1" x14ac:dyDescent="0.25">
      <c r="A50" s="165" t="s">
        <v>98</v>
      </c>
      <c r="B50" s="165"/>
      <c r="C50" s="165"/>
      <c r="D50" s="165"/>
      <c r="E50" s="165"/>
      <c r="F50" s="165"/>
      <c r="G50" s="165"/>
      <c r="H50" s="165"/>
    </row>
    <row r="51" spans="1:8" ht="15" customHeight="1" thickBot="1" x14ac:dyDescent="0.3">
      <c r="A51" s="43">
        <v>3</v>
      </c>
      <c r="B51" s="168" t="s">
        <v>99</v>
      </c>
      <c r="C51" s="168"/>
      <c r="D51" s="168"/>
      <c r="E51" s="168"/>
      <c r="F51" s="168"/>
      <c r="G51" s="168"/>
      <c r="H51" s="45" t="s">
        <v>58</v>
      </c>
    </row>
    <row r="52" spans="1:8" ht="15" customHeight="1" thickBot="1" x14ac:dyDescent="0.3">
      <c r="A52" s="46" t="s">
        <v>34</v>
      </c>
      <c r="B52" s="176" t="s">
        <v>100</v>
      </c>
      <c r="C52" s="177"/>
      <c r="D52" s="177"/>
      <c r="E52" s="177"/>
      <c r="F52" s="177"/>
      <c r="G52" s="178"/>
      <c r="H52" s="27">
        <f>((H7+H21+H41)/12)*15%*45%</f>
        <v>0</v>
      </c>
    </row>
    <row r="53" spans="1:8" ht="15" customHeight="1" thickBot="1" x14ac:dyDescent="0.3">
      <c r="A53" s="46" t="s">
        <v>36</v>
      </c>
      <c r="B53" s="176" t="s">
        <v>101</v>
      </c>
      <c r="C53" s="177"/>
      <c r="D53" s="177"/>
      <c r="E53" s="177"/>
      <c r="F53" s="177"/>
      <c r="G53" s="178"/>
      <c r="H53" s="27">
        <f>((H7+H21)/12)*G32*15%*45%</f>
        <v>0</v>
      </c>
    </row>
    <row r="54" spans="1:8" ht="15" customHeight="1" thickBot="1" x14ac:dyDescent="0.3">
      <c r="A54" s="46" t="s">
        <v>43</v>
      </c>
      <c r="B54" s="176" t="s">
        <v>102</v>
      </c>
      <c r="C54" s="177"/>
      <c r="D54" s="177"/>
      <c r="E54" s="177"/>
      <c r="F54" s="177"/>
      <c r="G54" s="178"/>
      <c r="H54" s="27">
        <f>50%*H32*15%*45%</f>
        <v>0</v>
      </c>
    </row>
    <row r="55" spans="1:8" ht="15" customHeight="1" thickBot="1" x14ac:dyDescent="0.3">
      <c r="A55" s="46" t="s">
        <v>44</v>
      </c>
      <c r="B55" s="179" t="s">
        <v>103</v>
      </c>
      <c r="C55" s="180"/>
      <c r="D55" s="180"/>
      <c r="E55" s="180"/>
      <c r="F55" s="180"/>
      <c r="G55" s="181"/>
      <c r="H55" s="27">
        <f>((H7+H21+H41)/12)*15%*55%</f>
        <v>0</v>
      </c>
    </row>
    <row r="56" spans="1:8" ht="15" customHeight="1" thickBot="1" x14ac:dyDescent="0.3">
      <c r="A56" s="46" t="s">
        <v>63</v>
      </c>
      <c r="B56" s="176" t="s">
        <v>104</v>
      </c>
      <c r="C56" s="177"/>
      <c r="D56" s="177"/>
      <c r="E56" s="177"/>
      <c r="F56" s="177"/>
      <c r="G56" s="178"/>
      <c r="H56" s="27">
        <f>(((H7+H21)*G33)/12)*15%*55%</f>
        <v>0</v>
      </c>
    </row>
    <row r="57" spans="1:8" ht="15" customHeight="1" thickBot="1" x14ac:dyDescent="0.3">
      <c r="A57" s="46" t="s">
        <v>84</v>
      </c>
      <c r="B57" s="176" t="s">
        <v>105</v>
      </c>
      <c r="C57" s="177"/>
      <c r="D57" s="177"/>
      <c r="E57" s="177"/>
      <c r="F57" s="177"/>
      <c r="G57" s="178"/>
      <c r="H57" s="27">
        <f>50%*H32*15%*55%</f>
        <v>0</v>
      </c>
    </row>
    <row r="58" spans="1:8" ht="15" customHeight="1" thickBot="1" x14ac:dyDescent="0.3">
      <c r="A58" s="182" t="s">
        <v>67</v>
      </c>
      <c r="B58" s="182"/>
      <c r="C58" s="182"/>
      <c r="D58" s="182"/>
      <c r="E58" s="182"/>
      <c r="F58" s="182"/>
      <c r="G58" s="182"/>
      <c r="H58" s="27">
        <f>SUM(H52:H57)</f>
        <v>0</v>
      </c>
    </row>
    <row r="60" spans="1:8" ht="15" customHeight="1" thickBot="1" x14ac:dyDescent="0.3">
      <c r="A60" s="165" t="s">
        <v>106</v>
      </c>
      <c r="B60" s="165"/>
      <c r="C60" s="165"/>
      <c r="D60" s="165"/>
      <c r="E60" s="165"/>
      <c r="F60" s="165"/>
      <c r="G60" s="165"/>
      <c r="H60" s="165"/>
    </row>
    <row r="61" spans="1:8" ht="15" customHeight="1" thickBot="1" x14ac:dyDescent="0.3">
      <c r="A61" s="43">
        <v>4</v>
      </c>
      <c r="B61" s="168" t="s">
        <v>107</v>
      </c>
      <c r="C61" s="168"/>
      <c r="D61" s="168"/>
      <c r="E61" s="168"/>
      <c r="F61" s="168"/>
      <c r="G61" s="168"/>
      <c r="H61" s="45" t="s">
        <v>58</v>
      </c>
    </row>
    <row r="62" spans="1:8" ht="15" customHeight="1" thickBot="1" x14ac:dyDescent="0.3">
      <c r="A62" s="46" t="s">
        <v>34</v>
      </c>
      <c r="B62" s="176" t="s">
        <v>108</v>
      </c>
      <c r="C62" s="177"/>
      <c r="D62" s="177"/>
      <c r="E62" s="177"/>
      <c r="F62" s="178"/>
      <c r="G62" s="47">
        <f>(1/12)</f>
        <v>8.3333333333333329E-2</v>
      </c>
      <c r="H62" s="28">
        <f>G62*($H$14+$H$48)</f>
        <v>0</v>
      </c>
    </row>
    <row r="63" spans="1:8" ht="15" customHeight="1" thickBot="1" x14ac:dyDescent="0.3">
      <c r="A63" s="46" t="s">
        <v>36</v>
      </c>
      <c r="B63" s="174" t="s">
        <v>109</v>
      </c>
      <c r="C63" s="174"/>
      <c r="D63" s="174"/>
      <c r="E63" s="174"/>
      <c r="F63" s="174"/>
      <c r="G63" s="47">
        <f xml:space="preserve"> (5.96/30)/12</f>
        <v>1.6555555555555556E-2</v>
      </c>
      <c r="H63" s="28">
        <f>G63*($H$14+$H$48)</f>
        <v>0</v>
      </c>
    </row>
    <row r="64" spans="1:8" ht="15" customHeight="1" thickBot="1" x14ac:dyDescent="0.3">
      <c r="A64" s="46" t="s">
        <v>43</v>
      </c>
      <c r="B64" s="174" t="s">
        <v>110</v>
      </c>
      <c r="C64" s="174"/>
      <c r="D64" s="174"/>
      <c r="E64" s="174"/>
      <c r="F64" s="174"/>
      <c r="G64" s="47">
        <f>((20/30)/12) *1.5%</f>
        <v>8.3333333333333328E-4</v>
      </c>
      <c r="H64" s="28">
        <f>G64*($H$14+$H$48)</f>
        <v>0</v>
      </c>
    </row>
    <row r="65" spans="1:8" ht="15" customHeight="1" thickBot="1" x14ac:dyDescent="0.3">
      <c r="A65" s="46" t="s">
        <v>44</v>
      </c>
      <c r="B65" s="174" t="s">
        <v>111</v>
      </c>
      <c r="C65" s="174"/>
      <c r="D65" s="174"/>
      <c r="E65" s="174"/>
      <c r="F65" s="174"/>
      <c r="G65" s="47">
        <f>((3/365)*5%)+((2/365)*2%)+((3/365)*2%)</f>
        <v>6.8493150684931507E-4</v>
      </c>
      <c r="H65" s="28">
        <f>G65*($H$14+$H$48)</f>
        <v>0</v>
      </c>
    </row>
    <row r="66" spans="1:8" ht="15" customHeight="1" thickBot="1" x14ac:dyDescent="0.3">
      <c r="A66" s="46" t="s">
        <v>63</v>
      </c>
      <c r="B66" s="174" t="s">
        <v>112</v>
      </c>
      <c r="C66" s="174"/>
      <c r="D66" s="174"/>
      <c r="E66" s="174"/>
      <c r="F66" s="174"/>
      <c r="G66" s="47">
        <f>((180/30)/12) *1.5%</f>
        <v>7.4999999999999997E-3</v>
      </c>
      <c r="H66" s="28">
        <f>G66*($H$14+$H$48)</f>
        <v>0</v>
      </c>
    </row>
    <row r="67" spans="1:8" ht="15" customHeight="1" thickBot="1" x14ac:dyDescent="0.3">
      <c r="A67" s="46" t="s">
        <v>84</v>
      </c>
      <c r="B67" s="174" t="s">
        <v>66</v>
      </c>
      <c r="C67" s="174"/>
      <c r="D67" s="174"/>
      <c r="E67" s="174"/>
      <c r="F67" s="174"/>
      <c r="G67" s="47"/>
      <c r="H67" s="28"/>
    </row>
    <row r="68" spans="1:8" ht="15" customHeight="1" thickBot="1" x14ac:dyDescent="0.3">
      <c r="A68" s="182" t="s">
        <v>67</v>
      </c>
      <c r="B68" s="182"/>
      <c r="C68" s="182"/>
      <c r="D68" s="182"/>
      <c r="E68" s="182"/>
      <c r="F68" s="182"/>
      <c r="G68" s="182"/>
      <c r="H68" s="28">
        <f>SUM(H62:H67)</f>
        <v>0</v>
      </c>
    </row>
    <row r="70" spans="1:8" ht="15" customHeight="1" thickBot="1" x14ac:dyDescent="0.3">
      <c r="A70" s="165" t="s">
        <v>113</v>
      </c>
      <c r="B70" s="165"/>
      <c r="C70" s="165"/>
      <c r="D70" s="165"/>
      <c r="E70" s="165"/>
      <c r="F70" s="165"/>
      <c r="G70" s="165"/>
      <c r="H70" s="165"/>
    </row>
    <row r="71" spans="1:8" ht="15" customHeight="1" x14ac:dyDescent="0.25">
      <c r="A71" s="43">
        <v>5</v>
      </c>
      <c r="B71" s="168" t="s">
        <v>114</v>
      </c>
      <c r="C71" s="168"/>
      <c r="D71" s="168"/>
      <c r="E71" s="168"/>
      <c r="F71" s="168"/>
      <c r="G71" s="168"/>
      <c r="H71" s="45" t="s">
        <v>58</v>
      </c>
    </row>
    <row r="72" spans="1:8" ht="15" customHeight="1" x14ac:dyDescent="0.25">
      <c r="A72" s="46" t="s">
        <v>34</v>
      </c>
      <c r="B72" s="174" t="s">
        <v>115</v>
      </c>
      <c r="C72" s="174"/>
      <c r="D72" s="174"/>
      <c r="E72" s="174"/>
      <c r="F72" s="174"/>
      <c r="G72" s="174"/>
      <c r="H72" s="25">
        <v>0</v>
      </c>
    </row>
    <row r="73" spans="1:8" ht="15" customHeight="1" x14ac:dyDescent="0.25">
      <c r="A73" s="46" t="s">
        <v>36</v>
      </c>
      <c r="B73" s="174" t="s">
        <v>116</v>
      </c>
      <c r="C73" s="174"/>
      <c r="D73" s="174"/>
      <c r="E73" s="174"/>
      <c r="F73" s="174"/>
      <c r="G73" s="174"/>
      <c r="H73" s="25">
        <v>0</v>
      </c>
    </row>
    <row r="74" spans="1:8" ht="15" customHeight="1" x14ac:dyDescent="0.25">
      <c r="A74" s="46" t="s">
        <v>43</v>
      </c>
      <c r="B74" s="174" t="s">
        <v>117</v>
      </c>
      <c r="C74" s="174"/>
      <c r="D74" s="174"/>
      <c r="E74" s="174"/>
      <c r="F74" s="174"/>
      <c r="G74" s="174"/>
      <c r="H74" s="25">
        <v>0</v>
      </c>
    </row>
    <row r="75" spans="1:8" ht="15" customHeight="1" x14ac:dyDescent="0.25">
      <c r="A75" s="46" t="s">
        <v>44</v>
      </c>
      <c r="B75" s="174" t="s">
        <v>66</v>
      </c>
      <c r="C75" s="174"/>
      <c r="D75" s="174"/>
      <c r="E75" s="174"/>
      <c r="F75" s="174"/>
      <c r="G75" s="174"/>
      <c r="H75" s="25">
        <v>0</v>
      </c>
    </row>
    <row r="76" spans="1:8" ht="15" customHeight="1" x14ac:dyDescent="0.25">
      <c r="A76" s="182" t="s">
        <v>67</v>
      </c>
      <c r="B76" s="182"/>
      <c r="C76" s="182"/>
      <c r="D76" s="182"/>
      <c r="E76" s="182"/>
      <c r="F76" s="182"/>
      <c r="G76" s="182"/>
      <c r="H76" s="28">
        <f>SUM(H72:H75)</f>
        <v>0</v>
      </c>
    </row>
    <row r="78" spans="1:8" ht="15" customHeight="1" x14ac:dyDescent="0.25">
      <c r="A78" s="165" t="s">
        <v>118</v>
      </c>
      <c r="B78" s="165"/>
      <c r="C78" s="165"/>
      <c r="D78" s="165"/>
      <c r="E78" s="165"/>
      <c r="F78" s="165"/>
      <c r="G78" s="165"/>
      <c r="H78" s="165"/>
    </row>
    <row r="79" spans="1:8" ht="15" customHeight="1" x14ac:dyDescent="0.25">
      <c r="A79" s="43">
        <v>6</v>
      </c>
      <c r="B79" s="168" t="s">
        <v>119</v>
      </c>
      <c r="C79" s="168"/>
      <c r="D79" s="168"/>
      <c r="E79" s="168"/>
      <c r="F79" s="168"/>
      <c r="G79" s="45" t="s">
        <v>78</v>
      </c>
      <c r="H79" s="45" t="s">
        <v>58</v>
      </c>
    </row>
    <row r="80" spans="1:8" ht="15" customHeight="1" thickBot="1" x14ac:dyDescent="0.3">
      <c r="A80" s="46" t="s">
        <v>34</v>
      </c>
      <c r="B80" s="174" t="s">
        <v>120</v>
      </c>
      <c r="C80" s="174"/>
      <c r="D80" s="174"/>
      <c r="E80" s="174"/>
      <c r="F80" s="174"/>
      <c r="G80" s="30"/>
      <c r="H80" s="34">
        <f>SUM($H$92:$H$96)*G80</f>
        <v>0</v>
      </c>
    </row>
    <row r="81" spans="1:8" ht="15" customHeight="1" thickBot="1" x14ac:dyDescent="0.3">
      <c r="A81" s="46" t="s">
        <v>36</v>
      </c>
      <c r="B81" s="176" t="s">
        <v>121</v>
      </c>
      <c r="C81" s="177"/>
      <c r="D81" s="177"/>
      <c r="E81" s="177"/>
      <c r="F81" s="178"/>
      <c r="G81" s="30"/>
      <c r="H81" s="34">
        <f>SUM($H$92:$H$96)*G81</f>
        <v>0</v>
      </c>
    </row>
    <row r="82" spans="1:8" ht="15" customHeight="1" thickBot="1" x14ac:dyDescent="0.3">
      <c r="A82" s="46" t="s">
        <v>43</v>
      </c>
      <c r="B82" s="176" t="s">
        <v>122</v>
      </c>
      <c r="C82" s="177"/>
      <c r="D82" s="177"/>
      <c r="E82" s="177"/>
      <c r="F82" s="178"/>
      <c r="G82" s="31"/>
      <c r="H82" s="32"/>
    </row>
    <row r="83" spans="1:8" ht="15" customHeight="1" thickBot="1" x14ac:dyDescent="0.3">
      <c r="A83" s="183" t="s">
        <v>123</v>
      </c>
      <c r="B83" s="186" t="s">
        <v>124</v>
      </c>
      <c r="C83" s="187"/>
      <c r="D83" s="188"/>
      <c r="E83" s="176" t="s">
        <v>125</v>
      </c>
      <c r="F83" s="178"/>
      <c r="G83" s="33">
        <v>0.03</v>
      </c>
      <c r="H83" s="28">
        <f>G83*(SUM($H$92:$H$96)+SUM($H$80:$H$81))/(1-SUM($G$83:$G$87))</f>
        <v>0</v>
      </c>
    </row>
    <row r="84" spans="1:8" ht="15" customHeight="1" thickBot="1" x14ac:dyDescent="0.3">
      <c r="A84" s="167"/>
      <c r="B84" s="189"/>
      <c r="C84" s="190"/>
      <c r="D84" s="174"/>
      <c r="E84" s="176" t="s">
        <v>126</v>
      </c>
      <c r="F84" s="178"/>
      <c r="G84" s="33">
        <v>6.4999999999999997E-3</v>
      </c>
      <c r="H84" s="28">
        <f>G84*(SUM($H$92:$H$96)+SUM($H$80:$H$81))/(1-SUM($G$83:$G$87))</f>
        <v>0</v>
      </c>
    </row>
    <row r="85" spans="1:8" ht="15" customHeight="1" thickBot="1" x14ac:dyDescent="0.3">
      <c r="A85" s="46" t="s">
        <v>127</v>
      </c>
      <c r="B85" s="176" t="s">
        <v>128</v>
      </c>
      <c r="C85" s="177"/>
      <c r="D85" s="178"/>
      <c r="E85" s="176"/>
      <c r="F85" s="178"/>
      <c r="G85" s="30"/>
      <c r="H85" s="28">
        <f>G85*(SUM($H$92:$H$96)+SUM($H$80:$H$81))/(1-SUM($G$83:$G$87))</f>
        <v>0</v>
      </c>
    </row>
    <row r="86" spans="1:8" ht="15" customHeight="1" thickBot="1" x14ac:dyDescent="0.3">
      <c r="A86" s="46" t="s">
        <v>129</v>
      </c>
      <c r="B86" s="176" t="s">
        <v>130</v>
      </c>
      <c r="C86" s="177"/>
      <c r="D86" s="178"/>
      <c r="E86" s="176" t="s">
        <v>131</v>
      </c>
      <c r="F86" s="178"/>
      <c r="G86" s="30">
        <v>0.05</v>
      </c>
      <c r="H86" s="28">
        <f>G86*(SUM($H$92:$H$96)+SUM($H$80:$H$81))/(1-SUM($G$83:$G$87))</f>
        <v>0</v>
      </c>
    </row>
    <row r="87" spans="1:8" ht="15" customHeight="1" thickBot="1" x14ac:dyDescent="0.3">
      <c r="A87" s="46" t="s">
        <v>132</v>
      </c>
      <c r="B87" s="176" t="s">
        <v>133</v>
      </c>
      <c r="C87" s="177"/>
      <c r="D87" s="178"/>
      <c r="E87" s="184" t="s">
        <v>134</v>
      </c>
      <c r="F87" s="185"/>
      <c r="G87" s="30"/>
      <c r="H87" s="28">
        <f>G87*(SUM($H$92:$H$96)+SUM($H$80:$H$81))/(1-SUM($G$83:$G$87))</f>
        <v>0</v>
      </c>
    </row>
    <row r="88" spans="1:8" ht="15" customHeight="1" thickBot="1" x14ac:dyDescent="0.3">
      <c r="A88" s="169" t="s">
        <v>67</v>
      </c>
      <c r="B88" s="191"/>
      <c r="C88" s="191"/>
      <c r="D88" s="191"/>
      <c r="E88" s="191"/>
      <c r="F88" s="191"/>
      <c r="G88" s="169"/>
      <c r="H88" s="28">
        <f>SUM(H80:H87)</f>
        <v>0</v>
      </c>
    </row>
    <row r="90" spans="1:8" ht="15" customHeight="1" x14ac:dyDescent="0.25">
      <c r="A90" s="165" t="s">
        <v>135</v>
      </c>
      <c r="B90" s="165"/>
      <c r="C90" s="165"/>
      <c r="D90" s="165"/>
      <c r="E90" s="165"/>
      <c r="F90" s="165"/>
      <c r="G90" s="165"/>
      <c r="H90" s="165"/>
    </row>
    <row r="91" spans="1:8" ht="15" customHeight="1" x14ac:dyDescent="0.25">
      <c r="A91" s="43"/>
      <c r="B91" s="168" t="s">
        <v>136</v>
      </c>
      <c r="C91" s="168"/>
      <c r="D91" s="168"/>
      <c r="E91" s="168"/>
      <c r="F91" s="168"/>
      <c r="G91" s="168"/>
      <c r="H91" s="45" t="s">
        <v>58</v>
      </c>
    </row>
    <row r="92" spans="1:8" ht="15" customHeight="1" x14ac:dyDescent="0.25">
      <c r="A92" s="44" t="s">
        <v>34</v>
      </c>
      <c r="B92" s="174" t="s">
        <v>56</v>
      </c>
      <c r="C92" s="174"/>
      <c r="D92" s="174"/>
      <c r="E92" s="174"/>
      <c r="F92" s="174"/>
      <c r="G92" s="174"/>
      <c r="H92" s="28">
        <f>H14</f>
        <v>0</v>
      </c>
    </row>
    <row r="93" spans="1:8" ht="15" customHeight="1" x14ac:dyDescent="0.25">
      <c r="A93" s="44" t="s">
        <v>36</v>
      </c>
      <c r="B93" s="174" t="s">
        <v>68</v>
      </c>
      <c r="C93" s="174"/>
      <c r="D93" s="174"/>
      <c r="E93" s="174"/>
      <c r="F93" s="174"/>
      <c r="G93" s="174"/>
      <c r="H93" s="28">
        <f>H48</f>
        <v>0</v>
      </c>
    </row>
    <row r="94" spans="1:8" ht="15" customHeight="1" x14ac:dyDescent="0.25">
      <c r="A94" s="44" t="s">
        <v>43</v>
      </c>
      <c r="B94" s="174" t="s">
        <v>98</v>
      </c>
      <c r="C94" s="174"/>
      <c r="D94" s="174"/>
      <c r="E94" s="174"/>
      <c r="F94" s="174"/>
      <c r="G94" s="174"/>
      <c r="H94" s="28">
        <f>H58</f>
        <v>0</v>
      </c>
    </row>
    <row r="95" spans="1:8" ht="15" customHeight="1" x14ac:dyDescent="0.25">
      <c r="A95" s="44" t="s">
        <v>44</v>
      </c>
      <c r="B95" s="174" t="s">
        <v>137</v>
      </c>
      <c r="C95" s="174"/>
      <c r="D95" s="174"/>
      <c r="E95" s="174"/>
      <c r="F95" s="174"/>
      <c r="G95" s="174"/>
      <c r="H95" s="28">
        <f>H68</f>
        <v>0</v>
      </c>
    </row>
    <row r="96" spans="1:8" ht="15" customHeight="1" x14ac:dyDescent="0.25">
      <c r="A96" s="44" t="s">
        <v>63</v>
      </c>
      <c r="B96" s="174" t="s">
        <v>113</v>
      </c>
      <c r="C96" s="174"/>
      <c r="D96" s="174"/>
      <c r="E96" s="174"/>
      <c r="F96" s="174"/>
      <c r="G96" s="174"/>
      <c r="H96" s="28">
        <f>H76</f>
        <v>0</v>
      </c>
    </row>
    <row r="97" spans="1:8" ht="15" customHeight="1" x14ac:dyDescent="0.25">
      <c r="A97" s="169" t="s">
        <v>138</v>
      </c>
      <c r="B97" s="169"/>
      <c r="C97" s="169"/>
      <c r="D97" s="169"/>
      <c r="E97" s="169"/>
      <c r="F97" s="169"/>
      <c r="G97" s="169"/>
      <c r="H97" s="28">
        <f>SUM(H92:H96)</f>
        <v>0</v>
      </c>
    </row>
    <row r="98" spans="1:8" ht="15" customHeight="1" x14ac:dyDescent="0.25">
      <c r="A98" s="44" t="s">
        <v>84</v>
      </c>
      <c r="B98" s="174" t="s">
        <v>139</v>
      </c>
      <c r="C98" s="174"/>
      <c r="D98" s="174"/>
      <c r="E98" s="174"/>
      <c r="F98" s="174"/>
      <c r="G98" s="174"/>
      <c r="H98" s="28">
        <f>H88</f>
        <v>0</v>
      </c>
    </row>
    <row r="99" spans="1:8" ht="15" customHeight="1" x14ac:dyDescent="0.25">
      <c r="A99" s="169" t="s">
        <v>140</v>
      </c>
      <c r="B99" s="169"/>
      <c r="C99" s="169"/>
      <c r="D99" s="169"/>
      <c r="E99" s="169"/>
      <c r="F99" s="169"/>
      <c r="G99" s="169"/>
      <c r="H99" s="28">
        <f>SUM(H97:H98)</f>
        <v>0</v>
      </c>
    </row>
  </sheetData>
  <mergeCells count="99">
    <mergeCell ref="B98:G98"/>
    <mergeCell ref="A99:G99"/>
    <mergeCell ref="A88:G88"/>
    <mergeCell ref="A90:H90"/>
    <mergeCell ref="B91:G91"/>
    <mergeCell ref="B92:G92"/>
    <mergeCell ref="B93:G93"/>
    <mergeCell ref="B94:G94"/>
    <mergeCell ref="B95:G95"/>
    <mergeCell ref="B96:G96"/>
    <mergeCell ref="A97:G97"/>
    <mergeCell ref="B85:D85"/>
    <mergeCell ref="B86:D86"/>
    <mergeCell ref="B87:D87"/>
    <mergeCell ref="E83:F83"/>
    <mergeCell ref="E84:F84"/>
    <mergeCell ref="E85:F85"/>
    <mergeCell ref="E86:F86"/>
    <mergeCell ref="E87:F87"/>
    <mergeCell ref="B83:D84"/>
    <mergeCell ref="A83:A84"/>
    <mergeCell ref="B75:G75"/>
    <mergeCell ref="A76:G76"/>
    <mergeCell ref="A78:H78"/>
    <mergeCell ref="B79:F79"/>
    <mergeCell ref="B80:F80"/>
    <mergeCell ref="B81:F81"/>
    <mergeCell ref="B82:F82"/>
    <mergeCell ref="A70:H70"/>
    <mergeCell ref="B71:G71"/>
    <mergeCell ref="B72:G72"/>
    <mergeCell ref="B73:G73"/>
    <mergeCell ref="B74:G74"/>
    <mergeCell ref="B64:F64"/>
    <mergeCell ref="B65:F65"/>
    <mergeCell ref="A68:G68"/>
    <mergeCell ref="B66:F66"/>
    <mergeCell ref="B67:F67"/>
    <mergeCell ref="A58:G58"/>
    <mergeCell ref="A60:H60"/>
    <mergeCell ref="B61:G61"/>
    <mergeCell ref="B62:F62"/>
    <mergeCell ref="B63:F63"/>
    <mergeCell ref="B54:G54"/>
    <mergeCell ref="B55:G55"/>
    <mergeCell ref="B57:G57"/>
    <mergeCell ref="B56:G56"/>
    <mergeCell ref="B47:G47"/>
    <mergeCell ref="A48:G48"/>
    <mergeCell ref="A50:H50"/>
    <mergeCell ref="B51:G51"/>
    <mergeCell ref="B52:G52"/>
    <mergeCell ref="B53:G53"/>
    <mergeCell ref="A41:G41"/>
    <mergeCell ref="A43:H43"/>
    <mergeCell ref="B44:G44"/>
    <mergeCell ref="B45:G45"/>
    <mergeCell ref="B46:G46"/>
    <mergeCell ref="B36:G36"/>
    <mergeCell ref="B37:G37"/>
    <mergeCell ref="B38:G38"/>
    <mergeCell ref="B39:G39"/>
    <mergeCell ref="B40:G40"/>
    <mergeCell ref="B30:F30"/>
    <mergeCell ref="B31:F31"/>
    <mergeCell ref="B32:F32"/>
    <mergeCell ref="A33:F33"/>
    <mergeCell ref="A35:H35"/>
    <mergeCell ref="B25:F25"/>
    <mergeCell ref="B26:F26"/>
    <mergeCell ref="B27:F27"/>
    <mergeCell ref="B28:F28"/>
    <mergeCell ref="B29:F29"/>
    <mergeCell ref="B20:E20"/>
    <mergeCell ref="F20:G20"/>
    <mergeCell ref="A21:G21"/>
    <mergeCell ref="A23:H23"/>
    <mergeCell ref="B24:F24"/>
    <mergeCell ref="A16:H16"/>
    <mergeCell ref="A17:H17"/>
    <mergeCell ref="B18:E18"/>
    <mergeCell ref="F18:G18"/>
    <mergeCell ref="B19:E19"/>
    <mergeCell ref="F19:G19"/>
    <mergeCell ref="B10:G10"/>
    <mergeCell ref="B11:G11"/>
    <mergeCell ref="B12:G12"/>
    <mergeCell ref="B13:G13"/>
    <mergeCell ref="A14:G14"/>
    <mergeCell ref="A5:H5"/>
    <mergeCell ref="B6:G6"/>
    <mergeCell ref="B7:G7"/>
    <mergeCell ref="B8:G8"/>
    <mergeCell ref="B9:G9"/>
    <mergeCell ref="A1:H1"/>
    <mergeCell ref="B2:E2"/>
    <mergeCell ref="F2:H2"/>
    <mergeCell ref="B3:E3"/>
    <mergeCell ref="F3:H3"/>
  </mergeCells>
  <pageMargins left="0.78749999999999998" right="0.78749999999999998" top="1.05277777777778" bottom="1.05277777777778" header="0.78749999999999998" footer="0.78749999999999998"/>
  <pageSetup scale="55" firstPageNumber="0" orientation="portrait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9"/>
  <sheetViews>
    <sheetView topLeftCell="A91" zoomScaleNormal="100" workbookViewId="0">
      <selection activeCell="A2" sqref="A2"/>
    </sheetView>
  </sheetViews>
  <sheetFormatPr defaultRowHeight="15.75" x14ac:dyDescent="0.25"/>
  <cols>
    <col min="1" max="7" width="12.42578125" style="24" customWidth="1"/>
    <col min="8" max="8" width="14.5703125" style="24" bestFit="1" customWidth="1"/>
    <col min="9" max="1025" width="9.140625" style="2" customWidth="1"/>
  </cols>
  <sheetData>
    <row r="1" spans="1:8" ht="15" customHeight="1" x14ac:dyDescent="0.25">
      <c r="A1" s="165" t="s">
        <v>53</v>
      </c>
      <c r="B1" s="165"/>
      <c r="C1" s="165"/>
      <c r="D1" s="165"/>
      <c r="E1" s="165"/>
      <c r="F1" s="165"/>
      <c r="G1" s="165"/>
      <c r="H1" s="165"/>
    </row>
    <row r="2" spans="1:8" ht="15" customHeight="1" thickBot="1" x14ac:dyDescent="0.3">
      <c r="A2" s="46">
        <v>1</v>
      </c>
      <c r="B2" s="166" t="s">
        <v>54</v>
      </c>
      <c r="C2" s="166"/>
      <c r="D2" s="166"/>
      <c r="E2" s="166"/>
      <c r="F2" s="167" t="s">
        <v>141</v>
      </c>
      <c r="G2" s="167"/>
      <c r="H2" s="167"/>
    </row>
    <row r="3" spans="1:8" ht="36" customHeight="1" thickBot="1" x14ac:dyDescent="0.3">
      <c r="A3" s="46">
        <v>2</v>
      </c>
      <c r="B3" s="166" t="s">
        <v>55</v>
      </c>
      <c r="C3" s="166"/>
      <c r="D3" s="166"/>
      <c r="E3" s="166"/>
      <c r="F3" s="167"/>
      <c r="G3" s="167"/>
      <c r="H3" s="167"/>
    </row>
    <row r="5" spans="1:8" ht="15" customHeight="1" thickBot="1" x14ac:dyDescent="0.3">
      <c r="A5" s="165" t="s">
        <v>56</v>
      </c>
      <c r="B5" s="165"/>
      <c r="C5" s="165"/>
      <c r="D5" s="165"/>
      <c r="E5" s="165"/>
      <c r="F5" s="165"/>
      <c r="G5" s="165"/>
      <c r="H5" s="165"/>
    </row>
    <row r="6" spans="1:8" ht="15" customHeight="1" thickBot="1" x14ac:dyDescent="0.3">
      <c r="A6" s="43">
        <v>1</v>
      </c>
      <c r="B6" s="168" t="s">
        <v>57</v>
      </c>
      <c r="C6" s="168"/>
      <c r="D6" s="168"/>
      <c r="E6" s="168"/>
      <c r="F6" s="168"/>
      <c r="G6" s="168"/>
      <c r="H6" s="45" t="s">
        <v>58</v>
      </c>
    </row>
    <row r="7" spans="1:8" ht="15" customHeight="1" thickBot="1" x14ac:dyDescent="0.3">
      <c r="A7" s="46" t="s">
        <v>34</v>
      </c>
      <c r="B7" s="166" t="s">
        <v>59</v>
      </c>
      <c r="C7" s="166"/>
      <c r="D7" s="166"/>
      <c r="E7" s="166"/>
      <c r="F7" s="166"/>
      <c r="G7" s="166"/>
      <c r="H7" s="25"/>
    </row>
    <row r="8" spans="1:8" ht="15" customHeight="1" thickBot="1" x14ac:dyDescent="0.3">
      <c r="A8" s="46" t="s">
        <v>36</v>
      </c>
      <c r="B8" s="166" t="s">
        <v>60</v>
      </c>
      <c r="C8" s="166"/>
      <c r="D8" s="166"/>
      <c r="E8" s="166"/>
      <c r="F8" s="166"/>
      <c r="G8" s="166"/>
      <c r="H8" s="26">
        <v>0</v>
      </c>
    </row>
    <row r="9" spans="1:8" ht="15" customHeight="1" thickBot="1" x14ac:dyDescent="0.3">
      <c r="A9" s="46" t="s">
        <v>43</v>
      </c>
      <c r="B9" s="166" t="s">
        <v>61</v>
      </c>
      <c r="C9" s="166"/>
      <c r="D9" s="166"/>
      <c r="E9" s="166"/>
      <c r="F9" s="166"/>
      <c r="G9" s="166"/>
      <c r="H9" s="26">
        <v>0</v>
      </c>
    </row>
    <row r="10" spans="1:8" ht="15" customHeight="1" thickBot="1" x14ac:dyDescent="0.3">
      <c r="A10" s="46" t="s">
        <v>44</v>
      </c>
      <c r="B10" s="166" t="s">
        <v>62</v>
      </c>
      <c r="C10" s="166"/>
      <c r="D10" s="166"/>
      <c r="E10" s="166"/>
      <c r="F10" s="166"/>
      <c r="G10" s="166"/>
      <c r="H10" s="26">
        <v>0</v>
      </c>
    </row>
    <row r="11" spans="1:8" ht="15" customHeight="1" thickBot="1" x14ac:dyDescent="0.3">
      <c r="A11" s="46" t="s">
        <v>63</v>
      </c>
      <c r="B11" s="166" t="s">
        <v>64</v>
      </c>
      <c r="C11" s="166"/>
      <c r="D11" s="166"/>
      <c r="E11" s="166"/>
      <c r="F11" s="166"/>
      <c r="G11" s="166"/>
      <c r="H11" s="26">
        <v>0</v>
      </c>
    </row>
    <row r="12" spans="1:8" ht="16.5" thickBot="1" x14ac:dyDescent="0.3">
      <c r="A12" s="46"/>
      <c r="B12" s="166"/>
      <c r="C12" s="166"/>
      <c r="D12" s="166"/>
      <c r="E12" s="166"/>
      <c r="F12" s="166"/>
      <c r="G12" s="166"/>
      <c r="H12" s="26"/>
    </row>
    <row r="13" spans="1:8" ht="15" customHeight="1" thickBot="1" x14ac:dyDescent="0.3">
      <c r="A13" s="46" t="s">
        <v>65</v>
      </c>
      <c r="B13" s="166" t="s">
        <v>66</v>
      </c>
      <c r="C13" s="166"/>
      <c r="D13" s="166"/>
      <c r="E13" s="166"/>
      <c r="F13" s="166"/>
      <c r="G13" s="166"/>
      <c r="H13" s="26">
        <v>0</v>
      </c>
    </row>
    <row r="14" spans="1:8" ht="15" customHeight="1" thickBot="1" x14ac:dyDescent="0.3">
      <c r="A14" s="169" t="s">
        <v>67</v>
      </c>
      <c r="B14" s="169"/>
      <c r="C14" s="169"/>
      <c r="D14" s="169"/>
      <c r="E14" s="169"/>
      <c r="F14" s="169"/>
      <c r="G14" s="169"/>
      <c r="H14" s="27">
        <f>SUM(H7:H13)</f>
        <v>0</v>
      </c>
    </row>
    <row r="16" spans="1:8" ht="15" customHeight="1" x14ac:dyDescent="0.25">
      <c r="A16" s="165" t="s">
        <v>68</v>
      </c>
      <c r="B16" s="165"/>
      <c r="C16" s="165"/>
      <c r="D16" s="165"/>
      <c r="E16" s="165"/>
      <c r="F16" s="165"/>
      <c r="G16" s="165"/>
      <c r="H16" s="165"/>
    </row>
    <row r="17" spans="1:8" ht="16.5" thickBot="1" x14ac:dyDescent="0.3">
      <c r="A17" s="170" t="s">
        <v>69</v>
      </c>
      <c r="B17" s="170"/>
      <c r="C17" s="170"/>
      <c r="D17" s="170"/>
      <c r="E17" s="170"/>
      <c r="F17" s="170"/>
      <c r="G17" s="170"/>
      <c r="H17" s="170"/>
    </row>
    <row r="18" spans="1:8" ht="15" customHeight="1" thickBot="1" x14ac:dyDescent="0.3">
      <c r="A18" s="43" t="s">
        <v>70</v>
      </c>
      <c r="B18" s="168" t="s">
        <v>71</v>
      </c>
      <c r="C18" s="168"/>
      <c r="D18" s="168"/>
      <c r="E18" s="168"/>
      <c r="F18" s="168" t="s">
        <v>72</v>
      </c>
      <c r="G18" s="168"/>
      <c r="H18" s="45" t="s">
        <v>58</v>
      </c>
    </row>
    <row r="19" spans="1:8" ht="15" customHeight="1" thickBot="1" x14ac:dyDescent="0.3">
      <c r="A19" s="46" t="s">
        <v>34</v>
      </c>
      <c r="B19" s="171" t="s">
        <v>73</v>
      </c>
      <c r="C19" s="171"/>
      <c r="D19" s="171"/>
      <c r="E19" s="171"/>
      <c r="F19" s="172">
        <f>1/12</f>
        <v>8.3333333333333329E-2</v>
      </c>
      <c r="G19" s="172"/>
      <c r="H19" s="27">
        <f>H14*F19</f>
        <v>0</v>
      </c>
    </row>
    <row r="20" spans="1:8" ht="15" customHeight="1" thickBot="1" x14ac:dyDescent="0.3">
      <c r="A20" s="46" t="s">
        <v>36</v>
      </c>
      <c r="B20" s="171" t="s">
        <v>74</v>
      </c>
      <c r="C20" s="171"/>
      <c r="D20" s="171"/>
      <c r="E20" s="171"/>
      <c r="F20" s="172">
        <f>(1/3)/12</f>
        <v>2.7777777777777776E-2</v>
      </c>
      <c r="G20" s="172"/>
      <c r="H20" s="27">
        <f>H14*F20</f>
        <v>0</v>
      </c>
    </row>
    <row r="21" spans="1:8" ht="15" customHeight="1" thickBot="1" x14ac:dyDescent="0.3">
      <c r="A21" s="169" t="s">
        <v>67</v>
      </c>
      <c r="B21" s="169"/>
      <c r="C21" s="169"/>
      <c r="D21" s="169"/>
      <c r="E21" s="169"/>
      <c r="F21" s="169"/>
      <c r="G21" s="169"/>
      <c r="H21" s="27">
        <f>SUM(H19:H20)</f>
        <v>0</v>
      </c>
    </row>
    <row r="23" spans="1:8" ht="30.75" customHeight="1" thickBot="1" x14ac:dyDescent="0.3">
      <c r="A23" s="173" t="s">
        <v>75</v>
      </c>
      <c r="B23" s="173"/>
      <c r="C23" s="173"/>
      <c r="D23" s="173"/>
      <c r="E23" s="173"/>
      <c r="F23" s="173"/>
      <c r="G23" s="173"/>
      <c r="H23" s="173"/>
    </row>
    <row r="24" spans="1:8" ht="15" customHeight="1" thickBot="1" x14ac:dyDescent="0.3">
      <c r="A24" s="43" t="s">
        <v>76</v>
      </c>
      <c r="B24" s="168" t="s">
        <v>77</v>
      </c>
      <c r="C24" s="168"/>
      <c r="D24" s="168"/>
      <c r="E24" s="168"/>
      <c r="F24" s="168"/>
      <c r="G24" s="45" t="s">
        <v>78</v>
      </c>
      <c r="H24" s="45" t="s">
        <v>58</v>
      </c>
    </row>
    <row r="25" spans="1:8" ht="15" customHeight="1" thickBot="1" x14ac:dyDescent="0.3">
      <c r="A25" s="46" t="s">
        <v>34</v>
      </c>
      <c r="B25" s="174" t="s">
        <v>79</v>
      </c>
      <c r="C25" s="174"/>
      <c r="D25" s="174"/>
      <c r="E25" s="174"/>
      <c r="F25" s="174"/>
      <c r="G25" s="21">
        <v>0.2</v>
      </c>
      <c r="H25" s="27">
        <f>G25*($H$21+$H$14)</f>
        <v>0</v>
      </c>
    </row>
    <row r="26" spans="1:8" ht="15" customHeight="1" thickBot="1" x14ac:dyDescent="0.3">
      <c r="A26" s="46" t="s">
        <v>36</v>
      </c>
      <c r="B26" s="174" t="s">
        <v>80</v>
      </c>
      <c r="C26" s="174"/>
      <c r="D26" s="174"/>
      <c r="E26" s="174"/>
      <c r="F26" s="174"/>
      <c r="G26" s="47">
        <v>2.5000000000000001E-2</v>
      </c>
      <c r="H26" s="27">
        <f t="shared" ref="H26:H32" si="0">G26*($H$21+$H$14)</f>
        <v>0</v>
      </c>
    </row>
    <row r="27" spans="1:8" ht="15" customHeight="1" thickBot="1" x14ac:dyDescent="0.3">
      <c r="A27" s="46" t="s">
        <v>43</v>
      </c>
      <c r="B27" s="174" t="s">
        <v>81</v>
      </c>
      <c r="C27" s="174"/>
      <c r="D27" s="174"/>
      <c r="E27" s="174"/>
      <c r="F27" s="174"/>
      <c r="G27" s="22">
        <v>5.0000000000000001E-3</v>
      </c>
      <c r="H27" s="27">
        <f t="shared" si="0"/>
        <v>0</v>
      </c>
    </row>
    <row r="28" spans="1:8" ht="15" customHeight="1" thickBot="1" x14ac:dyDescent="0.3">
      <c r="A28" s="46" t="s">
        <v>44</v>
      </c>
      <c r="B28" s="174" t="s">
        <v>82</v>
      </c>
      <c r="C28" s="174"/>
      <c r="D28" s="174"/>
      <c r="E28" s="174"/>
      <c r="F28" s="174"/>
      <c r="G28" s="47">
        <v>1.4999999999999999E-2</v>
      </c>
      <c r="H28" s="27">
        <f t="shared" si="0"/>
        <v>0</v>
      </c>
    </row>
    <row r="29" spans="1:8" ht="15" customHeight="1" thickBot="1" x14ac:dyDescent="0.3">
      <c r="A29" s="46" t="s">
        <v>63</v>
      </c>
      <c r="B29" s="174" t="s">
        <v>83</v>
      </c>
      <c r="C29" s="174"/>
      <c r="D29" s="174"/>
      <c r="E29" s="174"/>
      <c r="F29" s="174"/>
      <c r="G29" s="47">
        <v>0.01</v>
      </c>
      <c r="H29" s="27">
        <f t="shared" si="0"/>
        <v>0</v>
      </c>
    </row>
    <row r="30" spans="1:8" ht="15" customHeight="1" thickBot="1" x14ac:dyDescent="0.3">
      <c r="A30" s="46" t="s">
        <v>84</v>
      </c>
      <c r="B30" s="174" t="s">
        <v>85</v>
      </c>
      <c r="C30" s="174"/>
      <c r="D30" s="174"/>
      <c r="E30" s="174"/>
      <c r="F30" s="174"/>
      <c r="G30" s="47">
        <v>6.0000000000000001E-3</v>
      </c>
      <c r="H30" s="27">
        <f t="shared" si="0"/>
        <v>0</v>
      </c>
    </row>
    <row r="31" spans="1:8" ht="15" customHeight="1" thickBot="1" x14ac:dyDescent="0.3">
      <c r="A31" s="46" t="s">
        <v>65</v>
      </c>
      <c r="B31" s="174" t="s">
        <v>86</v>
      </c>
      <c r="C31" s="174"/>
      <c r="D31" s="174"/>
      <c r="E31" s="174"/>
      <c r="F31" s="174"/>
      <c r="G31" s="47">
        <v>2E-3</v>
      </c>
      <c r="H31" s="27">
        <f t="shared" si="0"/>
        <v>0</v>
      </c>
    </row>
    <row r="32" spans="1:8" ht="15" customHeight="1" thickBot="1" x14ac:dyDescent="0.3">
      <c r="A32" s="46" t="s">
        <v>87</v>
      </c>
      <c r="B32" s="174" t="s">
        <v>88</v>
      </c>
      <c r="C32" s="174"/>
      <c r="D32" s="174"/>
      <c r="E32" s="174"/>
      <c r="F32" s="174"/>
      <c r="G32" s="47">
        <v>0.08</v>
      </c>
      <c r="H32" s="27">
        <f t="shared" si="0"/>
        <v>0</v>
      </c>
    </row>
    <row r="33" spans="1:8" ht="15" customHeight="1" thickBot="1" x14ac:dyDescent="0.3">
      <c r="A33" s="169" t="s">
        <v>89</v>
      </c>
      <c r="B33" s="169"/>
      <c r="C33" s="169"/>
      <c r="D33" s="169"/>
      <c r="E33" s="169"/>
      <c r="F33" s="169"/>
      <c r="G33" s="47">
        <f>SUM(G25:G32)</f>
        <v>0.34300000000000003</v>
      </c>
      <c r="H33" s="27">
        <f>SUM(H25:H32)</f>
        <v>0</v>
      </c>
    </row>
    <row r="35" spans="1:8" ht="16.5" thickBot="1" x14ac:dyDescent="0.3">
      <c r="A35" s="170" t="s">
        <v>90</v>
      </c>
      <c r="B35" s="170"/>
      <c r="C35" s="170"/>
      <c r="D35" s="170"/>
      <c r="E35" s="170"/>
      <c r="F35" s="170"/>
      <c r="G35" s="170"/>
      <c r="H35" s="170"/>
    </row>
    <row r="36" spans="1:8" ht="15" customHeight="1" thickBot="1" x14ac:dyDescent="0.3">
      <c r="A36" s="43" t="s">
        <v>91</v>
      </c>
      <c r="B36" s="168" t="s">
        <v>92</v>
      </c>
      <c r="C36" s="168"/>
      <c r="D36" s="168"/>
      <c r="E36" s="168"/>
      <c r="F36" s="168"/>
      <c r="G36" s="168"/>
      <c r="H36" s="45" t="s">
        <v>58</v>
      </c>
    </row>
    <row r="37" spans="1:8" ht="15" customHeight="1" thickBot="1" x14ac:dyDescent="0.3">
      <c r="A37" s="46" t="s">
        <v>34</v>
      </c>
      <c r="B37" s="174" t="s">
        <v>93</v>
      </c>
      <c r="C37" s="174"/>
      <c r="D37" s="174"/>
      <c r="E37" s="174"/>
      <c r="F37" s="174"/>
      <c r="G37" s="174"/>
      <c r="H37" s="25">
        <v>0</v>
      </c>
    </row>
    <row r="38" spans="1:8" ht="15" customHeight="1" thickBot="1" x14ac:dyDescent="0.3">
      <c r="A38" s="46" t="s">
        <v>36</v>
      </c>
      <c r="B38" s="174" t="s">
        <v>94</v>
      </c>
      <c r="C38" s="174"/>
      <c r="D38" s="174"/>
      <c r="E38" s="174"/>
      <c r="F38" s="174"/>
      <c r="G38" s="174"/>
      <c r="H38" s="25">
        <v>0</v>
      </c>
    </row>
    <row r="39" spans="1:8" ht="15" customHeight="1" thickBot="1" x14ac:dyDescent="0.3">
      <c r="A39" s="46" t="s">
        <v>43</v>
      </c>
      <c r="B39" s="174" t="s">
        <v>95</v>
      </c>
      <c r="C39" s="174"/>
      <c r="D39" s="174"/>
      <c r="E39" s="174"/>
      <c r="F39" s="174"/>
      <c r="G39" s="174"/>
      <c r="H39" s="25">
        <v>0</v>
      </c>
    </row>
    <row r="40" spans="1:8" ht="15" customHeight="1" thickBot="1" x14ac:dyDescent="0.3">
      <c r="A40" s="46" t="s">
        <v>44</v>
      </c>
      <c r="B40" s="174" t="s">
        <v>66</v>
      </c>
      <c r="C40" s="174"/>
      <c r="D40" s="174"/>
      <c r="E40" s="174"/>
      <c r="F40" s="174"/>
      <c r="G40" s="174"/>
      <c r="H40" s="25">
        <v>0</v>
      </c>
    </row>
    <row r="41" spans="1:8" ht="15" customHeight="1" thickBot="1" x14ac:dyDescent="0.3">
      <c r="A41" s="169" t="s">
        <v>67</v>
      </c>
      <c r="B41" s="169"/>
      <c r="C41" s="169"/>
      <c r="D41" s="169"/>
      <c r="E41" s="169"/>
      <c r="F41" s="169"/>
      <c r="G41" s="169"/>
      <c r="H41" s="27">
        <f>SUM(H37:H40)</f>
        <v>0</v>
      </c>
    </row>
    <row r="43" spans="1:8" ht="16.5" thickBot="1" x14ac:dyDescent="0.3">
      <c r="A43" s="175" t="s">
        <v>96</v>
      </c>
      <c r="B43" s="175"/>
      <c r="C43" s="175"/>
      <c r="D43" s="175"/>
      <c r="E43" s="175"/>
      <c r="F43" s="175"/>
      <c r="G43" s="175"/>
      <c r="H43" s="175"/>
    </row>
    <row r="44" spans="1:8" ht="15" customHeight="1" thickBot="1" x14ac:dyDescent="0.3">
      <c r="A44" s="43">
        <v>2</v>
      </c>
      <c r="B44" s="168" t="s">
        <v>97</v>
      </c>
      <c r="C44" s="168"/>
      <c r="D44" s="168"/>
      <c r="E44" s="168"/>
      <c r="F44" s="168"/>
      <c r="G44" s="168"/>
      <c r="H44" s="45" t="s">
        <v>58</v>
      </c>
    </row>
    <row r="45" spans="1:8" ht="15" customHeight="1" thickBot="1" x14ac:dyDescent="0.3">
      <c r="A45" s="46" t="s">
        <v>70</v>
      </c>
      <c r="B45" s="174" t="s">
        <v>71</v>
      </c>
      <c r="C45" s="174"/>
      <c r="D45" s="174"/>
      <c r="E45" s="174"/>
      <c r="F45" s="174"/>
      <c r="G45" s="174"/>
      <c r="H45" s="27">
        <f>H21</f>
        <v>0</v>
      </c>
    </row>
    <row r="46" spans="1:8" ht="15" customHeight="1" thickBot="1" x14ac:dyDescent="0.3">
      <c r="A46" s="46" t="s">
        <v>76</v>
      </c>
      <c r="B46" s="174" t="s">
        <v>77</v>
      </c>
      <c r="C46" s="174"/>
      <c r="D46" s="174"/>
      <c r="E46" s="174"/>
      <c r="F46" s="174"/>
      <c r="G46" s="174"/>
      <c r="H46" s="27">
        <f>H33</f>
        <v>0</v>
      </c>
    </row>
    <row r="47" spans="1:8" ht="15" customHeight="1" thickBot="1" x14ac:dyDescent="0.3">
      <c r="A47" s="46" t="s">
        <v>91</v>
      </c>
      <c r="B47" s="174" t="s">
        <v>92</v>
      </c>
      <c r="C47" s="174"/>
      <c r="D47" s="174"/>
      <c r="E47" s="174"/>
      <c r="F47" s="174"/>
      <c r="G47" s="174"/>
      <c r="H47" s="27">
        <f>H41</f>
        <v>0</v>
      </c>
    </row>
    <row r="48" spans="1:8" ht="15" customHeight="1" thickBot="1" x14ac:dyDescent="0.3">
      <c r="A48" s="169" t="s">
        <v>67</v>
      </c>
      <c r="B48" s="169"/>
      <c r="C48" s="169"/>
      <c r="D48" s="169"/>
      <c r="E48" s="169"/>
      <c r="F48" s="169"/>
      <c r="G48" s="169"/>
      <c r="H48" s="27">
        <f>SUM(H45:H47)</f>
        <v>0</v>
      </c>
    </row>
    <row r="49" spans="1:8" x14ac:dyDescent="0.25">
      <c r="A49" s="23"/>
    </row>
    <row r="50" spans="1:8" ht="15" customHeight="1" thickBot="1" x14ac:dyDescent="0.3">
      <c r="A50" s="165" t="s">
        <v>98</v>
      </c>
      <c r="B50" s="165"/>
      <c r="C50" s="165"/>
      <c r="D50" s="165"/>
      <c r="E50" s="165"/>
      <c r="F50" s="165"/>
      <c r="G50" s="165"/>
      <c r="H50" s="165"/>
    </row>
    <row r="51" spans="1:8" ht="15" customHeight="1" thickBot="1" x14ac:dyDescent="0.3">
      <c r="A51" s="43">
        <v>3</v>
      </c>
      <c r="B51" s="168" t="s">
        <v>99</v>
      </c>
      <c r="C51" s="168"/>
      <c r="D51" s="168"/>
      <c r="E51" s="168"/>
      <c r="F51" s="168"/>
      <c r="G51" s="168"/>
      <c r="H51" s="45" t="s">
        <v>58</v>
      </c>
    </row>
    <row r="52" spans="1:8" ht="15" customHeight="1" thickBot="1" x14ac:dyDescent="0.3">
      <c r="A52" s="46" t="s">
        <v>34</v>
      </c>
      <c r="B52" s="176" t="s">
        <v>100</v>
      </c>
      <c r="C52" s="177"/>
      <c r="D52" s="177"/>
      <c r="E52" s="177"/>
      <c r="F52" s="177"/>
      <c r="G52" s="178"/>
      <c r="H52" s="27">
        <f>((H7+H21+H41)/12)*15%*45%</f>
        <v>0</v>
      </c>
    </row>
    <row r="53" spans="1:8" ht="15" customHeight="1" thickBot="1" x14ac:dyDescent="0.3">
      <c r="A53" s="46" t="s">
        <v>36</v>
      </c>
      <c r="B53" s="176" t="s">
        <v>101</v>
      </c>
      <c r="C53" s="177"/>
      <c r="D53" s="177"/>
      <c r="E53" s="177"/>
      <c r="F53" s="177"/>
      <c r="G53" s="178"/>
      <c r="H53" s="27">
        <f>((H7+H21)/12)*G32*15%*45%</f>
        <v>0</v>
      </c>
    </row>
    <row r="54" spans="1:8" ht="15" customHeight="1" thickBot="1" x14ac:dyDescent="0.3">
      <c r="A54" s="46" t="s">
        <v>43</v>
      </c>
      <c r="B54" s="176" t="s">
        <v>102</v>
      </c>
      <c r="C54" s="177"/>
      <c r="D54" s="177"/>
      <c r="E54" s="177"/>
      <c r="F54" s="177"/>
      <c r="G54" s="178"/>
      <c r="H54" s="27">
        <f>50%*H32*15%*45%</f>
        <v>0</v>
      </c>
    </row>
    <row r="55" spans="1:8" ht="15" customHeight="1" thickBot="1" x14ac:dyDescent="0.3">
      <c r="A55" s="46" t="s">
        <v>44</v>
      </c>
      <c r="B55" s="179" t="s">
        <v>103</v>
      </c>
      <c r="C55" s="180"/>
      <c r="D55" s="180"/>
      <c r="E55" s="180"/>
      <c r="F55" s="180"/>
      <c r="G55" s="181"/>
      <c r="H55" s="27">
        <f>((H7+H21+H41)/12)*15%*55%</f>
        <v>0</v>
      </c>
    </row>
    <row r="56" spans="1:8" ht="15" customHeight="1" thickBot="1" x14ac:dyDescent="0.3">
      <c r="A56" s="46" t="s">
        <v>63</v>
      </c>
      <c r="B56" s="176" t="s">
        <v>104</v>
      </c>
      <c r="C56" s="177"/>
      <c r="D56" s="177"/>
      <c r="E56" s="177"/>
      <c r="F56" s="177"/>
      <c r="G56" s="178"/>
      <c r="H56" s="27">
        <f>(((H7+H21)*G33)/12)*15%*55%</f>
        <v>0</v>
      </c>
    </row>
    <row r="57" spans="1:8" ht="15" customHeight="1" thickBot="1" x14ac:dyDescent="0.3">
      <c r="A57" s="46" t="s">
        <v>84</v>
      </c>
      <c r="B57" s="176" t="s">
        <v>105</v>
      </c>
      <c r="C57" s="177"/>
      <c r="D57" s="177"/>
      <c r="E57" s="177"/>
      <c r="F57" s="177"/>
      <c r="G57" s="178"/>
      <c r="H57" s="27">
        <f>50%*H32*15%*55%</f>
        <v>0</v>
      </c>
    </row>
    <row r="58" spans="1:8" ht="15" customHeight="1" thickBot="1" x14ac:dyDescent="0.3">
      <c r="A58" s="182" t="s">
        <v>67</v>
      </c>
      <c r="B58" s="182"/>
      <c r="C58" s="182"/>
      <c r="D58" s="182"/>
      <c r="E58" s="182"/>
      <c r="F58" s="182"/>
      <c r="G58" s="182"/>
      <c r="H58" s="27">
        <f>SUM(H52:H57)</f>
        <v>0</v>
      </c>
    </row>
    <row r="60" spans="1:8" ht="15" customHeight="1" thickBot="1" x14ac:dyDescent="0.3">
      <c r="A60" s="165" t="s">
        <v>106</v>
      </c>
      <c r="B60" s="165"/>
      <c r="C60" s="165"/>
      <c r="D60" s="165"/>
      <c r="E60" s="165"/>
      <c r="F60" s="165"/>
      <c r="G60" s="165"/>
      <c r="H60" s="165"/>
    </row>
    <row r="61" spans="1:8" ht="15" customHeight="1" thickBot="1" x14ac:dyDescent="0.3">
      <c r="A61" s="43">
        <v>4</v>
      </c>
      <c r="B61" s="168" t="s">
        <v>107</v>
      </c>
      <c r="C61" s="168"/>
      <c r="D61" s="168"/>
      <c r="E61" s="168"/>
      <c r="F61" s="168"/>
      <c r="G61" s="168"/>
      <c r="H61" s="45" t="s">
        <v>58</v>
      </c>
    </row>
    <row r="62" spans="1:8" ht="15" customHeight="1" thickBot="1" x14ac:dyDescent="0.3">
      <c r="A62" s="46" t="s">
        <v>34</v>
      </c>
      <c r="B62" s="176" t="s">
        <v>108</v>
      </c>
      <c r="C62" s="177"/>
      <c r="D62" s="177"/>
      <c r="E62" s="177"/>
      <c r="F62" s="178"/>
      <c r="G62" s="47">
        <f>(1/12)</f>
        <v>8.3333333333333329E-2</v>
      </c>
      <c r="H62" s="28">
        <f>G62*($H$14+$H$48)</f>
        <v>0</v>
      </c>
    </row>
    <row r="63" spans="1:8" ht="15" customHeight="1" thickBot="1" x14ac:dyDescent="0.3">
      <c r="A63" s="46" t="s">
        <v>36</v>
      </c>
      <c r="B63" s="174" t="s">
        <v>109</v>
      </c>
      <c r="C63" s="174"/>
      <c r="D63" s="174"/>
      <c r="E63" s="174"/>
      <c r="F63" s="174"/>
      <c r="G63" s="47">
        <f xml:space="preserve"> (5.96/30)/12</f>
        <v>1.6555555555555556E-2</v>
      </c>
      <c r="H63" s="28">
        <f>G63*($H$14+$H$48)</f>
        <v>0</v>
      </c>
    </row>
    <row r="64" spans="1:8" ht="15" customHeight="1" thickBot="1" x14ac:dyDescent="0.3">
      <c r="A64" s="46" t="s">
        <v>43</v>
      </c>
      <c r="B64" s="174" t="s">
        <v>110</v>
      </c>
      <c r="C64" s="174"/>
      <c r="D64" s="174"/>
      <c r="E64" s="174"/>
      <c r="F64" s="174"/>
      <c r="G64" s="47">
        <f>((20/30)/12) *1.5%</f>
        <v>8.3333333333333328E-4</v>
      </c>
      <c r="H64" s="28">
        <f>G64*($H$14+$H$48)</f>
        <v>0</v>
      </c>
    </row>
    <row r="65" spans="1:8" ht="15" customHeight="1" thickBot="1" x14ac:dyDescent="0.3">
      <c r="A65" s="46" t="s">
        <v>44</v>
      </c>
      <c r="B65" s="174" t="s">
        <v>111</v>
      </c>
      <c r="C65" s="174"/>
      <c r="D65" s="174"/>
      <c r="E65" s="174"/>
      <c r="F65" s="174"/>
      <c r="G65" s="47">
        <f>((3/365)*5%)+((2/365)*2%)+((3/365)*2%)</f>
        <v>6.8493150684931507E-4</v>
      </c>
      <c r="H65" s="28">
        <f>G65*($H$14+$H$48)</f>
        <v>0</v>
      </c>
    </row>
    <row r="66" spans="1:8" ht="15" customHeight="1" thickBot="1" x14ac:dyDescent="0.3">
      <c r="A66" s="46" t="s">
        <v>63</v>
      </c>
      <c r="B66" s="174" t="s">
        <v>112</v>
      </c>
      <c r="C66" s="174"/>
      <c r="D66" s="174"/>
      <c r="E66" s="174"/>
      <c r="F66" s="174"/>
      <c r="G66" s="47">
        <f>((180/30)/12) *1.5%</f>
        <v>7.4999999999999997E-3</v>
      </c>
      <c r="H66" s="28">
        <f>G66*($H$14+$H$48)</f>
        <v>0</v>
      </c>
    </row>
    <row r="67" spans="1:8" ht="15" customHeight="1" thickBot="1" x14ac:dyDescent="0.3">
      <c r="A67" s="46" t="s">
        <v>84</v>
      </c>
      <c r="B67" s="174" t="s">
        <v>66</v>
      </c>
      <c r="C67" s="174"/>
      <c r="D67" s="174"/>
      <c r="E67" s="174"/>
      <c r="F67" s="174"/>
      <c r="G67" s="47"/>
      <c r="H67" s="28"/>
    </row>
    <row r="68" spans="1:8" ht="15" customHeight="1" thickBot="1" x14ac:dyDescent="0.3">
      <c r="A68" s="182" t="s">
        <v>67</v>
      </c>
      <c r="B68" s="182"/>
      <c r="C68" s="182"/>
      <c r="D68" s="182"/>
      <c r="E68" s="182"/>
      <c r="F68" s="182"/>
      <c r="G68" s="182"/>
      <c r="H68" s="28">
        <f>SUM(H62:H67)</f>
        <v>0</v>
      </c>
    </row>
    <row r="70" spans="1:8" ht="15" customHeight="1" thickBot="1" x14ac:dyDescent="0.3">
      <c r="A70" s="165" t="s">
        <v>113</v>
      </c>
      <c r="B70" s="165"/>
      <c r="C70" s="165"/>
      <c r="D70" s="165"/>
      <c r="E70" s="165"/>
      <c r="F70" s="165"/>
      <c r="G70" s="165"/>
      <c r="H70" s="165"/>
    </row>
    <row r="71" spans="1:8" ht="15" customHeight="1" thickBot="1" x14ac:dyDescent="0.3">
      <c r="A71" s="43">
        <v>5</v>
      </c>
      <c r="B71" s="168" t="s">
        <v>114</v>
      </c>
      <c r="C71" s="168"/>
      <c r="D71" s="168"/>
      <c r="E71" s="168"/>
      <c r="F71" s="168"/>
      <c r="G71" s="168"/>
      <c r="H71" s="45" t="s">
        <v>58</v>
      </c>
    </row>
    <row r="72" spans="1:8" ht="15" customHeight="1" thickBot="1" x14ac:dyDescent="0.3">
      <c r="A72" s="46" t="s">
        <v>34</v>
      </c>
      <c r="B72" s="174" t="s">
        <v>115</v>
      </c>
      <c r="C72" s="174"/>
      <c r="D72" s="174"/>
      <c r="E72" s="174"/>
      <c r="F72" s="174"/>
      <c r="G72" s="174"/>
      <c r="H72" s="25">
        <v>0</v>
      </c>
    </row>
    <row r="73" spans="1:8" ht="15" customHeight="1" thickBot="1" x14ac:dyDescent="0.3">
      <c r="A73" s="46" t="s">
        <v>36</v>
      </c>
      <c r="B73" s="174" t="s">
        <v>116</v>
      </c>
      <c r="C73" s="174"/>
      <c r="D73" s="174"/>
      <c r="E73" s="174"/>
      <c r="F73" s="174"/>
      <c r="G73" s="174"/>
      <c r="H73" s="25">
        <v>0</v>
      </c>
    </row>
    <row r="74" spans="1:8" ht="15" customHeight="1" thickBot="1" x14ac:dyDescent="0.3">
      <c r="A74" s="46" t="s">
        <v>43</v>
      </c>
      <c r="B74" s="174" t="s">
        <v>117</v>
      </c>
      <c r="C74" s="174"/>
      <c r="D74" s="174"/>
      <c r="E74" s="174"/>
      <c r="F74" s="174"/>
      <c r="G74" s="174"/>
      <c r="H74" s="25">
        <v>0</v>
      </c>
    </row>
    <row r="75" spans="1:8" ht="15" customHeight="1" thickBot="1" x14ac:dyDescent="0.3">
      <c r="A75" s="46" t="s">
        <v>44</v>
      </c>
      <c r="B75" s="174" t="s">
        <v>66</v>
      </c>
      <c r="C75" s="174"/>
      <c r="D75" s="174"/>
      <c r="E75" s="174"/>
      <c r="F75" s="174"/>
      <c r="G75" s="174"/>
      <c r="H75" s="25">
        <v>0</v>
      </c>
    </row>
    <row r="76" spans="1:8" ht="15" customHeight="1" thickBot="1" x14ac:dyDescent="0.3">
      <c r="A76" s="182" t="s">
        <v>67</v>
      </c>
      <c r="B76" s="182"/>
      <c r="C76" s="182"/>
      <c r="D76" s="182"/>
      <c r="E76" s="182"/>
      <c r="F76" s="182"/>
      <c r="G76" s="182"/>
      <c r="H76" s="28">
        <f>SUM(H72:H75)</f>
        <v>0</v>
      </c>
    </row>
    <row r="78" spans="1:8" ht="15" customHeight="1" thickBot="1" x14ac:dyDescent="0.3">
      <c r="A78" s="165" t="s">
        <v>118</v>
      </c>
      <c r="B78" s="165"/>
      <c r="C78" s="165"/>
      <c r="D78" s="165"/>
      <c r="E78" s="165"/>
      <c r="F78" s="165"/>
      <c r="G78" s="165"/>
      <c r="H78" s="165"/>
    </row>
    <row r="79" spans="1:8" ht="15" customHeight="1" thickBot="1" x14ac:dyDescent="0.3">
      <c r="A79" s="43">
        <v>6</v>
      </c>
      <c r="B79" s="168" t="s">
        <v>119</v>
      </c>
      <c r="C79" s="168"/>
      <c r="D79" s="168"/>
      <c r="E79" s="168"/>
      <c r="F79" s="168"/>
      <c r="G79" s="45" t="s">
        <v>78</v>
      </c>
      <c r="H79" s="45" t="s">
        <v>58</v>
      </c>
    </row>
    <row r="80" spans="1:8" ht="15" customHeight="1" thickBot="1" x14ac:dyDescent="0.3">
      <c r="A80" s="46" t="s">
        <v>34</v>
      </c>
      <c r="B80" s="174" t="s">
        <v>120</v>
      </c>
      <c r="C80" s="174"/>
      <c r="D80" s="174"/>
      <c r="E80" s="174"/>
      <c r="F80" s="174"/>
      <c r="G80" s="30"/>
      <c r="H80" s="34">
        <f>SUM($H$92:$H$96)*G80</f>
        <v>0</v>
      </c>
    </row>
    <row r="81" spans="1:8" ht="15" customHeight="1" thickBot="1" x14ac:dyDescent="0.3">
      <c r="A81" s="46" t="s">
        <v>36</v>
      </c>
      <c r="B81" s="176" t="s">
        <v>121</v>
      </c>
      <c r="C81" s="177"/>
      <c r="D81" s="177"/>
      <c r="E81" s="177"/>
      <c r="F81" s="178"/>
      <c r="G81" s="30"/>
      <c r="H81" s="34">
        <f>SUM($H$92:$H$96)*G81</f>
        <v>0</v>
      </c>
    </row>
    <row r="82" spans="1:8" ht="15" customHeight="1" thickBot="1" x14ac:dyDescent="0.3">
      <c r="A82" s="46" t="s">
        <v>43</v>
      </c>
      <c r="B82" s="176" t="s">
        <v>122</v>
      </c>
      <c r="C82" s="177"/>
      <c r="D82" s="177"/>
      <c r="E82" s="177"/>
      <c r="F82" s="178"/>
      <c r="G82" s="31"/>
      <c r="H82" s="32"/>
    </row>
    <row r="83" spans="1:8" ht="15" customHeight="1" thickBot="1" x14ac:dyDescent="0.3">
      <c r="A83" s="183" t="s">
        <v>123</v>
      </c>
      <c r="B83" s="186" t="s">
        <v>124</v>
      </c>
      <c r="C83" s="187"/>
      <c r="D83" s="188"/>
      <c r="E83" s="176" t="s">
        <v>125</v>
      </c>
      <c r="F83" s="178"/>
      <c r="G83" s="33">
        <v>0.03</v>
      </c>
      <c r="H83" s="28">
        <f>G83*(SUM($H$92:$H$96)+SUM($H$80:$H$81))/(1-SUM($G$83:$G$87))</f>
        <v>0</v>
      </c>
    </row>
    <row r="84" spans="1:8" ht="15" customHeight="1" thickBot="1" x14ac:dyDescent="0.3">
      <c r="A84" s="167"/>
      <c r="B84" s="189"/>
      <c r="C84" s="190"/>
      <c r="D84" s="174"/>
      <c r="E84" s="176" t="s">
        <v>126</v>
      </c>
      <c r="F84" s="178"/>
      <c r="G84" s="33">
        <v>6.4999999999999997E-3</v>
      </c>
      <c r="H84" s="28">
        <f>G84*(SUM($H$92:$H$96)+SUM($H$80:$H$81))/(1-SUM($G$83:$G$87))</f>
        <v>0</v>
      </c>
    </row>
    <row r="85" spans="1:8" ht="15" customHeight="1" thickBot="1" x14ac:dyDescent="0.3">
      <c r="A85" s="46" t="s">
        <v>127</v>
      </c>
      <c r="B85" s="176" t="s">
        <v>128</v>
      </c>
      <c r="C85" s="177"/>
      <c r="D85" s="178"/>
      <c r="E85" s="176"/>
      <c r="F85" s="178"/>
      <c r="G85" s="30"/>
      <c r="H85" s="28">
        <f>G85*(SUM($H$92:$H$96)+SUM($H$80:$H$81))/(1-SUM($G$83:$G$87))</f>
        <v>0</v>
      </c>
    </row>
    <row r="86" spans="1:8" ht="15" customHeight="1" thickBot="1" x14ac:dyDescent="0.3">
      <c r="A86" s="46" t="s">
        <v>129</v>
      </c>
      <c r="B86" s="176" t="s">
        <v>130</v>
      </c>
      <c r="C86" s="177"/>
      <c r="D86" s="178"/>
      <c r="E86" s="176" t="s">
        <v>131</v>
      </c>
      <c r="F86" s="178"/>
      <c r="G86" s="30">
        <v>0.05</v>
      </c>
      <c r="H86" s="28">
        <f>G86*(SUM($H$92:$H$96)+SUM($H$80:$H$81))/(1-SUM($G$83:$G$87))</f>
        <v>0</v>
      </c>
    </row>
    <row r="87" spans="1:8" ht="15" customHeight="1" thickBot="1" x14ac:dyDescent="0.3">
      <c r="A87" s="46" t="s">
        <v>132</v>
      </c>
      <c r="B87" s="176" t="s">
        <v>133</v>
      </c>
      <c r="C87" s="177"/>
      <c r="D87" s="178"/>
      <c r="E87" s="184" t="s">
        <v>134</v>
      </c>
      <c r="F87" s="185"/>
      <c r="G87" s="30"/>
      <c r="H87" s="28">
        <f>G87*(SUM($H$92:$H$96)+SUM($H$80:$H$81))/(1-SUM($G$83:$G$87))</f>
        <v>0</v>
      </c>
    </row>
    <row r="88" spans="1:8" ht="15" customHeight="1" thickBot="1" x14ac:dyDescent="0.3">
      <c r="A88" s="169" t="s">
        <v>67</v>
      </c>
      <c r="B88" s="191"/>
      <c r="C88" s="191"/>
      <c r="D88" s="191"/>
      <c r="E88" s="191"/>
      <c r="F88" s="191"/>
      <c r="G88" s="169"/>
      <c r="H88" s="28">
        <f>SUM(H80:H87)</f>
        <v>0</v>
      </c>
    </row>
    <row r="90" spans="1:8" ht="15" customHeight="1" thickBot="1" x14ac:dyDescent="0.3">
      <c r="A90" s="165" t="s">
        <v>135</v>
      </c>
      <c r="B90" s="165"/>
      <c r="C90" s="165"/>
      <c r="D90" s="165"/>
      <c r="E90" s="165"/>
      <c r="F90" s="165"/>
      <c r="G90" s="165"/>
      <c r="H90" s="165"/>
    </row>
    <row r="91" spans="1:8" ht="15" customHeight="1" thickBot="1" x14ac:dyDescent="0.3">
      <c r="A91" s="43"/>
      <c r="B91" s="168" t="s">
        <v>136</v>
      </c>
      <c r="C91" s="168"/>
      <c r="D91" s="168"/>
      <c r="E91" s="168"/>
      <c r="F91" s="168"/>
      <c r="G91" s="168"/>
      <c r="H91" s="45" t="s">
        <v>58</v>
      </c>
    </row>
    <row r="92" spans="1:8" ht="15" customHeight="1" thickBot="1" x14ac:dyDescent="0.3">
      <c r="A92" s="44" t="s">
        <v>34</v>
      </c>
      <c r="B92" s="174" t="s">
        <v>56</v>
      </c>
      <c r="C92" s="174"/>
      <c r="D92" s="174"/>
      <c r="E92" s="174"/>
      <c r="F92" s="174"/>
      <c r="G92" s="174"/>
      <c r="H92" s="28">
        <f>H14</f>
        <v>0</v>
      </c>
    </row>
    <row r="93" spans="1:8" ht="15" customHeight="1" thickBot="1" x14ac:dyDescent="0.3">
      <c r="A93" s="44" t="s">
        <v>36</v>
      </c>
      <c r="B93" s="174" t="s">
        <v>68</v>
      </c>
      <c r="C93" s="174"/>
      <c r="D93" s="174"/>
      <c r="E93" s="174"/>
      <c r="F93" s="174"/>
      <c r="G93" s="174"/>
      <c r="H93" s="28">
        <f>H48</f>
        <v>0</v>
      </c>
    </row>
    <row r="94" spans="1:8" ht="15" customHeight="1" thickBot="1" x14ac:dyDescent="0.3">
      <c r="A94" s="44" t="s">
        <v>43</v>
      </c>
      <c r="B94" s="174" t="s">
        <v>98</v>
      </c>
      <c r="C94" s="174"/>
      <c r="D94" s="174"/>
      <c r="E94" s="174"/>
      <c r="F94" s="174"/>
      <c r="G94" s="174"/>
      <c r="H94" s="28">
        <f>H58</f>
        <v>0</v>
      </c>
    </row>
    <row r="95" spans="1:8" ht="15" customHeight="1" thickBot="1" x14ac:dyDescent="0.3">
      <c r="A95" s="44" t="s">
        <v>44</v>
      </c>
      <c r="B95" s="174" t="s">
        <v>137</v>
      </c>
      <c r="C95" s="174"/>
      <c r="D95" s="174"/>
      <c r="E95" s="174"/>
      <c r="F95" s="174"/>
      <c r="G95" s="174"/>
      <c r="H95" s="28">
        <f>H68</f>
        <v>0</v>
      </c>
    </row>
    <row r="96" spans="1:8" ht="15" customHeight="1" thickBot="1" x14ac:dyDescent="0.3">
      <c r="A96" s="44" t="s">
        <v>63</v>
      </c>
      <c r="B96" s="174" t="s">
        <v>113</v>
      </c>
      <c r="C96" s="174"/>
      <c r="D96" s="174"/>
      <c r="E96" s="174"/>
      <c r="F96" s="174"/>
      <c r="G96" s="174"/>
      <c r="H96" s="28">
        <f>H76</f>
        <v>0</v>
      </c>
    </row>
    <row r="97" spans="1:8" ht="15" customHeight="1" thickBot="1" x14ac:dyDescent="0.3">
      <c r="A97" s="169" t="s">
        <v>138</v>
      </c>
      <c r="B97" s="169"/>
      <c r="C97" s="169"/>
      <c r="D97" s="169"/>
      <c r="E97" s="169"/>
      <c r="F97" s="169"/>
      <c r="G97" s="169"/>
      <c r="H97" s="28">
        <f>SUM(H92:H96)</f>
        <v>0</v>
      </c>
    </row>
    <row r="98" spans="1:8" ht="15" customHeight="1" thickBot="1" x14ac:dyDescent="0.3">
      <c r="A98" s="44" t="s">
        <v>84</v>
      </c>
      <c r="B98" s="174" t="s">
        <v>139</v>
      </c>
      <c r="C98" s="174"/>
      <c r="D98" s="174"/>
      <c r="E98" s="174"/>
      <c r="F98" s="174"/>
      <c r="G98" s="174"/>
      <c r="H98" s="28">
        <f>H88</f>
        <v>0</v>
      </c>
    </row>
    <row r="99" spans="1:8" ht="15" customHeight="1" thickBot="1" x14ac:dyDescent="0.3">
      <c r="A99" s="169" t="s">
        <v>140</v>
      </c>
      <c r="B99" s="169"/>
      <c r="C99" s="169"/>
      <c r="D99" s="169"/>
      <c r="E99" s="169"/>
      <c r="F99" s="169"/>
      <c r="G99" s="169"/>
      <c r="H99" s="28">
        <f>SUM(H97:H98)</f>
        <v>0</v>
      </c>
    </row>
  </sheetData>
  <mergeCells count="99">
    <mergeCell ref="B95:G95"/>
    <mergeCell ref="B96:G96"/>
    <mergeCell ref="A97:G97"/>
    <mergeCell ref="B98:G98"/>
    <mergeCell ref="A99:G99"/>
    <mergeCell ref="B94:G94"/>
    <mergeCell ref="B85:D85"/>
    <mergeCell ref="E85:F85"/>
    <mergeCell ref="B86:D86"/>
    <mergeCell ref="E86:F86"/>
    <mergeCell ref="B87:D87"/>
    <mergeCell ref="E87:F87"/>
    <mergeCell ref="A88:G88"/>
    <mergeCell ref="A90:H90"/>
    <mergeCell ref="B91:G91"/>
    <mergeCell ref="B92:G92"/>
    <mergeCell ref="B93:G93"/>
    <mergeCell ref="A83:A84"/>
    <mergeCell ref="B83:D84"/>
    <mergeCell ref="E83:F83"/>
    <mergeCell ref="E84:F84"/>
    <mergeCell ref="B71:G71"/>
    <mergeCell ref="B72:G72"/>
    <mergeCell ref="B73:G73"/>
    <mergeCell ref="B74:G74"/>
    <mergeCell ref="B75:G75"/>
    <mergeCell ref="A76:G76"/>
    <mergeCell ref="A78:H78"/>
    <mergeCell ref="B79:F79"/>
    <mergeCell ref="B80:F80"/>
    <mergeCell ref="B81:F81"/>
    <mergeCell ref="B82:F82"/>
    <mergeCell ref="A70:H70"/>
    <mergeCell ref="B57:G57"/>
    <mergeCell ref="A58:G58"/>
    <mergeCell ref="A60:H60"/>
    <mergeCell ref="B61:G61"/>
    <mergeCell ref="B62:F62"/>
    <mergeCell ref="B63:F63"/>
    <mergeCell ref="B64:F64"/>
    <mergeCell ref="B65:F65"/>
    <mergeCell ref="B66:F66"/>
    <mergeCell ref="B67:F67"/>
    <mergeCell ref="A68:G68"/>
    <mergeCell ref="B56:G56"/>
    <mergeCell ref="B44:G44"/>
    <mergeCell ref="B45:G45"/>
    <mergeCell ref="B46:G46"/>
    <mergeCell ref="B47:G47"/>
    <mergeCell ref="A48:G48"/>
    <mergeCell ref="A50:H50"/>
    <mergeCell ref="B51:G51"/>
    <mergeCell ref="B52:G52"/>
    <mergeCell ref="B53:G53"/>
    <mergeCell ref="B54:G54"/>
    <mergeCell ref="B55:G55"/>
    <mergeCell ref="A43:H43"/>
    <mergeCell ref="B30:F30"/>
    <mergeCell ref="B31:F31"/>
    <mergeCell ref="B32:F32"/>
    <mergeCell ref="A33:F33"/>
    <mergeCell ref="A35:H35"/>
    <mergeCell ref="B36:G36"/>
    <mergeCell ref="B37:G37"/>
    <mergeCell ref="B38:G38"/>
    <mergeCell ref="B39:G39"/>
    <mergeCell ref="B40:G40"/>
    <mergeCell ref="A41:G41"/>
    <mergeCell ref="B29:F29"/>
    <mergeCell ref="B19:E19"/>
    <mergeCell ref="F19:G19"/>
    <mergeCell ref="B20:E20"/>
    <mergeCell ref="F20:G20"/>
    <mergeCell ref="A21:G21"/>
    <mergeCell ref="A23:H23"/>
    <mergeCell ref="B24:F24"/>
    <mergeCell ref="B25:F25"/>
    <mergeCell ref="B26:F26"/>
    <mergeCell ref="B27:F27"/>
    <mergeCell ref="B28:F28"/>
    <mergeCell ref="B18:E18"/>
    <mergeCell ref="F18:G18"/>
    <mergeCell ref="B6:G6"/>
    <mergeCell ref="B7:G7"/>
    <mergeCell ref="B8:G8"/>
    <mergeCell ref="B9:G9"/>
    <mergeCell ref="B10:G10"/>
    <mergeCell ref="B11:G11"/>
    <mergeCell ref="B12:G12"/>
    <mergeCell ref="B13:G13"/>
    <mergeCell ref="A14:G14"/>
    <mergeCell ref="A16:H16"/>
    <mergeCell ref="A17:H17"/>
    <mergeCell ref="A5:H5"/>
    <mergeCell ref="A1:H1"/>
    <mergeCell ref="B2:E2"/>
    <mergeCell ref="F2:H2"/>
    <mergeCell ref="B3:E3"/>
    <mergeCell ref="F3:H3"/>
  </mergeCells>
  <pageMargins left="0.78749999999999998" right="0.78749999999999998" top="1.05277777777778" bottom="1.05277777777778" header="0.78749999999999998" footer="0.78749999999999998"/>
  <pageSetup scale="55" firstPageNumber="0" orientation="portrait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4C7DC"/>
  </sheetPr>
  <dimension ref="A1:A55"/>
  <sheetViews>
    <sheetView topLeftCell="A28" zoomScaleNormal="100" workbookViewId="0"/>
  </sheetViews>
  <sheetFormatPr defaultRowHeight="15" x14ac:dyDescent="0.25"/>
  <cols>
    <col min="1" max="1" width="100.5703125" customWidth="1"/>
    <col min="2" max="1025" width="9.140625" customWidth="1"/>
  </cols>
  <sheetData>
    <row r="1" spans="1:1" x14ac:dyDescent="0.25">
      <c r="A1" s="14" t="s">
        <v>142</v>
      </c>
    </row>
    <row r="2" spans="1:1" ht="60" x14ac:dyDescent="0.25">
      <c r="A2" s="19" t="s">
        <v>143</v>
      </c>
    </row>
    <row r="3" spans="1:1" x14ac:dyDescent="0.25">
      <c r="A3" s="14"/>
    </row>
    <row r="4" spans="1:1" x14ac:dyDescent="0.25">
      <c r="A4" s="29" t="s">
        <v>144</v>
      </c>
    </row>
    <row r="5" spans="1:1" x14ac:dyDescent="0.25">
      <c r="A5" s="15"/>
    </row>
    <row r="6" spans="1:1" x14ac:dyDescent="0.25">
      <c r="A6" s="16" t="s">
        <v>145</v>
      </c>
    </row>
    <row r="7" spans="1:1" x14ac:dyDescent="0.25">
      <c r="A7" s="17" t="s">
        <v>146</v>
      </c>
    </row>
    <row r="8" spans="1:1" x14ac:dyDescent="0.25">
      <c r="A8" s="17"/>
    </row>
    <row r="9" spans="1:1" x14ac:dyDescent="0.25">
      <c r="A9" s="16" t="s">
        <v>68</v>
      </c>
    </row>
    <row r="10" spans="1:1" ht="26.25" x14ac:dyDescent="0.25">
      <c r="A10" s="18" t="s">
        <v>75</v>
      </c>
    </row>
    <row r="11" spans="1:1" ht="26.25" x14ac:dyDescent="0.25">
      <c r="A11" s="18" t="s">
        <v>147</v>
      </c>
    </row>
    <row r="12" spans="1:1" ht="26.25" x14ac:dyDescent="0.25">
      <c r="A12" s="17" t="s">
        <v>148</v>
      </c>
    </row>
    <row r="13" spans="1:1" x14ac:dyDescent="0.25">
      <c r="A13" s="16"/>
    </row>
    <row r="14" spans="1:1" x14ac:dyDescent="0.25">
      <c r="A14" s="18" t="s">
        <v>90</v>
      </c>
    </row>
    <row r="15" spans="1:1" x14ac:dyDescent="0.25">
      <c r="A15" s="17" t="s">
        <v>149</v>
      </c>
    </row>
    <row r="16" spans="1:1" x14ac:dyDescent="0.25">
      <c r="A16" s="17" t="s">
        <v>150</v>
      </c>
    </row>
    <row r="17" spans="1:1" x14ac:dyDescent="0.25">
      <c r="A17" s="17"/>
    </row>
    <row r="18" spans="1:1" x14ac:dyDescent="0.25">
      <c r="A18" s="16" t="s">
        <v>98</v>
      </c>
    </row>
    <row r="19" spans="1:1" ht="26.25" x14ac:dyDescent="0.25">
      <c r="A19" s="20" t="s">
        <v>151</v>
      </c>
    </row>
    <row r="20" spans="1:1" ht="26.25" x14ac:dyDescent="0.25">
      <c r="A20" s="17" t="s">
        <v>152</v>
      </c>
    </row>
    <row r="21" spans="1:1" x14ac:dyDescent="0.25">
      <c r="A21" s="17"/>
    </row>
    <row r="22" spans="1:1" x14ac:dyDescent="0.25">
      <c r="A22" s="16" t="s">
        <v>106</v>
      </c>
    </row>
    <row r="23" spans="1:1" ht="102.75" x14ac:dyDescent="0.25">
      <c r="A23" s="17" t="s">
        <v>153</v>
      </c>
    </row>
    <row r="24" spans="1:1" x14ac:dyDescent="0.25">
      <c r="A24" s="17"/>
    </row>
    <row r="25" spans="1:1" ht="26.25" x14ac:dyDescent="0.25">
      <c r="A25" s="17" t="s">
        <v>154</v>
      </c>
    </row>
    <row r="26" spans="1:1" ht="26.25" x14ac:dyDescent="0.25">
      <c r="A26" s="17" t="s">
        <v>155</v>
      </c>
    </row>
    <row r="27" spans="1:1" ht="26.25" x14ac:dyDescent="0.25">
      <c r="A27" s="17" t="s">
        <v>156</v>
      </c>
    </row>
    <row r="28" spans="1:1" x14ac:dyDescent="0.25">
      <c r="A28" s="17" t="s">
        <v>157</v>
      </c>
    </row>
    <row r="29" spans="1:1" ht="39" x14ac:dyDescent="0.25">
      <c r="A29" s="17" t="s">
        <v>158</v>
      </c>
    </row>
    <row r="30" spans="1:1" x14ac:dyDescent="0.25">
      <c r="A30" s="17"/>
    </row>
    <row r="31" spans="1:1" x14ac:dyDescent="0.25">
      <c r="A31" s="16" t="s">
        <v>113</v>
      </c>
    </row>
    <row r="32" spans="1:1" x14ac:dyDescent="0.25">
      <c r="A32" s="17" t="s">
        <v>159</v>
      </c>
    </row>
    <row r="33" spans="1:1" x14ac:dyDescent="0.25">
      <c r="A33" s="17"/>
    </row>
    <row r="34" spans="1:1" x14ac:dyDescent="0.25">
      <c r="A34" s="35" t="s">
        <v>118</v>
      </c>
    </row>
    <row r="35" spans="1:1" ht="26.25" x14ac:dyDescent="0.25">
      <c r="A35" s="20" t="s">
        <v>160</v>
      </c>
    </row>
    <row r="36" spans="1:1" x14ac:dyDescent="0.25">
      <c r="A36" s="17"/>
    </row>
    <row r="37" spans="1:1" x14ac:dyDescent="0.25">
      <c r="A37" s="17" t="s">
        <v>161</v>
      </c>
    </row>
    <row r="38" spans="1:1" x14ac:dyDescent="0.25">
      <c r="A38" s="17" t="s">
        <v>162</v>
      </c>
    </row>
    <row r="39" spans="1:1" ht="26.25" x14ac:dyDescent="0.25">
      <c r="A39" s="17" t="s">
        <v>163</v>
      </c>
    </row>
    <row r="40" spans="1:1" ht="64.5" x14ac:dyDescent="0.25">
      <c r="A40" s="36" t="s">
        <v>164</v>
      </c>
    </row>
    <row r="41" spans="1:1" x14ac:dyDescent="0.25">
      <c r="A41" s="37"/>
    </row>
    <row r="42" spans="1:1" x14ac:dyDescent="0.25">
      <c r="A42" s="17"/>
    </row>
    <row r="48" spans="1:1" x14ac:dyDescent="0.25">
      <c r="A48" s="17"/>
    </row>
    <row r="49" spans="1:1" x14ac:dyDescent="0.25">
      <c r="A49" s="16"/>
    </row>
    <row r="53" spans="1:1" x14ac:dyDescent="0.25">
      <c r="A53" s="17"/>
    </row>
    <row r="55" spans="1:1" ht="66.75" customHeight="1" x14ac:dyDescent="0.25"/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PROPOSTA</vt:lpstr>
      <vt:lpstr>RESUMO</vt:lpstr>
      <vt:lpstr>Contact Center</vt:lpstr>
      <vt:lpstr>Item 4 - Consolidado</vt:lpstr>
      <vt:lpstr>Item 4 - Gerente</vt:lpstr>
      <vt:lpstr>Item 4 - Analista ou Esp.</vt:lpstr>
      <vt:lpstr>Instruções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Rhayanne Cavalcante Damiao</dc:creator>
  <cp:lastModifiedBy>Rhayanne Cavalcante Damiao</cp:lastModifiedBy>
  <dcterms:created xsi:type="dcterms:W3CDTF">2017-11-23T23:07:14Z</dcterms:created>
  <dcterms:modified xsi:type="dcterms:W3CDTF">2021-10-26T15:00:33Z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