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855" yWindow="225" windowWidth="8490" windowHeight="9960" tabRatio="745"/>
  </bookViews>
  <sheets>
    <sheet name="Q1 a Q18" sheetId="1" r:id="rId1"/>
    <sheet name="Q19 a Q26" sheetId="2" r:id="rId2"/>
    <sheet name="Q27 a Q30" sheetId="3" r:id="rId3"/>
    <sheet name="Q31" sheetId="4" r:id="rId4"/>
    <sheet name="Q32" sheetId="5" r:id="rId5"/>
    <sheet name="Q33" sheetId="6" r:id="rId6"/>
    <sheet name="Q34" sheetId="7" r:id="rId7"/>
    <sheet name="Q35 a Q36" sheetId="8" r:id="rId8"/>
    <sheet name="Q37" sheetId="9" r:id="rId9"/>
    <sheet name="Q38" sheetId="10" r:id="rId10"/>
    <sheet name="Q39" sheetId="11" r:id="rId11"/>
    <sheet name="Q40 a Q42" sheetId="12" r:id="rId12"/>
    <sheet name="Q43 a Q45" sheetId="13" r:id="rId13"/>
  </sheets>
  <externalReferences>
    <externalReference r:id="rId14"/>
    <externalReference r:id="rId15"/>
    <externalReference r:id="rId16"/>
  </externalReferences>
  <definedNames>
    <definedName name="_xlnm._FilterDatabase" localSheetId="10" hidden="1">'Q39'!$C$24:$C$29</definedName>
    <definedName name="_xlnm.Print_Area" localSheetId="0">'Q1 a Q18'!$A$1:$W$530</definedName>
    <definedName name="_xlnm.Print_Area" localSheetId="3">'Q31'!$A$1:$I$30</definedName>
    <definedName name="_xlnm.Print_Area" localSheetId="4">'Q32'!$A$1:$I$81</definedName>
    <definedName name="_xlnm.Print_Area" localSheetId="5">'Q33'!$A$1:$I$67</definedName>
    <definedName name="_xlnm.Print_Area" localSheetId="6">'Q34'!$A$1:$I$62</definedName>
    <definedName name="_xlnm.Print_Area" localSheetId="8">'Q37'!$A$1:$I$44</definedName>
    <definedName name="_xlnm.Print_Area" localSheetId="9">'Q38'!$A$1:$G$46</definedName>
    <definedName name="_xlnm.Print_Area" localSheetId="10">'Q39'!$A$1:$M$53</definedName>
    <definedName name="_xlnm.Print_Area" localSheetId="11">'Q40 a Q42'!$A$1:$I$70</definedName>
    <definedName name="_xlnm.Print_Area" localSheetId="12">'Q43 a Q45'!$A$1:$V$67</definedName>
    <definedName name="infotrans?">'[1]Quadro 1 - final'!$C$1</definedName>
    <definedName name="QUADRO_1">'Q1 a Q18'!$A$15:$E$27</definedName>
    <definedName name="solver_adj" localSheetId="0" hidden="1">'Q1 a Q18'!$G$54:$G$59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'Q1 a Q18'!$D$57</definedName>
    <definedName name="solver_lhs10" localSheetId="0" hidden="1">'Q1 a Q18'!$E$58</definedName>
    <definedName name="solver_lhs11" localSheetId="0" hidden="1">'Q1 a Q18'!$E$56</definedName>
    <definedName name="solver_lhs12" localSheetId="0" hidden="1">'Q1 a Q18'!$E$57</definedName>
    <definedName name="solver_lhs13" localSheetId="0" hidden="1">'Q1 a Q18'!$F$59</definedName>
    <definedName name="solver_lhs14" localSheetId="0" hidden="1">'Q1 a Q18'!$C$63</definedName>
    <definedName name="solver_lhs15" localSheetId="0" hidden="1">'Q1 a Q18'!$E$63</definedName>
    <definedName name="solver_lhs16" localSheetId="0" hidden="1">'Q1 a Q18'!$F$63</definedName>
    <definedName name="solver_lhs17" localSheetId="0" hidden="1">'Q1 a Q18'!$F$53</definedName>
    <definedName name="solver_lhs18" localSheetId="0" hidden="1">'Q1 a Q18'!$F$54</definedName>
    <definedName name="solver_lhs19" localSheetId="0" hidden="1">'Q1 a Q18'!$F$55</definedName>
    <definedName name="solver_lhs2" localSheetId="0" hidden="1">'Q1 a Q18'!$D$53</definedName>
    <definedName name="solver_lhs20" localSheetId="0" hidden="1">'Q1 a Q18'!$F$56</definedName>
    <definedName name="solver_lhs21" localSheetId="0" hidden="1">'Q1 a Q18'!$F$57</definedName>
    <definedName name="solver_lhs22" localSheetId="0" hidden="1">'Q1 a Q18'!$F$58</definedName>
    <definedName name="solver_lhs23" localSheetId="0" hidden="1">'Q1 a Q18'!$G$63</definedName>
    <definedName name="solver_lhs24" localSheetId="0" hidden="1">'Q1 a Q18'!$G$54</definedName>
    <definedName name="solver_lhs25" localSheetId="0" hidden="1">'Q1 a Q18'!$G$55</definedName>
    <definedName name="solver_lhs26" localSheetId="0" hidden="1">'Q1 a Q18'!$G$56</definedName>
    <definedName name="solver_lhs27" localSheetId="0" hidden="1">'Q1 a Q18'!$G$57</definedName>
    <definedName name="solver_lhs28" localSheetId="0" hidden="1">'Q1 a Q18'!$G$58</definedName>
    <definedName name="solver_lhs29" localSheetId="0" hidden="1">'Q1 a Q18'!$G$59</definedName>
    <definedName name="solver_lhs3" localSheetId="0" hidden="1">'Q1 a Q18'!$D$54</definedName>
    <definedName name="solver_lhs4" localSheetId="0" hidden="1">'Q1 a Q18'!$D$55</definedName>
    <definedName name="solver_lhs5" localSheetId="0" hidden="1">'Q1 a Q18'!$D$56</definedName>
    <definedName name="solver_lhs6" localSheetId="0" hidden="1">'Q1 a Q18'!$D$63</definedName>
    <definedName name="solver_lhs7" localSheetId="0" hidden="1">'Q1 a Q18'!$E$53</definedName>
    <definedName name="solver_lhs8" localSheetId="0" hidden="1">'Q1 a Q18'!$E$54</definedName>
    <definedName name="solver_lhs9" localSheetId="0" hidden="1">'Q1 a Q18'!$E$55</definedName>
    <definedName name="solver_lin" localSheetId="0" hidden="1">2</definedName>
    <definedName name="solver_neg" localSheetId="0" hidden="1">2</definedName>
    <definedName name="solver_num" localSheetId="0" hidden="1">29</definedName>
    <definedName name="solver_nwt" localSheetId="0" hidden="1">1</definedName>
    <definedName name="solver_opt" localSheetId="0" hidden="1">'Q1 a Q18'!$G$50</definedName>
    <definedName name="solver_pre" localSheetId="0" hidden="1">0.000001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1</definedName>
    <definedName name="solver_rel18" localSheetId="0" hidden="1">1</definedName>
    <definedName name="solver_rel19" localSheetId="0" hidden="1">1</definedName>
    <definedName name="solver_rel2" localSheetId="0" hidden="1">1</definedName>
    <definedName name="solver_rel20" localSheetId="0" hidden="1">1</definedName>
    <definedName name="solver_rel21" localSheetId="0" hidden="1">1</definedName>
    <definedName name="solver_rel22" localSheetId="0" hidden="1">1</definedName>
    <definedName name="solver_rel23" localSheetId="0" hidden="1">2</definedName>
    <definedName name="solver_rel24" localSheetId="0" hidden="1">1</definedName>
    <definedName name="solver_rel25" localSheetId="0" hidden="1">1</definedName>
    <definedName name="solver_rel26" localSheetId="0" hidden="1">1</definedName>
    <definedName name="solver_rel27" localSheetId="0" hidden="1">1</definedName>
    <definedName name="solver_rel28" localSheetId="0" hidden="1">1</definedName>
    <definedName name="solver_rel29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2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'Q1 a Q18'!$C$56</definedName>
    <definedName name="solver_rhs10" localSheetId="0" hidden="1">'Q1 a Q18'!$D$57</definedName>
    <definedName name="solver_rhs11" localSheetId="0" hidden="1">'Q1 a Q18'!$D$55</definedName>
    <definedName name="solver_rhs12" localSheetId="0" hidden="1">'Q1 a Q18'!$D$56</definedName>
    <definedName name="solver_rhs13" localSheetId="0" hidden="1">'Q1 a Q18'!$E$58</definedName>
    <definedName name="solver_rhs14" localSheetId="0" hidden="1">100</definedName>
    <definedName name="solver_rhs15" localSheetId="0" hidden="1">100</definedName>
    <definedName name="solver_rhs16" localSheetId="0" hidden="1">100</definedName>
    <definedName name="solver_rhs17" localSheetId="0" hidden="1">'Q1 a Q18'!$E$52</definedName>
    <definedName name="solver_rhs18" localSheetId="0" hidden="1">'Q1 a Q18'!$E$53</definedName>
    <definedName name="solver_rhs19" localSheetId="0" hidden="1">'Q1 a Q18'!$E$54</definedName>
    <definedName name="solver_rhs2" localSheetId="0" hidden="1">'Q1 a Q18'!$C$52</definedName>
    <definedName name="solver_rhs20" localSheetId="0" hidden="1">'Q1 a Q18'!$E$55</definedName>
    <definedName name="solver_rhs21" localSheetId="0" hidden="1">'Q1 a Q18'!$E$56</definedName>
    <definedName name="solver_rhs22" localSheetId="0" hidden="1">'Q1 a Q18'!$E$57</definedName>
    <definedName name="solver_rhs23" localSheetId="0" hidden="1">100</definedName>
    <definedName name="solver_rhs24" localSheetId="0" hidden="1">'Q1 a Q18'!$F$53</definedName>
    <definedName name="solver_rhs25" localSheetId="0" hidden="1">'Q1 a Q18'!$F$54</definedName>
    <definedName name="solver_rhs26" localSheetId="0" hidden="1">'Q1 a Q18'!$F$55</definedName>
    <definedName name="solver_rhs27" localSheetId="0" hidden="1">'Q1 a Q18'!$F$56</definedName>
    <definedName name="solver_rhs28" localSheetId="0" hidden="1">'Q1 a Q18'!$F$57</definedName>
    <definedName name="solver_rhs29" localSheetId="0" hidden="1">'Q1 a Q18'!$F$58</definedName>
    <definedName name="solver_rhs3" localSheetId="0" hidden="1">'Q1 a Q18'!$C$53</definedName>
    <definedName name="solver_rhs4" localSheetId="0" hidden="1">'Q1 a Q18'!$C$54</definedName>
    <definedName name="solver_rhs5" localSheetId="0" hidden="1">'Q1 a Q18'!$C$55</definedName>
    <definedName name="solver_rhs6" localSheetId="0" hidden="1">100</definedName>
    <definedName name="solver_rhs7" localSheetId="0" hidden="1">'Q1 a Q18'!$D$52</definedName>
    <definedName name="solver_rhs8" localSheetId="0" hidden="1">'Q1 a Q18'!$D$53</definedName>
    <definedName name="solver_rhs9" localSheetId="0" hidden="1">'Q1 a Q18'!$D$54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</definedName>
    <definedName name="TIRMETA" localSheetId="9">[2]OPÇÕES!$B$26</definedName>
    <definedName name="TIRMETA" localSheetId="11">[3]OPÇÕES!$B$26</definedName>
    <definedName name="TIRMETA">#REF!</definedName>
    <definedName name="_xlnm.Print_Titles" localSheetId="0">'Q1 a Q18'!$1:$12</definedName>
    <definedName name="_xlnm.Print_Titles" localSheetId="1">'Q19 a Q26'!$1:$12</definedName>
    <definedName name="_xlnm.Print_Titles" localSheetId="2">'Q27 a Q30'!$1:$12</definedName>
    <definedName name="_xlnm.Print_Titles" localSheetId="3">'Q31'!$1:$12</definedName>
    <definedName name="_xlnm.Print_Titles" localSheetId="4">'Q32'!$1:$14</definedName>
    <definedName name="_xlnm.Print_Titles" localSheetId="5">'Q33'!$1:$14</definedName>
    <definedName name="_xlnm.Print_Titles" localSheetId="6">'Q34'!$1:$14</definedName>
    <definedName name="_xlnm.Print_Titles" localSheetId="7">'Q35 a Q36'!$1:$11</definedName>
    <definedName name="_xlnm.Print_Titles" localSheetId="8">'Q37'!$1:$12</definedName>
    <definedName name="_xlnm.Print_Titles" localSheetId="9">'Q38'!$1:$13</definedName>
    <definedName name="_xlnm.Print_Titles" localSheetId="10">'Q39'!$1:$15</definedName>
    <definedName name="_xlnm.Print_Titles" localSheetId="11">'Q40 a Q42'!$1:$12</definedName>
    <definedName name="_xlnm.Print_Titles" localSheetId="12">'Q43 a Q45'!$1:$12</definedName>
    <definedName name="Z_1F848F2A_1647_4ED0_99A1_CE069424082D_.wvu.FilterData" localSheetId="10" hidden="1">'Q39'!$C$24:$C$29</definedName>
    <definedName name="Z_1F848F2A_1647_4ED0_99A1_CE069424082D_.wvu.PrintArea" localSheetId="0" hidden="1">'Q1 a Q18'!$A$50:$X$531</definedName>
    <definedName name="Z_1F848F2A_1647_4ED0_99A1_CE069424082D_.wvu.PrintArea" localSheetId="10" hidden="1">'Q39'!$A$13:$M$59</definedName>
    <definedName name="Z_1F848F2A_1647_4ED0_99A1_CE069424082D_.wvu.PrintArea" localSheetId="11" hidden="1">'Q40 a Q42'!$A$13:$K$72</definedName>
    <definedName name="Z_1F848F2A_1647_4ED0_99A1_CE069424082D_.wvu.PrintTitles" localSheetId="12" hidden="1">'Q43 a Q45'!$A:$A</definedName>
    <definedName name="Z_1F848F2A_1647_4ED0_99A1_CE069424082D_.wvu.Rows" localSheetId="0" hidden="1">'Q1 a Q18'!#REF!,'Q1 a Q18'!#REF!,'Q1 a Q18'!#REF!,'Q1 a Q18'!#REF!,'Q1 a Q18'!#REF!,'Q1 a Q18'!#REF!,'Q1 a Q18'!#REF!,'Q1 a Q18'!#REF!,'Q1 a Q18'!#REF!,'Q1 a Q18'!#REF!,'Q1 a Q18'!#REF!,'Q1 a Q18'!#REF!,'Q1 a Q18'!#REF!,'Q1 a Q18'!#REF!,'Q1 a Q18'!#REF!,'Q1 a Q18'!#REF!,'Q1 a Q18'!#REF!,'Q1 a Q18'!#REF!,'Q1 a Q18'!#REF!,'Q1 a Q18'!#REF!</definedName>
    <definedName name="Z_1F848F2A_1647_4ED0_99A1_CE069424082D_.wvu.Rows" localSheetId="1" hidden="1">'Q19 a Q26'!#REF!</definedName>
    <definedName name="Z_1F848F2A_1647_4ED0_99A1_CE069424082D_.wvu.Rows" localSheetId="2" hidden="1">'Q27 a Q30'!$14:$14</definedName>
    <definedName name="Z_1F848F2A_1647_4ED0_99A1_CE069424082D_.wvu.Rows" localSheetId="12" hidden="1">'Q43 a Q45'!#REF!</definedName>
  </definedNames>
  <calcPr calcId="124519"/>
  <customWorkbookViews>
    <customWorkbookView name="s1242431 - Modo de exibição pessoal" guid="{1F848F2A-1647-4ED0-99A1-CE069424082D}" mergeInterval="0" personalView="1" maximized="1" xWindow="1" yWindow="1" windowWidth="1596" windowHeight="670" tabRatio="745" activeSheetId="1"/>
  </customWorkbookViews>
</workbook>
</file>

<file path=xl/calcChain.xml><?xml version="1.0" encoding="utf-8"?>
<calcChain xmlns="http://schemas.openxmlformats.org/spreadsheetml/2006/main">
  <c r="A497" i="1"/>
  <c r="A496"/>
  <c r="W482"/>
  <c r="V482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D482"/>
  <c r="W458"/>
  <c r="V458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D458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W403"/>
  <c r="V403"/>
  <c r="U403"/>
  <c r="T403"/>
  <c r="S403"/>
  <c r="R403"/>
  <c r="Q403"/>
  <c r="P403"/>
  <c r="O403"/>
  <c r="N403"/>
  <c r="M403"/>
  <c r="L403"/>
  <c r="K403"/>
  <c r="J403"/>
  <c r="I403"/>
  <c r="H403"/>
  <c r="G403"/>
  <c r="F403"/>
  <c r="E403"/>
  <c r="D403"/>
  <c r="D363"/>
  <c r="D283"/>
  <c r="D143"/>
  <c r="D43" i="8" l="1"/>
  <c r="C43"/>
  <c r="F26"/>
  <c r="E26"/>
  <c r="F25"/>
  <c r="E25"/>
  <c r="W87" i="2"/>
  <c r="V87" s="1"/>
  <c r="F80"/>
  <c r="F79"/>
  <c r="F78"/>
  <c r="F77"/>
  <c r="F76"/>
  <c r="F75"/>
  <c r="F74"/>
  <c r="F73"/>
  <c r="F72"/>
  <c r="F71"/>
  <c r="F70"/>
  <c r="F69"/>
  <c r="C80"/>
  <c r="C79"/>
  <c r="C78"/>
  <c r="C77"/>
  <c r="C76"/>
  <c r="C75"/>
  <c r="C74"/>
  <c r="C73"/>
  <c r="C72"/>
  <c r="C71"/>
  <c r="C70"/>
  <c r="C69"/>
  <c r="B80"/>
  <c r="B79"/>
  <c r="B78"/>
  <c r="B77"/>
  <c r="B76"/>
  <c r="B75"/>
  <c r="B74"/>
  <c r="B73"/>
  <c r="B72"/>
  <c r="B71"/>
  <c r="B70"/>
  <c r="B69"/>
  <c r="V72"/>
  <c r="U72"/>
  <c r="T72"/>
  <c r="S72"/>
  <c r="R72"/>
  <c r="Q72"/>
  <c r="P72"/>
  <c r="O72"/>
  <c r="N72"/>
  <c r="M72"/>
  <c r="L72"/>
  <c r="K72"/>
  <c r="J72"/>
  <c r="I72"/>
  <c r="H72"/>
  <c r="G72"/>
  <c r="E72"/>
  <c r="D72"/>
  <c r="K46"/>
  <c r="J46"/>
  <c r="I46"/>
  <c r="H46"/>
  <c r="G46"/>
  <c r="F46"/>
  <c r="E46"/>
  <c r="D46"/>
  <c r="C46"/>
  <c r="C52"/>
  <c r="C51"/>
  <c r="C50"/>
  <c r="C49"/>
  <c r="C48"/>
  <c r="C47"/>
  <c r="C45"/>
  <c r="C44"/>
  <c r="C43"/>
  <c r="C42"/>
  <c r="B53"/>
  <c r="B52"/>
  <c r="B51"/>
  <c r="B50"/>
  <c r="B49"/>
  <c r="B48"/>
  <c r="B47"/>
  <c r="B46"/>
  <c r="B45"/>
  <c r="B44"/>
  <c r="B43"/>
  <c r="B42"/>
  <c r="J45"/>
  <c r="I45"/>
  <c r="H45"/>
  <c r="G45"/>
  <c r="F45"/>
  <c r="E45"/>
  <c r="D45"/>
  <c r="K45"/>
  <c r="G43" i="8" l="1"/>
  <c r="H43" s="1"/>
  <c r="G103" i="2"/>
  <c r="K103"/>
  <c r="O103"/>
  <c r="S103"/>
  <c r="B103"/>
  <c r="C103"/>
  <c r="H103"/>
  <c r="L103"/>
  <c r="P103"/>
  <c r="T103"/>
  <c r="D103"/>
  <c r="E103"/>
  <c r="I103"/>
  <c r="M103"/>
  <c r="Q103"/>
  <c r="U103"/>
  <c r="F103"/>
  <c r="J103"/>
  <c r="N103"/>
  <c r="R103"/>
  <c r="G87"/>
  <c r="O87"/>
  <c r="H87"/>
  <c r="P87"/>
  <c r="C87"/>
  <c r="K87"/>
  <c r="S87"/>
  <c r="D87"/>
  <c r="L87"/>
  <c r="T87"/>
  <c r="E87"/>
  <c r="I87"/>
  <c r="M87"/>
  <c r="Q87"/>
  <c r="U87"/>
  <c r="B87"/>
  <c r="F87"/>
  <c r="J87"/>
  <c r="N87"/>
  <c r="R87"/>
  <c r="W84" l="1"/>
  <c r="F84" s="1"/>
  <c r="W85"/>
  <c r="F85" s="1"/>
  <c r="W86"/>
  <c r="W88"/>
  <c r="W89"/>
  <c r="W90"/>
  <c r="W91"/>
  <c r="W92"/>
  <c r="W93"/>
  <c r="W94"/>
  <c r="W95"/>
  <c r="V78"/>
  <c r="U78"/>
  <c r="T78"/>
  <c r="S78"/>
  <c r="R78"/>
  <c r="Q78"/>
  <c r="P78"/>
  <c r="O78"/>
  <c r="N78"/>
  <c r="M78"/>
  <c r="L78"/>
  <c r="K78"/>
  <c r="J78"/>
  <c r="I78"/>
  <c r="H78"/>
  <c r="G78"/>
  <c r="E78"/>
  <c r="D78"/>
  <c r="V77"/>
  <c r="U77"/>
  <c r="T77"/>
  <c r="S77"/>
  <c r="R77"/>
  <c r="Q77"/>
  <c r="P77"/>
  <c r="O77"/>
  <c r="N77"/>
  <c r="M77"/>
  <c r="L77"/>
  <c r="K77"/>
  <c r="J77"/>
  <c r="I77"/>
  <c r="H77"/>
  <c r="G77"/>
  <c r="E77"/>
  <c r="D77"/>
  <c r="V70"/>
  <c r="U70"/>
  <c r="U85" s="1"/>
  <c r="T70"/>
  <c r="T85" s="1"/>
  <c r="S70"/>
  <c r="S85" s="1"/>
  <c r="R70"/>
  <c r="Q70"/>
  <c r="Q85" s="1"/>
  <c r="P70"/>
  <c r="P85" s="1"/>
  <c r="O70"/>
  <c r="O85" s="1"/>
  <c r="N70"/>
  <c r="M70"/>
  <c r="M85" s="1"/>
  <c r="L70"/>
  <c r="L85" s="1"/>
  <c r="K70"/>
  <c r="K85" s="1"/>
  <c r="J70"/>
  <c r="I70"/>
  <c r="I85" s="1"/>
  <c r="H70"/>
  <c r="H85" s="1"/>
  <c r="G70"/>
  <c r="G85" s="1"/>
  <c r="E70"/>
  <c r="E85" s="1"/>
  <c r="D70"/>
  <c r="D85" s="1"/>
  <c r="C85"/>
  <c r="V69"/>
  <c r="U69"/>
  <c r="T69"/>
  <c r="S69"/>
  <c r="R69"/>
  <c r="Q69"/>
  <c r="P69"/>
  <c r="O69"/>
  <c r="N69"/>
  <c r="M69"/>
  <c r="L69"/>
  <c r="K69"/>
  <c r="J69"/>
  <c r="I69"/>
  <c r="H69"/>
  <c r="G69"/>
  <c r="E69"/>
  <c r="D69"/>
  <c r="K53"/>
  <c r="K52"/>
  <c r="K51"/>
  <c r="K50"/>
  <c r="K49"/>
  <c r="K48"/>
  <c r="K47"/>
  <c r="K44"/>
  <c r="K43"/>
  <c r="K42"/>
  <c r="J53"/>
  <c r="J52"/>
  <c r="J51"/>
  <c r="J50"/>
  <c r="J49"/>
  <c r="J48"/>
  <c r="J47"/>
  <c r="J44"/>
  <c r="J43"/>
  <c r="J42"/>
  <c r="I53"/>
  <c r="I52"/>
  <c r="I51"/>
  <c r="I50"/>
  <c r="I49"/>
  <c r="I48"/>
  <c r="I47"/>
  <c r="I44"/>
  <c r="I43"/>
  <c r="I42"/>
  <c r="H53"/>
  <c r="H52"/>
  <c r="H51"/>
  <c r="H50"/>
  <c r="H49"/>
  <c r="H48"/>
  <c r="H47"/>
  <c r="H44"/>
  <c r="H43"/>
  <c r="H42"/>
  <c r="G53"/>
  <c r="G52"/>
  <c r="G51"/>
  <c r="G50"/>
  <c r="G49"/>
  <c r="G48"/>
  <c r="G47"/>
  <c r="G44"/>
  <c r="G43"/>
  <c r="G42"/>
  <c r="F53"/>
  <c r="F52"/>
  <c r="F51"/>
  <c r="F50"/>
  <c r="F49"/>
  <c r="F48"/>
  <c r="F47"/>
  <c r="F44"/>
  <c r="F43"/>
  <c r="F42"/>
  <c r="E53"/>
  <c r="E52"/>
  <c r="E51"/>
  <c r="E50"/>
  <c r="E49"/>
  <c r="E48"/>
  <c r="E47"/>
  <c r="E44"/>
  <c r="E43"/>
  <c r="E42"/>
  <c r="D53"/>
  <c r="D52"/>
  <c r="D51"/>
  <c r="D50"/>
  <c r="D49"/>
  <c r="D48"/>
  <c r="D47"/>
  <c r="D44"/>
  <c r="D43"/>
  <c r="D42"/>
  <c r="C53"/>
  <c r="A512" i="1"/>
  <c r="A528" s="1"/>
  <c r="A495"/>
  <c r="A511" s="1"/>
  <c r="A527" s="1"/>
  <c r="A494"/>
  <c r="A510" s="1"/>
  <c r="A526" s="1"/>
  <c r="B494"/>
  <c r="B495"/>
  <c r="B527" s="1"/>
  <c r="B496"/>
  <c r="B528" s="1"/>
  <c r="B497"/>
  <c r="B529" s="1"/>
  <c r="A493"/>
  <c r="A509" s="1"/>
  <c r="A492"/>
  <c r="A508" s="1"/>
  <c r="A491"/>
  <c r="A507" s="1"/>
  <c r="A490"/>
  <c r="A506" s="1"/>
  <c r="A489"/>
  <c r="A505" s="1"/>
  <c r="A488"/>
  <c r="A504" s="1"/>
  <c r="A487"/>
  <c r="A503" s="1"/>
  <c r="W478"/>
  <c r="V478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D478"/>
  <c r="C478"/>
  <c r="C482" s="1"/>
  <c r="B477"/>
  <c r="B476"/>
  <c r="B475"/>
  <c r="B474"/>
  <c r="B473"/>
  <c r="B472"/>
  <c r="B471"/>
  <c r="B470"/>
  <c r="B469"/>
  <c r="B468"/>
  <c r="B467"/>
  <c r="B466"/>
  <c r="B465"/>
  <c r="B464"/>
  <c r="B463"/>
  <c r="B462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3"/>
  <c r="C453"/>
  <c r="C458" s="1"/>
  <c r="B452"/>
  <c r="B451"/>
  <c r="B450"/>
  <c r="B449"/>
  <c r="B448"/>
  <c r="B447"/>
  <c r="B446"/>
  <c r="B445"/>
  <c r="B444"/>
  <c r="B443"/>
  <c r="B442"/>
  <c r="B441"/>
  <c r="B440"/>
  <c r="B439"/>
  <c r="B438"/>
  <c r="B437"/>
  <c r="B526" l="1"/>
  <c r="D494"/>
  <c r="A513"/>
  <c r="A529" s="1"/>
  <c r="J85" i="2"/>
  <c r="N85"/>
  <c r="R85"/>
  <c r="V85"/>
  <c r="D93"/>
  <c r="J84"/>
  <c r="N84"/>
  <c r="R84"/>
  <c r="D84"/>
  <c r="H84"/>
  <c r="L84"/>
  <c r="P84"/>
  <c r="T84"/>
  <c r="V84"/>
  <c r="B92"/>
  <c r="U108"/>
  <c r="Q108"/>
  <c r="M108"/>
  <c r="I108"/>
  <c r="E108"/>
  <c r="C108"/>
  <c r="T108"/>
  <c r="P108"/>
  <c r="L108"/>
  <c r="H108"/>
  <c r="B108"/>
  <c r="S108"/>
  <c r="O108"/>
  <c r="K108"/>
  <c r="G108"/>
  <c r="R108"/>
  <c r="N108"/>
  <c r="J108"/>
  <c r="F108"/>
  <c r="D108"/>
  <c r="U104"/>
  <c r="Q104"/>
  <c r="M104"/>
  <c r="I104"/>
  <c r="E104"/>
  <c r="C104"/>
  <c r="T104"/>
  <c r="P104"/>
  <c r="L104"/>
  <c r="H104"/>
  <c r="B104"/>
  <c r="S104"/>
  <c r="O104"/>
  <c r="K104"/>
  <c r="G104"/>
  <c r="R104"/>
  <c r="N104"/>
  <c r="J104"/>
  <c r="F104"/>
  <c r="D104"/>
  <c r="S111"/>
  <c r="O111"/>
  <c r="K111"/>
  <c r="G111"/>
  <c r="R111"/>
  <c r="N111"/>
  <c r="J111"/>
  <c r="F111"/>
  <c r="D111"/>
  <c r="U111"/>
  <c r="Q111"/>
  <c r="M111"/>
  <c r="I111"/>
  <c r="E111"/>
  <c r="C111"/>
  <c r="B111"/>
  <c r="T111"/>
  <c r="P111"/>
  <c r="L111"/>
  <c r="H111"/>
  <c r="R107"/>
  <c r="N107"/>
  <c r="J107"/>
  <c r="F107"/>
  <c r="U107"/>
  <c r="Q107"/>
  <c r="M107"/>
  <c r="I107"/>
  <c r="E107"/>
  <c r="D107"/>
  <c r="T107"/>
  <c r="P107"/>
  <c r="L107"/>
  <c r="H107"/>
  <c r="C107"/>
  <c r="B107"/>
  <c r="S107"/>
  <c r="O107"/>
  <c r="K107"/>
  <c r="G107"/>
  <c r="S102"/>
  <c r="O102"/>
  <c r="K102"/>
  <c r="G102"/>
  <c r="C102"/>
  <c r="R102"/>
  <c r="N102"/>
  <c r="J102"/>
  <c r="F102"/>
  <c r="U102"/>
  <c r="Q102"/>
  <c r="M102"/>
  <c r="I102"/>
  <c r="E102"/>
  <c r="T102"/>
  <c r="P102"/>
  <c r="L102"/>
  <c r="H102"/>
  <c r="D102"/>
  <c r="B102"/>
  <c r="C110"/>
  <c r="D110"/>
  <c r="B110"/>
  <c r="S106"/>
  <c r="O106"/>
  <c r="K106"/>
  <c r="G106"/>
  <c r="C106"/>
  <c r="R106"/>
  <c r="N106"/>
  <c r="J106"/>
  <c r="F106"/>
  <c r="U106"/>
  <c r="Q106"/>
  <c r="M106"/>
  <c r="I106"/>
  <c r="E106"/>
  <c r="T106"/>
  <c r="P106"/>
  <c r="L106"/>
  <c r="H106"/>
  <c r="D106"/>
  <c r="B106"/>
  <c r="B85"/>
  <c r="T101"/>
  <c r="O101"/>
  <c r="K101"/>
  <c r="G101"/>
  <c r="B101"/>
  <c r="S101"/>
  <c r="N101"/>
  <c r="J101"/>
  <c r="F101"/>
  <c r="D101"/>
  <c r="R101"/>
  <c r="M101"/>
  <c r="I101"/>
  <c r="E101"/>
  <c r="C101"/>
  <c r="U101"/>
  <c r="P101"/>
  <c r="L101"/>
  <c r="H101"/>
  <c r="Q101"/>
  <c r="B93"/>
  <c r="T109"/>
  <c r="P109"/>
  <c r="L109"/>
  <c r="H109"/>
  <c r="B109"/>
  <c r="S109"/>
  <c r="O109"/>
  <c r="K109"/>
  <c r="G109"/>
  <c r="D109"/>
  <c r="R109"/>
  <c r="N109"/>
  <c r="J109"/>
  <c r="F109"/>
  <c r="C109"/>
  <c r="U109"/>
  <c r="Q109"/>
  <c r="M109"/>
  <c r="I109"/>
  <c r="E109"/>
  <c r="T105"/>
  <c r="P105"/>
  <c r="L105"/>
  <c r="H105"/>
  <c r="B105"/>
  <c r="S105"/>
  <c r="O105"/>
  <c r="K105"/>
  <c r="G105"/>
  <c r="D105"/>
  <c r="R105"/>
  <c r="N105"/>
  <c r="J105"/>
  <c r="F105"/>
  <c r="C105"/>
  <c r="U105"/>
  <c r="Q105"/>
  <c r="M105"/>
  <c r="I105"/>
  <c r="E105"/>
  <c r="B84"/>
  <c r="U100"/>
  <c r="Q100"/>
  <c r="M100"/>
  <c r="I100"/>
  <c r="E100"/>
  <c r="C100"/>
  <c r="T100"/>
  <c r="P100"/>
  <c r="L100"/>
  <c r="H100"/>
  <c r="B100"/>
  <c r="S100"/>
  <c r="O100"/>
  <c r="K100"/>
  <c r="G100"/>
  <c r="R100"/>
  <c r="N100"/>
  <c r="J100"/>
  <c r="F100"/>
  <c r="D100"/>
  <c r="C92"/>
  <c r="H93"/>
  <c r="L93"/>
  <c r="P93"/>
  <c r="T93"/>
  <c r="I92"/>
  <c r="Q92"/>
  <c r="E92"/>
  <c r="M92"/>
  <c r="G92"/>
  <c r="K92"/>
  <c r="O92"/>
  <c r="S92"/>
  <c r="U92"/>
  <c r="E84"/>
  <c r="I84"/>
  <c r="M84"/>
  <c r="Q84"/>
  <c r="U84"/>
  <c r="B95"/>
  <c r="B91"/>
  <c r="C84"/>
  <c r="G84"/>
  <c r="K84"/>
  <c r="O84"/>
  <c r="S84"/>
  <c r="C93"/>
  <c r="G93"/>
  <c r="K93"/>
  <c r="O93"/>
  <c r="B90"/>
  <c r="B89"/>
  <c r="B94"/>
  <c r="U110"/>
  <c r="Q110"/>
  <c r="M110"/>
  <c r="I110"/>
  <c r="E110"/>
  <c r="T110"/>
  <c r="P110"/>
  <c r="L110"/>
  <c r="H110"/>
  <c r="J110"/>
  <c r="S110"/>
  <c r="O110"/>
  <c r="K110"/>
  <c r="G110"/>
  <c r="R110"/>
  <c r="N110"/>
  <c r="F110"/>
  <c r="F92"/>
  <c r="J92"/>
  <c r="N92"/>
  <c r="R92"/>
  <c r="V92"/>
  <c r="B86"/>
  <c r="D95"/>
  <c r="H95"/>
  <c r="L95"/>
  <c r="P95"/>
  <c r="T95"/>
  <c r="E95"/>
  <c r="I95"/>
  <c r="M95"/>
  <c r="Q95"/>
  <c r="U95"/>
  <c r="D92"/>
  <c r="H92"/>
  <c r="L92"/>
  <c r="P92"/>
  <c r="T92"/>
  <c r="F95"/>
  <c r="J95"/>
  <c r="N95"/>
  <c r="R95"/>
  <c r="V95"/>
  <c r="B88"/>
  <c r="C95"/>
  <c r="G95"/>
  <c r="K95"/>
  <c r="O95"/>
  <c r="S95"/>
  <c r="S93"/>
  <c r="E93"/>
  <c r="I93"/>
  <c r="M93"/>
  <c r="Q93"/>
  <c r="U93"/>
  <c r="F93"/>
  <c r="J93"/>
  <c r="N93"/>
  <c r="R93"/>
  <c r="V93"/>
  <c r="B28" i="10"/>
  <c r="C28" i="9"/>
  <c r="D28"/>
  <c r="E28"/>
  <c r="F28"/>
  <c r="G28"/>
  <c r="B29" i="4"/>
  <c r="C29"/>
  <c r="C28" i="1"/>
  <c r="D28"/>
  <c r="G28"/>
  <c r="D112" i="2" l="1"/>
  <c r="C112"/>
  <c r="B112"/>
  <c r="B96"/>
  <c r="D123" i="1"/>
  <c r="D19" i="10"/>
  <c r="E19"/>
  <c r="B24"/>
  <c r="B25"/>
  <c r="B26"/>
  <c r="B27"/>
  <c r="B29"/>
  <c r="B30"/>
  <c r="B31"/>
  <c r="B32"/>
  <c r="G58" i="12"/>
  <c r="G59"/>
  <c r="G60"/>
  <c r="G61"/>
  <c r="G62"/>
  <c r="G63"/>
  <c r="G64"/>
  <c r="G65"/>
  <c r="G66"/>
  <c r="G67"/>
  <c r="G68"/>
  <c r="G69"/>
  <c r="E28"/>
  <c r="G28" s="1"/>
  <c r="F28" s="1"/>
  <c r="E69" s="1"/>
  <c r="E27"/>
  <c r="G27" s="1"/>
  <c r="F27" s="1"/>
  <c r="E68" s="1"/>
  <c r="E26"/>
  <c r="G26" s="1"/>
  <c r="F26" s="1"/>
  <c r="E67" s="1"/>
  <c r="E25"/>
  <c r="G25" s="1"/>
  <c r="F25" s="1"/>
  <c r="E66" s="1"/>
  <c r="E24"/>
  <c r="G24" s="1"/>
  <c r="F24" s="1"/>
  <c r="E65" s="1"/>
  <c r="E23"/>
  <c r="G23" s="1"/>
  <c r="F23" s="1"/>
  <c r="E64" s="1"/>
  <c r="E22"/>
  <c r="G22" s="1"/>
  <c r="F22" s="1"/>
  <c r="E63" s="1"/>
  <c r="E21"/>
  <c r="G21" s="1"/>
  <c r="F21" s="1"/>
  <c r="E62" s="1"/>
  <c r="E20"/>
  <c r="G20" s="1"/>
  <c r="F20" s="1"/>
  <c r="E61" s="1"/>
  <c r="E19"/>
  <c r="G19" s="1"/>
  <c r="F19" s="1"/>
  <c r="E60" s="1"/>
  <c r="E18"/>
  <c r="D59" s="1"/>
  <c r="E17"/>
  <c r="G17" s="1"/>
  <c r="F17" s="1"/>
  <c r="E58" s="1"/>
  <c r="C41" i="5"/>
  <c r="B21" i="6"/>
  <c r="C21" s="1"/>
  <c r="D21" s="1"/>
  <c r="B22"/>
  <c r="C22" s="1"/>
  <c r="B23"/>
  <c r="C23" s="1"/>
  <c r="D23" s="1"/>
  <c r="E23" s="1"/>
  <c r="B24"/>
  <c r="C24" s="1"/>
  <c r="D24" s="1"/>
  <c r="E24" s="1"/>
  <c r="B25"/>
  <c r="C25" s="1"/>
  <c r="D25" s="1"/>
  <c r="E25" s="1"/>
  <c r="B49"/>
  <c r="B50"/>
  <c r="C50" s="1"/>
  <c r="B51"/>
  <c r="B52"/>
  <c r="C52" s="1"/>
  <c r="D52" s="1"/>
  <c r="E52" s="1"/>
  <c r="B53"/>
  <c r="B54"/>
  <c r="C54" s="1"/>
  <c r="D54" s="1"/>
  <c r="E54" s="1"/>
  <c r="B55"/>
  <c r="C55" s="1"/>
  <c r="D55" s="1"/>
  <c r="E55" s="1"/>
  <c r="B56"/>
  <c r="C56" s="1"/>
  <c r="D56" s="1"/>
  <c r="E56" s="1"/>
  <c r="B57"/>
  <c r="B39"/>
  <c r="C39" s="1"/>
  <c r="D39" s="1"/>
  <c r="B40"/>
  <c r="C40" s="1"/>
  <c r="B41"/>
  <c r="C41" s="1"/>
  <c r="D41" s="1"/>
  <c r="E41" s="1"/>
  <c r="B42"/>
  <c r="B43"/>
  <c r="C43" s="1"/>
  <c r="D43" s="1"/>
  <c r="E43" s="1"/>
  <c r="B44"/>
  <c r="C44" s="1"/>
  <c r="D44" s="1"/>
  <c r="E44" s="1"/>
  <c r="B45"/>
  <c r="C45" s="1"/>
  <c r="D45" s="1"/>
  <c r="E45" s="1"/>
  <c r="B46"/>
  <c r="B60"/>
  <c r="B61"/>
  <c r="C61" s="1"/>
  <c r="B62"/>
  <c r="C62" s="1"/>
  <c r="D62" s="1"/>
  <c r="E62" s="1"/>
  <c r="C49"/>
  <c r="D49" s="1"/>
  <c r="C51"/>
  <c r="D51" s="1"/>
  <c r="E51" s="1"/>
  <c r="C53"/>
  <c r="D53" s="1"/>
  <c r="E53" s="1"/>
  <c r="C57"/>
  <c r="D57" s="1"/>
  <c r="E57" s="1"/>
  <c r="C42"/>
  <c r="D42" s="1"/>
  <c r="E42" s="1"/>
  <c r="C46"/>
  <c r="D46" s="1"/>
  <c r="E46" s="1"/>
  <c r="B58" i="7"/>
  <c r="B24" i="11"/>
  <c r="B25"/>
  <c r="M24"/>
  <c r="M25"/>
  <c r="I24"/>
  <c r="I25"/>
  <c r="E24"/>
  <c r="E25"/>
  <c r="L24"/>
  <c r="L25"/>
  <c r="K24"/>
  <c r="K25"/>
  <c r="J24"/>
  <c r="J25"/>
  <c r="H24"/>
  <c r="H25"/>
  <c r="G24"/>
  <c r="G25"/>
  <c r="F24"/>
  <c r="F26" s="1"/>
  <c r="F33" s="1"/>
  <c r="F25"/>
  <c r="D24"/>
  <c r="D25"/>
  <c r="C24"/>
  <c r="C26" s="1"/>
  <c r="C33" s="1"/>
  <c r="C25"/>
  <c r="L20"/>
  <c r="L21"/>
  <c r="K20"/>
  <c r="K21"/>
  <c r="J22"/>
  <c r="J20"/>
  <c r="J21"/>
  <c r="I22"/>
  <c r="H22"/>
  <c r="H20"/>
  <c r="H21"/>
  <c r="G22"/>
  <c r="G20"/>
  <c r="G21"/>
  <c r="F22"/>
  <c r="E22"/>
  <c r="D22"/>
  <c r="D20"/>
  <c r="D21"/>
  <c r="C22"/>
  <c r="B22"/>
  <c r="M20"/>
  <c r="M21"/>
  <c r="I20"/>
  <c r="I21"/>
  <c r="F20"/>
  <c r="F21"/>
  <c r="E20"/>
  <c r="E21"/>
  <c r="C20"/>
  <c r="C21"/>
  <c r="B20"/>
  <c r="B21"/>
  <c r="M19"/>
  <c r="L19"/>
  <c r="K19"/>
  <c r="J19"/>
  <c r="I19"/>
  <c r="H19"/>
  <c r="G19"/>
  <c r="F19"/>
  <c r="E19"/>
  <c r="D19"/>
  <c r="C19"/>
  <c r="B19"/>
  <c r="B2"/>
  <c r="B10" i="13"/>
  <c r="B9"/>
  <c r="B8"/>
  <c r="B7"/>
  <c r="B6"/>
  <c r="B5"/>
  <c r="B4"/>
  <c r="B3"/>
  <c r="B2"/>
  <c r="B10" i="12"/>
  <c r="B9"/>
  <c r="B8"/>
  <c r="B6"/>
  <c r="B5"/>
  <c r="B4"/>
  <c r="B3"/>
  <c r="B2"/>
  <c r="B10" i="11"/>
  <c r="B9"/>
  <c r="B8"/>
  <c r="B7"/>
  <c r="B6"/>
  <c r="B5"/>
  <c r="B4"/>
  <c r="B3"/>
  <c r="B10" i="10"/>
  <c r="B9"/>
  <c r="B8"/>
  <c r="B7"/>
  <c r="B6"/>
  <c r="B5"/>
  <c r="B4"/>
  <c r="B3"/>
  <c r="B2"/>
  <c r="B10" i="9"/>
  <c r="B9"/>
  <c r="B8"/>
  <c r="B7"/>
  <c r="B6"/>
  <c r="B5"/>
  <c r="B4"/>
  <c r="B3"/>
  <c r="B2"/>
  <c r="B10" i="8"/>
  <c r="B9"/>
  <c r="B8"/>
  <c r="B7"/>
  <c r="B6"/>
  <c r="B5"/>
  <c r="B4"/>
  <c r="B3"/>
  <c r="B2"/>
  <c r="B10" i="7"/>
  <c r="B9"/>
  <c r="B8"/>
  <c r="B7"/>
  <c r="B6"/>
  <c r="B5"/>
  <c r="B4"/>
  <c r="B3"/>
  <c r="B2"/>
  <c r="B10" i="6"/>
  <c r="B9"/>
  <c r="B8"/>
  <c r="B7"/>
  <c r="B6"/>
  <c r="B5"/>
  <c r="B4"/>
  <c r="B3"/>
  <c r="B2"/>
  <c r="B10" i="5"/>
  <c r="B9"/>
  <c r="B8"/>
  <c r="B7"/>
  <c r="B6"/>
  <c r="B5"/>
  <c r="B4"/>
  <c r="B3"/>
  <c r="B2"/>
  <c r="B10" i="4"/>
  <c r="B9"/>
  <c r="B8"/>
  <c r="B7"/>
  <c r="B6"/>
  <c r="B5"/>
  <c r="B4"/>
  <c r="B3"/>
  <c r="B2"/>
  <c r="B10" i="3"/>
  <c r="B9"/>
  <c r="B8"/>
  <c r="B7"/>
  <c r="B6"/>
  <c r="B5"/>
  <c r="B4"/>
  <c r="B3"/>
  <c r="B2"/>
  <c r="B8" i="2"/>
  <c r="B9"/>
  <c r="B2"/>
  <c r="B3"/>
  <c r="B4"/>
  <c r="B5"/>
  <c r="B6"/>
  <c r="B7"/>
  <c r="B10"/>
  <c r="W151" i="1"/>
  <c r="W110"/>
  <c r="D68"/>
  <c r="C530"/>
  <c r="B493"/>
  <c r="B492"/>
  <c r="B491"/>
  <c r="B490"/>
  <c r="B489"/>
  <c r="B488"/>
  <c r="B520" s="1"/>
  <c r="B487"/>
  <c r="B519" s="1"/>
  <c r="B486"/>
  <c r="W428"/>
  <c r="V428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D428"/>
  <c r="C428"/>
  <c r="C398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D397"/>
  <c r="W383"/>
  <c r="W494" s="1"/>
  <c r="V383"/>
  <c r="V494" s="1"/>
  <c r="U383"/>
  <c r="T383"/>
  <c r="S54" i="3" s="1"/>
  <c r="S383" i="1"/>
  <c r="R383"/>
  <c r="R494" s="1"/>
  <c r="Q383"/>
  <c r="Q494" s="1"/>
  <c r="P383"/>
  <c r="P494" s="1"/>
  <c r="O383"/>
  <c r="O494" s="1"/>
  <c r="N383"/>
  <c r="M54" i="3" s="1"/>
  <c r="M383" i="1"/>
  <c r="L54" i="3" s="1"/>
  <c r="L383" i="1"/>
  <c r="L494" s="1"/>
  <c r="K383"/>
  <c r="J54" i="3" s="1"/>
  <c r="J383" i="1"/>
  <c r="J494" s="1"/>
  <c r="I383"/>
  <c r="H383"/>
  <c r="H494" s="1"/>
  <c r="G383"/>
  <c r="G494" s="1"/>
  <c r="F383"/>
  <c r="E54" i="3" s="1"/>
  <c r="E383" i="1"/>
  <c r="E494" s="1"/>
  <c r="D383"/>
  <c r="C54" i="3" s="1"/>
  <c r="C383" i="1"/>
  <c r="C403" s="1"/>
  <c r="C358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W343"/>
  <c r="V343"/>
  <c r="U343"/>
  <c r="T53" i="3" s="1"/>
  <c r="T343" i="1"/>
  <c r="S53" i="3" s="1"/>
  <c r="S343" i="1"/>
  <c r="R343"/>
  <c r="Q53" i="3" s="1"/>
  <c r="Q343" i="1"/>
  <c r="P53" i="3" s="1"/>
  <c r="P343" i="1"/>
  <c r="O53" i="3" s="1"/>
  <c r="O343" i="1"/>
  <c r="N53" i="3" s="1"/>
  <c r="N343" i="1"/>
  <c r="M53" i="3" s="1"/>
  <c r="M343" i="1"/>
  <c r="L53" i="3" s="1"/>
  <c r="L343" i="1"/>
  <c r="K53" i="3" s="1"/>
  <c r="K343" i="1"/>
  <c r="J343"/>
  <c r="I53" i="3" s="1"/>
  <c r="I343" i="1"/>
  <c r="H53" i="3" s="1"/>
  <c r="H343" i="1"/>
  <c r="G53" i="3" s="1"/>
  <c r="G343" i="1"/>
  <c r="F53" i="3" s="1"/>
  <c r="F343" i="1"/>
  <c r="E53" i="3" s="1"/>
  <c r="E343" i="1"/>
  <c r="D53" i="3" s="1"/>
  <c r="D343" i="1"/>
  <c r="C53" i="3" s="1"/>
  <c r="C343" i="1"/>
  <c r="C363" s="1"/>
  <c r="C318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W303"/>
  <c r="V303"/>
  <c r="U303"/>
  <c r="T52" i="3" s="1"/>
  <c r="T303" i="1"/>
  <c r="S52" i="3" s="1"/>
  <c r="S303" i="1"/>
  <c r="R52" i="3" s="1"/>
  <c r="R303" i="1"/>
  <c r="Q52" i="3" s="1"/>
  <c r="Q303" i="1"/>
  <c r="P52" i="3" s="1"/>
  <c r="P303" i="1"/>
  <c r="O52" i="3" s="1"/>
  <c r="O303" i="1"/>
  <c r="N52" i="3" s="1"/>
  <c r="N303" i="1"/>
  <c r="M52" i="3" s="1"/>
  <c r="M303" i="1"/>
  <c r="L52" i="3" s="1"/>
  <c r="L303" i="1"/>
  <c r="K52" i="3" s="1"/>
  <c r="K303" i="1"/>
  <c r="J52" i="3" s="1"/>
  <c r="J303" i="1"/>
  <c r="I52" i="3" s="1"/>
  <c r="I303" i="1"/>
  <c r="H303"/>
  <c r="G52" i="3" s="1"/>
  <c r="G303" i="1"/>
  <c r="F52" i="3" s="1"/>
  <c r="F303" i="1"/>
  <c r="E303"/>
  <c r="D303"/>
  <c r="C52" i="3" s="1"/>
  <c r="C303" i="1"/>
  <c r="B52" i="3" s="1"/>
  <c r="C278" i="1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W263"/>
  <c r="V263"/>
  <c r="U263"/>
  <c r="T51" i="3" s="1"/>
  <c r="T263" i="1"/>
  <c r="S51" i="3" s="1"/>
  <c r="S263" i="1"/>
  <c r="R51" i="3" s="1"/>
  <c r="R263" i="1"/>
  <c r="Q51" i="3" s="1"/>
  <c r="Q263" i="1"/>
  <c r="P51" i="3" s="1"/>
  <c r="P263" i="1"/>
  <c r="O51" i="3" s="1"/>
  <c r="O263" i="1"/>
  <c r="N51" i="3" s="1"/>
  <c r="N263" i="1"/>
  <c r="M51" i="3" s="1"/>
  <c r="M263" i="1"/>
  <c r="L51" i="3" s="1"/>
  <c r="L263" i="1"/>
  <c r="K51" i="3" s="1"/>
  <c r="K263" i="1"/>
  <c r="J51" i="3" s="1"/>
  <c r="J263" i="1"/>
  <c r="I51" i="3" s="1"/>
  <c r="I263" i="1"/>
  <c r="H51" i="3" s="1"/>
  <c r="H263" i="1"/>
  <c r="G51" i="3" s="1"/>
  <c r="G263" i="1"/>
  <c r="F51" i="3" s="1"/>
  <c r="F263" i="1"/>
  <c r="E51" i="3" s="1"/>
  <c r="E263" i="1"/>
  <c r="D51" i="3" s="1"/>
  <c r="D263" i="1"/>
  <c r="C51" i="3" s="1"/>
  <c r="C263" i="1"/>
  <c r="C283" s="1"/>
  <c r="C238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W223"/>
  <c r="V223"/>
  <c r="U223"/>
  <c r="T50" i="3" s="1"/>
  <c r="T223" i="1"/>
  <c r="S50" i="3" s="1"/>
  <c r="S223" i="1"/>
  <c r="R50" i="3" s="1"/>
  <c r="R223" i="1"/>
  <c r="Q50" i="3" s="1"/>
  <c r="Q223" i="1"/>
  <c r="P50" i="3" s="1"/>
  <c r="P223" i="1"/>
  <c r="O50" i="3" s="1"/>
  <c r="O223" i="1"/>
  <c r="N50" i="3" s="1"/>
  <c r="N223" i="1"/>
  <c r="M50" i="3" s="1"/>
  <c r="M223" i="1"/>
  <c r="L50" i="3" s="1"/>
  <c r="L223" i="1"/>
  <c r="K50" i="3" s="1"/>
  <c r="K223" i="1"/>
  <c r="J50" i="3" s="1"/>
  <c r="J223" i="1"/>
  <c r="I50" i="3" s="1"/>
  <c r="I223" i="1"/>
  <c r="H223"/>
  <c r="G50" i="3" s="1"/>
  <c r="G223" i="1"/>
  <c r="F50" i="3" s="1"/>
  <c r="F223" i="1"/>
  <c r="E50" i="3" s="1"/>
  <c r="E223" i="1"/>
  <c r="D50" i="3" s="1"/>
  <c r="D223" i="1"/>
  <c r="C223"/>
  <c r="C243" s="1"/>
  <c r="W183"/>
  <c r="V183"/>
  <c r="U183"/>
  <c r="T49" i="3" s="1"/>
  <c r="T183" i="1"/>
  <c r="S49" i="3" s="1"/>
  <c r="S183" i="1"/>
  <c r="R49" i="3" s="1"/>
  <c r="R183" i="1"/>
  <c r="Q49" i="3" s="1"/>
  <c r="Q183" i="1"/>
  <c r="P49" i="3" s="1"/>
  <c r="P183" i="1"/>
  <c r="O49" i="3" s="1"/>
  <c r="O183" i="1"/>
  <c r="N49" i="3" s="1"/>
  <c r="N183" i="1"/>
  <c r="M49" i="3" s="1"/>
  <c r="M183" i="1"/>
  <c r="L49" i="3" s="1"/>
  <c r="L183" i="1"/>
  <c r="K49" i="3" s="1"/>
  <c r="K183" i="1"/>
  <c r="J49" i="3" s="1"/>
  <c r="J183" i="1"/>
  <c r="I183"/>
  <c r="H49" i="3" s="1"/>
  <c r="H183" i="1"/>
  <c r="G49" i="3" s="1"/>
  <c r="G183" i="1"/>
  <c r="F49" i="3" s="1"/>
  <c r="F183" i="1"/>
  <c r="E49" i="3" s="1"/>
  <c r="E183" i="1"/>
  <c r="D49" i="3" s="1"/>
  <c r="D183" i="1"/>
  <c r="C49" i="3" s="1"/>
  <c r="C183" i="1"/>
  <c r="C203" s="1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W103"/>
  <c r="V103"/>
  <c r="U103"/>
  <c r="T47" i="3" s="1"/>
  <c r="T103" i="1"/>
  <c r="S47" i="3" s="1"/>
  <c r="S103" i="1"/>
  <c r="R47" i="3" s="1"/>
  <c r="R103" i="1"/>
  <c r="Q47" i="3" s="1"/>
  <c r="Q103" i="1"/>
  <c r="P47" i="3" s="1"/>
  <c r="P103" i="1"/>
  <c r="O47" i="3" s="1"/>
  <c r="O103" i="1"/>
  <c r="N47" i="3" s="1"/>
  <c r="N103" i="1"/>
  <c r="M47" i="3" s="1"/>
  <c r="M103" i="1"/>
  <c r="L47" i="3" s="1"/>
  <c r="L103" i="1"/>
  <c r="K47" i="3" s="1"/>
  <c r="K103" i="1"/>
  <c r="J47" i="3" s="1"/>
  <c r="J103" i="1"/>
  <c r="I47" i="3" s="1"/>
  <c r="I103" i="1"/>
  <c r="H47" i="3" s="1"/>
  <c r="H103" i="1"/>
  <c r="G47" i="3" s="1"/>
  <c r="G103" i="1"/>
  <c r="F47" i="3" s="1"/>
  <c r="F103" i="1"/>
  <c r="E103"/>
  <c r="D47" i="3" s="1"/>
  <c r="D103" i="1"/>
  <c r="C47" i="3" s="1"/>
  <c r="C103" i="1"/>
  <c r="B47" i="3" s="1"/>
  <c r="W63" i="1"/>
  <c r="V63"/>
  <c r="U46" i="3" s="1"/>
  <c r="U63" i="1"/>
  <c r="T46" i="3" s="1"/>
  <c r="T63" i="1"/>
  <c r="S46" i="3" s="1"/>
  <c r="S63" i="1"/>
  <c r="R46" i="3" s="1"/>
  <c r="R63" i="1"/>
  <c r="Q46" i="3" s="1"/>
  <c r="Q63" i="1"/>
  <c r="P46" i="3" s="1"/>
  <c r="P63" i="1"/>
  <c r="O46" i="3" s="1"/>
  <c r="O63" i="1"/>
  <c r="N46" i="3" s="1"/>
  <c r="N63" i="1"/>
  <c r="M46" i="3" s="1"/>
  <c r="M63" i="1"/>
  <c r="L46" i="3" s="1"/>
  <c r="L63" i="1"/>
  <c r="K46" i="3" s="1"/>
  <c r="K63" i="1"/>
  <c r="J63"/>
  <c r="I46" i="3" s="1"/>
  <c r="I63" i="1"/>
  <c r="H46" i="3" s="1"/>
  <c r="H63" i="1"/>
  <c r="G46" i="3" s="1"/>
  <c r="G63" i="1"/>
  <c r="F46" i="3" s="1"/>
  <c r="F63" i="1"/>
  <c r="E63"/>
  <c r="D46" i="3" s="1"/>
  <c r="D63" i="1"/>
  <c r="C46" i="3" s="1"/>
  <c r="C63" i="1"/>
  <c r="C83" s="1"/>
  <c r="B31" i="5"/>
  <c r="H27" i="1"/>
  <c r="E27"/>
  <c r="H26"/>
  <c r="E26"/>
  <c r="H25"/>
  <c r="E25"/>
  <c r="H24"/>
  <c r="E24"/>
  <c r="J48" i="11" s="1"/>
  <c r="H23" i="1"/>
  <c r="E23"/>
  <c r="I48" i="11" s="1"/>
  <c r="H22" i="1"/>
  <c r="E22"/>
  <c r="H48" i="11" s="1"/>
  <c r="H21" i="1"/>
  <c r="E21"/>
  <c r="G48" i="11" s="1"/>
  <c r="H20" i="1"/>
  <c r="E20"/>
  <c r="F48" i="11" s="1"/>
  <c r="H19" i="1"/>
  <c r="E19"/>
  <c r="E48" i="11" s="1"/>
  <c r="H18" i="1"/>
  <c r="E18"/>
  <c r="D48" i="11" s="1"/>
  <c r="H17" i="1"/>
  <c r="E17"/>
  <c r="C48" i="11" s="1"/>
  <c r="H16" i="1"/>
  <c r="E16"/>
  <c r="B48" i="11" s="1"/>
  <c r="W117" i="1"/>
  <c r="W76"/>
  <c r="W75"/>
  <c r="W74"/>
  <c r="W73"/>
  <c r="W72"/>
  <c r="W71"/>
  <c r="W70"/>
  <c r="T54" i="3"/>
  <c r="R53"/>
  <c r="W77" i="1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158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98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W396"/>
  <c r="V396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D396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5"/>
  <c r="W394"/>
  <c r="V394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D394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D393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D392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E390"/>
  <c r="D390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W388"/>
  <c r="V388"/>
  <c r="U388"/>
  <c r="T388"/>
  <c r="S388"/>
  <c r="R388"/>
  <c r="Q388"/>
  <c r="Q398" s="1"/>
  <c r="Q408" s="1"/>
  <c r="Q407" s="1"/>
  <c r="P388"/>
  <c r="O388"/>
  <c r="N388"/>
  <c r="M388"/>
  <c r="M398" s="1"/>
  <c r="M408" s="1"/>
  <c r="M407" s="1"/>
  <c r="L388"/>
  <c r="K388"/>
  <c r="J388"/>
  <c r="I388"/>
  <c r="I398" s="1"/>
  <c r="I408" s="1"/>
  <c r="I407" s="1"/>
  <c r="H388"/>
  <c r="G388"/>
  <c r="G398" s="1"/>
  <c r="G408" s="1"/>
  <c r="G407" s="1"/>
  <c r="F388"/>
  <c r="E388"/>
  <c r="E398" s="1"/>
  <c r="E408" s="1"/>
  <c r="D388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D355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D354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W352"/>
  <c r="V352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D352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D351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D350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D349"/>
  <c r="W348"/>
  <c r="W358" s="1"/>
  <c r="W368" s="1"/>
  <c r="W367" s="1"/>
  <c r="V348"/>
  <c r="U348"/>
  <c r="T348"/>
  <c r="S348"/>
  <c r="S358" s="1"/>
  <c r="S368" s="1"/>
  <c r="S367" s="1"/>
  <c r="R348"/>
  <c r="Q348"/>
  <c r="P348"/>
  <c r="O348"/>
  <c r="N348"/>
  <c r="M348"/>
  <c r="L348"/>
  <c r="K348"/>
  <c r="K358" s="1"/>
  <c r="K368" s="1"/>
  <c r="K367" s="1"/>
  <c r="J348"/>
  <c r="I348"/>
  <c r="H348"/>
  <c r="G348"/>
  <c r="F348"/>
  <c r="E348"/>
  <c r="D348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D315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D313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D310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W308"/>
  <c r="W318" s="1"/>
  <c r="W328" s="1"/>
  <c r="W327" s="1"/>
  <c r="V308"/>
  <c r="U308"/>
  <c r="U318" s="1"/>
  <c r="U328" s="1"/>
  <c r="U327" s="1"/>
  <c r="T308"/>
  <c r="S308"/>
  <c r="S318" s="1"/>
  <c r="S328" s="1"/>
  <c r="S327" s="1"/>
  <c r="R308"/>
  <c r="Q308"/>
  <c r="Q318" s="1"/>
  <c r="Q328" s="1"/>
  <c r="Q327" s="1"/>
  <c r="P308"/>
  <c r="O308"/>
  <c r="O318" s="1"/>
  <c r="O328" s="1"/>
  <c r="O327" s="1"/>
  <c r="N308"/>
  <c r="M308"/>
  <c r="M318" s="1"/>
  <c r="M328" s="1"/>
  <c r="M327" s="1"/>
  <c r="L308"/>
  <c r="K308"/>
  <c r="K318" s="1"/>
  <c r="K328" s="1"/>
  <c r="K327" s="1"/>
  <c r="J308"/>
  <c r="I308"/>
  <c r="I318" s="1"/>
  <c r="I328" s="1"/>
  <c r="I327" s="1"/>
  <c r="H308"/>
  <c r="G308"/>
  <c r="G318" s="1"/>
  <c r="G328" s="1"/>
  <c r="G327" s="1"/>
  <c r="F308"/>
  <c r="E308"/>
  <c r="E318" s="1"/>
  <c r="E328" s="1"/>
  <c r="E327" s="1"/>
  <c r="D308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W268"/>
  <c r="W278" s="1"/>
  <c r="W288" s="1"/>
  <c r="W287" s="1"/>
  <c r="V268"/>
  <c r="U268"/>
  <c r="T268"/>
  <c r="S268"/>
  <c r="S278" s="1"/>
  <c r="S288" s="1"/>
  <c r="S287" s="1"/>
  <c r="R268"/>
  <c r="Q268"/>
  <c r="P268"/>
  <c r="O268"/>
  <c r="O278" s="1"/>
  <c r="O288" s="1"/>
  <c r="O287" s="1"/>
  <c r="N268"/>
  <c r="M268"/>
  <c r="L268"/>
  <c r="K268"/>
  <c r="K278" s="1"/>
  <c r="K288" s="1"/>
  <c r="K287" s="1"/>
  <c r="J268"/>
  <c r="I268"/>
  <c r="H268"/>
  <c r="G268"/>
  <c r="G278" s="1"/>
  <c r="G288" s="1"/>
  <c r="G287" s="1"/>
  <c r="F268"/>
  <c r="E268"/>
  <c r="D268"/>
  <c r="D278" s="1"/>
  <c r="D288" s="1"/>
  <c r="D287" s="1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W228"/>
  <c r="W238" s="1"/>
  <c r="W248" s="1"/>
  <c r="W247" s="1"/>
  <c r="V228"/>
  <c r="U228"/>
  <c r="T228"/>
  <c r="S228"/>
  <c r="R228"/>
  <c r="Q228"/>
  <c r="Q238" s="1"/>
  <c r="Q248" s="1"/>
  <c r="Q247" s="1"/>
  <c r="P228"/>
  <c r="O228"/>
  <c r="O238" s="1"/>
  <c r="O248" s="1"/>
  <c r="O247" s="1"/>
  <c r="N228"/>
  <c r="M228"/>
  <c r="L228"/>
  <c r="K228"/>
  <c r="J228"/>
  <c r="I228"/>
  <c r="H228"/>
  <c r="G228"/>
  <c r="G238" s="1"/>
  <c r="G248" s="1"/>
  <c r="G247" s="1"/>
  <c r="F228"/>
  <c r="E228"/>
  <c r="D228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W188"/>
  <c r="V188"/>
  <c r="U188"/>
  <c r="U198" s="1"/>
  <c r="U208" s="1"/>
  <c r="U207" s="1"/>
  <c r="T188"/>
  <c r="S188"/>
  <c r="R188"/>
  <c r="Q188"/>
  <c r="P188"/>
  <c r="O188"/>
  <c r="N188"/>
  <c r="M188"/>
  <c r="L188"/>
  <c r="K188"/>
  <c r="J188"/>
  <c r="I188"/>
  <c r="I198" s="1"/>
  <c r="I208" s="1"/>
  <c r="I207" s="1"/>
  <c r="H188"/>
  <c r="G188"/>
  <c r="F188"/>
  <c r="E188"/>
  <c r="D188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W108"/>
  <c r="V108"/>
  <c r="U108"/>
  <c r="T108"/>
  <c r="S108"/>
  <c r="R108"/>
  <c r="Q108"/>
  <c r="P108"/>
  <c r="O108"/>
  <c r="O118" s="1"/>
  <c r="O128" s="1"/>
  <c r="O127" s="1"/>
  <c r="N108"/>
  <c r="M108"/>
  <c r="L108"/>
  <c r="K108"/>
  <c r="J108"/>
  <c r="I108"/>
  <c r="H108"/>
  <c r="G108"/>
  <c r="F108"/>
  <c r="E108"/>
  <c r="D108"/>
  <c r="W69"/>
  <c r="W68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76"/>
  <c r="D75"/>
  <c r="D74"/>
  <c r="D73"/>
  <c r="D72"/>
  <c r="D71"/>
  <c r="D70"/>
  <c r="D69"/>
  <c r="W363"/>
  <c r="V363"/>
  <c r="U363"/>
  <c r="T363"/>
  <c r="S363"/>
  <c r="R363"/>
  <c r="Q363"/>
  <c r="P363"/>
  <c r="V323"/>
  <c r="U323"/>
  <c r="T323"/>
  <c r="S323"/>
  <c r="R323"/>
  <c r="V283"/>
  <c r="U283"/>
  <c r="T283"/>
  <c r="S283"/>
  <c r="R283"/>
  <c r="V243"/>
  <c r="U243"/>
  <c r="T243"/>
  <c r="S243"/>
  <c r="R243"/>
  <c r="V203"/>
  <c r="U203"/>
  <c r="T203"/>
  <c r="S203"/>
  <c r="R203"/>
  <c r="V163"/>
  <c r="U163"/>
  <c r="T163"/>
  <c r="S163"/>
  <c r="R163"/>
  <c r="V143"/>
  <c r="U143"/>
  <c r="T48" i="3" s="1"/>
  <c r="T143" i="1"/>
  <c r="S48" i="3" s="1"/>
  <c r="S143" i="1"/>
  <c r="R48" i="3" s="1"/>
  <c r="R143" i="1"/>
  <c r="Q48" i="3" s="1"/>
  <c r="W123" i="1"/>
  <c r="V123"/>
  <c r="U123"/>
  <c r="T123"/>
  <c r="S123"/>
  <c r="R123"/>
  <c r="Q123"/>
  <c r="P123"/>
  <c r="W83"/>
  <c r="V83"/>
  <c r="U83"/>
  <c r="T83"/>
  <c r="S83"/>
  <c r="R83"/>
  <c r="T358"/>
  <c r="T368" s="1"/>
  <c r="T367" s="1"/>
  <c r="U398"/>
  <c r="U408" s="1"/>
  <c r="U407" s="1"/>
  <c r="P238"/>
  <c r="P248" s="1"/>
  <c r="P247" s="1"/>
  <c r="U494"/>
  <c r="I494"/>
  <c r="K54" i="3"/>
  <c r="M494" i="1"/>
  <c r="B53" i="3"/>
  <c r="J53"/>
  <c r="D52"/>
  <c r="E52"/>
  <c r="H52"/>
  <c r="U52"/>
  <c r="C50"/>
  <c r="H50"/>
  <c r="I49"/>
  <c r="E47"/>
  <c r="B412" i="1"/>
  <c r="C433"/>
  <c r="A486"/>
  <c r="A519"/>
  <c r="C20" i="5"/>
  <c r="C21" s="1"/>
  <c r="C22" s="1"/>
  <c r="M44" i="11"/>
  <c r="L44"/>
  <c r="K44"/>
  <c r="B30" i="4"/>
  <c r="B17" i="12"/>
  <c r="C17"/>
  <c r="B58" s="1"/>
  <c r="B18"/>
  <c r="B19"/>
  <c r="B20"/>
  <c r="B21"/>
  <c r="B62" s="1"/>
  <c r="B22"/>
  <c r="B63" s="1"/>
  <c r="B23"/>
  <c r="B24"/>
  <c r="B25"/>
  <c r="B26"/>
  <c r="B27"/>
  <c r="B28"/>
  <c r="C18"/>
  <c r="C19"/>
  <c r="C20"/>
  <c r="C21"/>
  <c r="C22"/>
  <c r="C23"/>
  <c r="C24"/>
  <c r="B65" s="1"/>
  <c r="C25"/>
  <c r="C26"/>
  <c r="C27"/>
  <c r="C28"/>
  <c r="C30" i="4"/>
  <c r="D60" i="12"/>
  <c r="D58"/>
  <c r="C117" i="2"/>
  <c r="C116"/>
  <c r="C24" i="9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9"/>
  <c r="D29"/>
  <c r="E29"/>
  <c r="F29"/>
  <c r="G29"/>
  <c r="C30"/>
  <c r="D30"/>
  <c r="E30"/>
  <c r="F30"/>
  <c r="G30"/>
  <c r="E16" i="8"/>
  <c r="F16"/>
  <c r="E17"/>
  <c r="F17"/>
  <c r="E18"/>
  <c r="F18"/>
  <c r="E19"/>
  <c r="F19"/>
  <c r="E20"/>
  <c r="F20"/>
  <c r="E21"/>
  <c r="F21"/>
  <c r="E22"/>
  <c r="F22"/>
  <c r="E23"/>
  <c r="F23"/>
  <c r="E24"/>
  <c r="F24"/>
  <c r="E27"/>
  <c r="F27"/>
  <c r="D33"/>
  <c r="G33" s="1"/>
  <c r="H33" s="1"/>
  <c r="B28" i="11" s="1"/>
  <c r="B35" s="1"/>
  <c r="D34" i="8"/>
  <c r="G34" s="1"/>
  <c r="H34" s="1"/>
  <c r="C28" i="11" s="1"/>
  <c r="C35" s="1"/>
  <c r="D35" i="8"/>
  <c r="G35" s="1"/>
  <c r="H35" s="1"/>
  <c r="D28" i="11" s="1"/>
  <c r="D35" s="1"/>
  <c r="D36" i="8"/>
  <c r="D37"/>
  <c r="G37" s="1"/>
  <c r="H37" s="1"/>
  <c r="F28" i="11" s="1"/>
  <c r="F35" s="1"/>
  <c r="D38" i="8"/>
  <c r="G38" s="1"/>
  <c r="H38" s="1"/>
  <c r="G28" i="11" s="1"/>
  <c r="G35" s="1"/>
  <c r="D39" i="8"/>
  <c r="G39" s="1"/>
  <c r="H39" s="1"/>
  <c r="H28" i="11" s="1"/>
  <c r="H35" s="1"/>
  <c r="D40" i="8"/>
  <c r="G40" s="1"/>
  <c r="H40" s="1"/>
  <c r="I28" i="11" s="1"/>
  <c r="I35" s="1"/>
  <c r="D41" i="8"/>
  <c r="G41" s="1"/>
  <c r="H41" s="1"/>
  <c r="J28" i="11" s="1"/>
  <c r="J35" s="1"/>
  <c r="C42" i="8"/>
  <c r="K22" i="11" s="1"/>
  <c r="C44" i="8"/>
  <c r="L22" i="11" s="1"/>
  <c r="B44"/>
  <c r="C44"/>
  <c r="D44"/>
  <c r="E44"/>
  <c r="F44"/>
  <c r="G44"/>
  <c r="H44"/>
  <c r="I44"/>
  <c r="J44"/>
  <c r="B38" i="7"/>
  <c r="B34" i="6"/>
  <c r="C34"/>
  <c r="D34"/>
  <c r="E34"/>
  <c r="B17" i="5"/>
  <c r="B18" s="1"/>
  <c r="C17"/>
  <c r="C18" s="1"/>
  <c r="D17"/>
  <c r="D18" s="1"/>
  <c r="B21"/>
  <c r="B22"/>
  <c r="B23"/>
  <c r="C23"/>
  <c r="D24"/>
  <c r="D23" s="1"/>
  <c r="C26"/>
  <c r="D26"/>
  <c r="B33"/>
  <c r="B47" s="1"/>
  <c r="C34"/>
  <c r="D34" s="1"/>
  <c r="C35"/>
  <c r="D35" s="1"/>
  <c r="D41"/>
  <c r="C50"/>
  <c r="C51"/>
  <c r="D51" s="1"/>
  <c r="C52"/>
  <c r="D52" s="1"/>
  <c r="C53"/>
  <c r="D53" s="1"/>
  <c r="C54"/>
  <c r="D54" s="1"/>
  <c r="C55"/>
  <c r="D55" s="1"/>
  <c r="C56"/>
  <c r="D56" s="1"/>
  <c r="C57"/>
  <c r="D57" s="1"/>
  <c r="B58"/>
  <c r="C60"/>
  <c r="D60"/>
  <c r="C61"/>
  <c r="C62"/>
  <c r="D62" s="1"/>
  <c r="C63"/>
  <c r="D63" s="1"/>
  <c r="C64"/>
  <c r="D64" s="1"/>
  <c r="C65"/>
  <c r="D65" s="1"/>
  <c r="C66"/>
  <c r="D66" s="1"/>
  <c r="C67"/>
  <c r="D67" s="1"/>
  <c r="C68"/>
  <c r="D68" s="1"/>
  <c r="B69"/>
  <c r="C71"/>
  <c r="D71" s="1"/>
  <c r="C72"/>
  <c r="D72" s="1"/>
  <c r="C74"/>
  <c r="C73"/>
  <c r="D73" s="1"/>
  <c r="B74"/>
  <c r="C15" i="13"/>
  <c r="B133" i="1"/>
  <c r="B148" s="1"/>
  <c r="B52"/>
  <c r="B67" s="1"/>
  <c r="B92"/>
  <c r="B107" s="1"/>
  <c r="C118"/>
  <c r="E123"/>
  <c r="F123"/>
  <c r="G123"/>
  <c r="H123"/>
  <c r="I123"/>
  <c r="J123"/>
  <c r="K123"/>
  <c r="L123"/>
  <c r="M123"/>
  <c r="N123"/>
  <c r="O123"/>
  <c r="B132"/>
  <c r="B147" s="1"/>
  <c r="C143"/>
  <c r="B48" i="3" s="1"/>
  <c r="C48"/>
  <c r="E143" i="1"/>
  <c r="D48" i="3" s="1"/>
  <c r="F143" i="1"/>
  <c r="E48" i="3" s="1"/>
  <c r="G143" i="1"/>
  <c r="F48" i="3" s="1"/>
  <c r="H143" i="1"/>
  <c r="G48" i="3" s="1"/>
  <c r="I143" i="1"/>
  <c r="H48" i="3" s="1"/>
  <c r="J143" i="1"/>
  <c r="I48" i="3" s="1"/>
  <c r="K143" i="1"/>
  <c r="J48" i="3" s="1"/>
  <c r="L143" i="1"/>
  <c r="K48" i="3" s="1"/>
  <c r="M143" i="1"/>
  <c r="L48" i="3" s="1"/>
  <c r="N143" i="1"/>
  <c r="M48" i="3" s="1"/>
  <c r="O143" i="1"/>
  <c r="N48" i="3" s="1"/>
  <c r="P143" i="1"/>
  <c r="O48" i="3" s="1"/>
  <c r="Q143" i="1"/>
  <c r="U48" i="3" s="1"/>
  <c r="W143" i="1"/>
  <c r="D163"/>
  <c r="E163"/>
  <c r="F163"/>
  <c r="G163"/>
  <c r="H163"/>
  <c r="I163"/>
  <c r="J163"/>
  <c r="K163"/>
  <c r="L163"/>
  <c r="M163"/>
  <c r="N163"/>
  <c r="O163"/>
  <c r="P163"/>
  <c r="Q163"/>
  <c r="W163"/>
  <c r="B172"/>
  <c r="B187" s="1"/>
  <c r="D203"/>
  <c r="E203"/>
  <c r="F203"/>
  <c r="G203"/>
  <c r="H203"/>
  <c r="I203"/>
  <c r="J203"/>
  <c r="K203"/>
  <c r="L203"/>
  <c r="M203"/>
  <c r="N203"/>
  <c r="O203"/>
  <c r="P203"/>
  <c r="Q203"/>
  <c r="W203"/>
  <c r="B212"/>
  <c r="D243"/>
  <c r="E243"/>
  <c r="F243"/>
  <c r="G243"/>
  <c r="H243"/>
  <c r="I243"/>
  <c r="J243"/>
  <c r="K243"/>
  <c r="L243"/>
  <c r="M243"/>
  <c r="N243"/>
  <c r="O243"/>
  <c r="P243"/>
  <c r="Q243"/>
  <c r="W243"/>
  <c r="B252"/>
  <c r="B267" s="1"/>
  <c r="E283"/>
  <c r="F283"/>
  <c r="G283"/>
  <c r="H283"/>
  <c r="I283"/>
  <c r="J283"/>
  <c r="K283"/>
  <c r="L283"/>
  <c r="M283"/>
  <c r="N283"/>
  <c r="O283"/>
  <c r="P283"/>
  <c r="Q283"/>
  <c r="W283"/>
  <c r="B292"/>
  <c r="B307" s="1"/>
  <c r="D323"/>
  <c r="E323"/>
  <c r="F323"/>
  <c r="G323"/>
  <c r="H323"/>
  <c r="I323"/>
  <c r="N323"/>
  <c r="O323"/>
  <c r="P323"/>
  <c r="Q323"/>
  <c r="W323"/>
  <c r="B332"/>
  <c r="B347" s="1"/>
  <c r="E363"/>
  <c r="F363"/>
  <c r="G363"/>
  <c r="H363"/>
  <c r="I363"/>
  <c r="N363"/>
  <c r="O363"/>
  <c r="B372"/>
  <c r="B387" s="1"/>
  <c r="L323"/>
  <c r="J363"/>
  <c r="K323"/>
  <c r="M323"/>
  <c r="J323"/>
  <c r="K363"/>
  <c r="M363"/>
  <c r="L363"/>
  <c r="B77" i="5"/>
  <c r="B78" s="1"/>
  <c r="B28" s="1"/>
  <c r="C58"/>
  <c r="D50"/>
  <c r="B373" i="1"/>
  <c r="B388" s="1"/>
  <c r="B523"/>
  <c r="B524"/>
  <c r="B293"/>
  <c r="B308" s="1"/>
  <c r="B93"/>
  <c r="B108" s="1"/>
  <c r="B333"/>
  <c r="B348" s="1"/>
  <c r="B253"/>
  <c r="B268" s="1"/>
  <c r="O54" i="3"/>
  <c r="D54"/>
  <c r="H54"/>
  <c r="U54"/>
  <c r="D27" i="12"/>
  <c r="C68" s="1"/>
  <c r="D26"/>
  <c r="C67" s="1"/>
  <c r="D25"/>
  <c r="C66" s="1"/>
  <c r="D66"/>
  <c r="B69"/>
  <c r="D61" i="5"/>
  <c r="D20"/>
  <c r="D21"/>
  <c r="D22" s="1"/>
  <c r="D17" i="12"/>
  <c r="C58" s="1"/>
  <c r="D21"/>
  <c r="C62" s="1"/>
  <c r="D62"/>
  <c r="B54" i="1"/>
  <c r="B69" s="1"/>
  <c r="B415"/>
  <c r="B53"/>
  <c r="B68" s="1"/>
  <c r="B173"/>
  <c r="B188" s="1"/>
  <c r="B213"/>
  <c r="B228" s="1"/>
  <c r="B414"/>
  <c r="B413"/>
  <c r="D83"/>
  <c r="B134"/>
  <c r="B149" s="1"/>
  <c r="B174"/>
  <c r="B189" s="1"/>
  <c r="B374"/>
  <c r="B389" s="1"/>
  <c r="B94"/>
  <c r="B109" s="1"/>
  <c r="B294"/>
  <c r="B309" s="1"/>
  <c r="B334"/>
  <c r="B349" s="1"/>
  <c r="B214"/>
  <c r="B229" s="1"/>
  <c r="B254"/>
  <c r="B269" s="1"/>
  <c r="B416"/>
  <c r="B55"/>
  <c r="B70" s="1"/>
  <c r="E83"/>
  <c r="F83"/>
  <c r="F486" s="1"/>
  <c r="G83"/>
  <c r="B335"/>
  <c r="B350" s="1"/>
  <c r="B215"/>
  <c r="B230" s="1"/>
  <c r="B95"/>
  <c r="B110" s="1"/>
  <c r="B375"/>
  <c r="B390" s="1"/>
  <c r="B255"/>
  <c r="B175"/>
  <c r="B190" s="1"/>
  <c r="B135"/>
  <c r="B150" s="1"/>
  <c r="B295"/>
  <c r="B310" s="1"/>
  <c r="B56"/>
  <c r="B71" s="1"/>
  <c r="B417"/>
  <c r="H83"/>
  <c r="B418"/>
  <c r="B96"/>
  <c r="B111" s="1"/>
  <c r="B176"/>
  <c r="B191" s="1"/>
  <c r="B136"/>
  <c r="B151" s="1"/>
  <c r="B296"/>
  <c r="B311" s="1"/>
  <c r="B256"/>
  <c r="B271" s="1"/>
  <c r="B336"/>
  <c r="B351" s="1"/>
  <c r="B376"/>
  <c r="B391" s="1"/>
  <c r="B216"/>
  <c r="B231" s="1"/>
  <c r="B57"/>
  <c r="B72" s="1"/>
  <c r="E46" i="3"/>
  <c r="I83" i="1"/>
  <c r="B58"/>
  <c r="B73" s="1"/>
  <c r="B419"/>
  <c r="B297"/>
  <c r="B312" s="1"/>
  <c r="B97"/>
  <c r="B112" s="1"/>
  <c r="B177"/>
  <c r="B192" s="1"/>
  <c r="B377"/>
  <c r="B392" s="1"/>
  <c r="B217"/>
  <c r="B232" s="1"/>
  <c r="B257"/>
  <c r="B272" s="1"/>
  <c r="B137"/>
  <c r="B152" s="1"/>
  <c r="B337"/>
  <c r="B352" s="1"/>
  <c r="J83"/>
  <c r="B420"/>
  <c r="B59"/>
  <c r="B74" s="1"/>
  <c r="B258"/>
  <c r="B273" s="1"/>
  <c r="B378"/>
  <c r="B393" s="1"/>
  <c r="B298"/>
  <c r="B313" s="1"/>
  <c r="B178"/>
  <c r="B193" s="1"/>
  <c r="B98"/>
  <c r="B113" s="1"/>
  <c r="B138"/>
  <c r="B153" s="1"/>
  <c r="B338"/>
  <c r="B353" s="1"/>
  <c r="B218"/>
  <c r="B233" s="1"/>
  <c r="K83"/>
  <c r="B219"/>
  <c r="B234" s="1"/>
  <c r="B299"/>
  <c r="B314" s="1"/>
  <c r="B179"/>
  <c r="B194" s="1"/>
  <c r="B139"/>
  <c r="B154" s="1"/>
  <c r="B259"/>
  <c r="B274" s="1"/>
  <c r="B99"/>
  <c r="B114" s="1"/>
  <c r="B339"/>
  <c r="B354" s="1"/>
  <c r="B379"/>
  <c r="B394" s="1"/>
  <c r="B61"/>
  <c r="B76" s="1"/>
  <c r="B60"/>
  <c r="B75" s="1"/>
  <c r="B421"/>
  <c r="L83"/>
  <c r="B422"/>
  <c r="B260"/>
  <c r="B275" s="1"/>
  <c r="B100"/>
  <c r="B115" s="1"/>
  <c r="B220"/>
  <c r="B235" s="1"/>
  <c r="B300"/>
  <c r="B315" s="1"/>
  <c r="B180"/>
  <c r="B195" s="1"/>
  <c r="B140"/>
  <c r="B155" s="1"/>
  <c r="B340"/>
  <c r="B355" s="1"/>
  <c r="B380"/>
  <c r="B395" s="1"/>
  <c r="M83"/>
  <c r="B181"/>
  <c r="B196" s="1"/>
  <c r="B141"/>
  <c r="B156" s="1"/>
  <c r="B341"/>
  <c r="B356" s="1"/>
  <c r="B221"/>
  <c r="B101"/>
  <c r="B116" s="1"/>
  <c r="B301"/>
  <c r="B316" s="1"/>
  <c r="B261"/>
  <c r="B276" s="1"/>
  <c r="B381"/>
  <c r="B396" s="1"/>
  <c r="B423"/>
  <c r="N83"/>
  <c r="J46" i="3"/>
  <c r="B424" i="1"/>
  <c r="B302"/>
  <c r="B317" s="1"/>
  <c r="B142"/>
  <c r="B157" s="1"/>
  <c r="B342"/>
  <c r="B357" s="1"/>
  <c r="B382"/>
  <c r="B397" s="1"/>
  <c r="B102"/>
  <c r="B117" s="1"/>
  <c r="B222"/>
  <c r="B237" s="1"/>
  <c r="B182"/>
  <c r="B197" s="1"/>
  <c r="B262"/>
  <c r="B277" s="1"/>
  <c r="O83"/>
  <c r="B425"/>
  <c r="P83"/>
  <c r="B426"/>
  <c r="B427"/>
  <c r="Q83"/>
  <c r="D23" i="12" l="1"/>
  <c r="C64" s="1"/>
  <c r="D68"/>
  <c r="D19"/>
  <c r="C60" s="1"/>
  <c r="F32" i="11"/>
  <c r="D64" i="12"/>
  <c r="B67"/>
  <c r="E407" i="1"/>
  <c r="T494"/>
  <c r="G54" i="3"/>
  <c r="U49"/>
  <c r="N278" i="1"/>
  <c r="N288" s="1"/>
  <c r="N287" s="1"/>
  <c r="H238"/>
  <c r="H248" s="1"/>
  <c r="H247" s="1"/>
  <c r="T238"/>
  <c r="T248" s="1"/>
  <c r="T247" s="1"/>
  <c r="D398"/>
  <c r="D408" s="1"/>
  <c r="D407" s="1"/>
  <c r="H398"/>
  <c r="H408" s="1"/>
  <c r="H407" s="1"/>
  <c r="L398"/>
  <c r="L408" s="1"/>
  <c r="L407" s="1"/>
  <c r="P398"/>
  <c r="P408" s="1"/>
  <c r="P407" s="1"/>
  <c r="T398"/>
  <c r="T408" s="1"/>
  <c r="T407" s="1"/>
  <c r="B60" i="12"/>
  <c r="L26" i="11"/>
  <c r="L33" s="1"/>
  <c r="L32" s="1"/>
  <c r="H26"/>
  <c r="H33" s="1"/>
  <c r="B63" i="6"/>
  <c r="U524" i="1"/>
  <c r="Q524"/>
  <c r="M524"/>
  <c r="I524"/>
  <c r="E524"/>
  <c r="W524"/>
  <c r="S524"/>
  <c r="O524"/>
  <c r="K524"/>
  <c r="G524"/>
  <c r="N523"/>
  <c r="D523"/>
  <c r="W523"/>
  <c r="S523"/>
  <c r="O523"/>
  <c r="K523"/>
  <c r="G523"/>
  <c r="O519"/>
  <c r="F78"/>
  <c r="F88" s="1"/>
  <c r="F87" s="1"/>
  <c r="J78"/>
  <c r="J88" s="1"/>
  <c r="J87" s="1"/>
  <c r="N78"/>
  <c r="N88" s="1"/>
  <c r="N87" s="1"/>
  <c r="R78"/>
  <c r="R88" s="1"/>
  <c r="R87" s="1"/>
  <c r="V78"/>
  <c r="V88" s="1"/>
  <c r="V87" s="1"/>
  <c r="H78"/>
  <c r="H88" s="1"/>
  <c r="H87" s="1"/>
  <c r="B50" i="3"/>
  <c r="B51"/>
  <c r="F198" i="1"/>
  <c r="F208" s="1"/>
  <c r="F207" s="1"/>
  <c r="J198"/>
  <c r="J208" s="1"/>
  <c r="J207" s="1"/>
  <c r="N198"/>
  <c r="N208" s="1"/>
  <c r="N207" s="1"/>
  <c r="R198"/>
  <c r="R208" s="1"/>
  <c r="R207" s="1"/>
  <c r="V198"/>
  <c r="V208" s="1"/>
  <c r="V207" s="1"/>
  <c r="P54" i="3"/>
  <c r="B521" i="1"/>
  <c r="W489"/>
  <c r="S489"/>
  <c r="O489"/>
  <c r="K489"/>
  <c r="G489"/>
  <c r="T489"/>
  <c r="H489"/>
  <c r="V489"/>
  <c r="R489"/>
  <c r="N489"/>
  <c r="J489"/>
  <c r="F489"/>
  <c r="Q489"/>
  <c r="I489"/>
  <c r="P489"/>
  <c r="U489"/>
  <c r="M489"/>
  <c r="E489"/>
  <c r="L489"/>
  <c r="D489"/>
  <c r="B525"/>
  <c r="W493"/>
  <c r="S493"/>
  <c r="O493"/>
  <c r="K493"/>
  <c r="G493"/>
  <c r="H493"/>
  <c r="V493"/>
  <c r="R493"/>
  <c r="N493"/>
  <c r="J493"/>
  <c r="F493"/>
  <c r="I493"/>
  <c r="P493"/>
  <c r="D493"/>
  <c r="U493"/>
  <c r="Q493"/>
  <c r="M493"/>
  <c r="E493"/>
  <c r="T493"/>
  <c r="L493"/>
  <c r="V490"/>
  <c r="R490"/>
  <c r="N490"/>
  <c r="J490"/>
  <c r="F490"/>
  <c r="S490"/>
  <c r="G490"/>
  <c r="U490"/>
  <c r="Q490"/>
  <c r="M490"/>
  <c r="I490"/>
  <c r="E490"/>
  <c r="P490"/>
  <c r="H490"/>
  <c r="D490"/>
  <c r="W490"/>
  <c r="K490"/>
  <c r="T490"/>
  <c r="L490"/>
  <c r="O490"/>
  <c r="A502"/>
  <c r="A518" s="1"/>
  <c r="U487"/>
  <c r="Q487"/>
  <c r="M487"/>
  <c r="I487"/>
  <c r="E487"/>
  <c r="R487"/>
  <c r="F487"/>
  <c r="T487"/>
  <c r="P487"/>
  <c r="L487"/>
  <c r="H487"/>
  <c r="D487"/>
  <c r="W487"/>
  <c r="S487"/>
  <c r="K487"/>
  <c r="N487"/>
  <c r="O487"/>
  <c r="G487"/>
  <c r="V487"/>
  <c r="J487"/>
  <c r="U491"/>
  <c r="Q491"/>
  <c r="M491"/>
  <c r="I491"/>
  <c r="E491"/>
  <c r="J491"/>
  <c r="T491"/>
  <c r="P491"/>
  <c r="L491"/>
  <c r="H491"/>
  <c r="D491"/>
  <c r="S491"/>
  <c r="K491"/>
  <c r="V491"/>
  <c r="N491"/>
  <c r="W491"/>
  <c r="O491"/>
  <c r="G491"/>
  <c r="R491"/>
  <c r="F491"/>
  <c r="T488"/>
  <c r="P488"/>
  <c r="L488"/>
  <c r="H488"/>
  <c r="D488"/>
  <c r="U488"/>
  <c r="I488"/>
  <c r="W488"/>
  <c r="S488"/>
  <c r="O488"/>
  <c r="K488"/>
  <c r="G488"/>
  <c r="R488"/>
  <c r="J488"/>
  <c r="M488"/>
  <c r="V488"/>
  <c r="N488"/>
  <c r="F488"/>
  <c r="Q488"/>
  <c r="E488"/>
  <c r="T492"/>
  <c r="P492"/>
  <c r="L492"/>
  <c r="H492"/>
  <c r="D492"/>
  <c r="U492"/>
  <c r="E492"/>
  <c r="W492"/>
  <c r="S492"/>
  <c r="O492"/>
  <c r="K492"/>
  <c r="G492"/>
  <c r="R492"/>
  <c r="J492"/>
  <c r="Q492"/>
  <c r="V492"/>
  <c r="N492"/>
  <c r="F492"/>
  <c r="M492"/>
  <c r="I492"/>
  <c r="E118"/>
  <c r="E128" s="1"/>
  <c r="E127" s="1"/>
  <c r="E519" s="1"/>
  <c r="S198"/>
  <c r="S208" s="1"/>
  <c r="S207" s="1"/>
  <c r="W398"/>
  <c r="W408" s="1"/>
  <c r="W407" s="1"/>
  <c r="F118"/>
  <c r="F128" s="1"/>
  <c r="F127" s="1"/>
  <c r="F519" s="1"/>
  <c r="J118"/>
  <c r="J128" s="1"/>
  <c r="J127" s="1"/>
  <c r="J519" s="1"/>
  <c r="T278"/>
  <c r="T288" s="1"/>
  <c r="T287" s="1"/>
  <c r="T523" s="1"/>
  <c r="W118"/>
  <c r="W128" s="1"/>
  <c r="W127" s="1"/>
  <c r="W519" s="1"/>
  <c r="E198"/>
  <c r="E208" s="1"/>
  <c r="E207" s="1"/>
  <c r="L118"/>
  <c r="L128" s="1"/>
  <c r="L127" s="1"/>
  <c r="L519" s="1"/>
  <c r="P48" i="3"/>
  <c r="L278" i="1"/>
  <c r="L288" s="1"/>
  <c r="L287" s="1"/>
  <c r="L523" s="1"/>
  <c r="I54" i="3"/>
  <c r="H358" i="1"/>
  <c r="H368" s="1"/>
  <c r="H367" s="1"/>
  <c r="D28" i="12"/>
  <c r="C69" s="1"/>
  <c r="D20"/>
  <c r="C61" s="1"/>
  <c r="D61"/>
  <c r="H278" i="1"/>
  <c r="H288" s="1"/>
  <c r="H287" s="1"/>
  <c r="H523" s="1"/>
  <c r="D358"/>
  <c r="D368" s="1"/>
  <c r="D367" s="1"/>
  <c r="N494"/>
  <c r="F238"/>
  <c r="F248" s="1"/>
  <c r="F247" s="1"/>
  <c r="N238"/>
  <c r="N248" s="1"/>
  <c r="N247" s="1"/>
  <c r="V238"/>
  <c r="V248" s="1"/>
  <c r="V247" s="1"/>
  <c r="P198"/>
  <c r="P208" s="1"/>
  <c r="P207" s="1"/>
  <c r="P278"/>
  <c r="P288" s="1"/>
  <c r="P287" s="1"/>
  <c r="P523" s="1"/>
  <c r="P358"/>
  <c r="P368" s="1"/>
  <c r="P367" s="1"/>
  <c r="C163"/>
  <c r="N118"/>
  <c r="N128" s="1"/>
  <c r="N127" s="1"/>
  <c r="N519" s="1"/>
  <c r="P158"/>
  <c r="P168" s="1"/>
  <c r="P167" s="1"/>
  <c r="P520" s="1"/>
  <c r="M198"/>
  <c r="M208" s="1"/>
  <c r="M207" s="1"/>
  <c r="Q198"/>
  <c r="Q208" s="1"/>
  <c r="Q207" s="1"/>
  <c r="E278"/>
  <c r="E288" s="1"/>
  <c r="E287" s="1"/>
  <c r="E523" s="1"/>
  <c r="M278"/>
  <c r="M288" s="1"/>
  <c r="M287" s="1"/>
  <c r="M523" s="1"/>
  <c r="U278"/>
  <c r="U288" s="1"/>
  <c r="U287" s="1"/>
  <c r="U523" s="1"/>
  <c r="E358"/>
  <c r="E368" s="1"/>
  <c r="E367" s="1"/>
  <c r="M358"/>
  <c r="M368" s="1"/>
  <c r="M367" s="1"/>
  <c r="Q358"/>
  <c r="Q368" s="1"/>
  <c r="Q367" s="1"/>
  <c r="U358"/>
  <c r="U368" s="1"/>
  <c r="U367" s="1"/>
  <c r="L238"/>
  <c r="L248" s="1"/>
  <c r="L247" s="1"/>
  <c r="E238"/>
  <c r="E248" s="1"/>
  <c r="E247" s="1"/>
  <c r="I238"/>
  <c r="I248" s="1"/>
  <c r="I247" s="1"/>
  <c r="M238"/>
  <c r="M248" s="1"/>
  <c r="M247" s="1"/>
  <c r="F494"/>
  <c r="R118"/>
  <c r="R128" s="1"/>
  <c r="R127" s="1"/>
  <c r="R519" s="1"/>
  <c r="Q54" i="3"/>
  <c r="D238" i="1"/>
  <c r="D248" s="1"/>
  <c r="D247" s="1"/>
  <c r="L358"/>
  <c r="L368" s="1"/>
  <c r="L367" s="1"/>
  <c r="D24" i="12"/>
  <c r="C65" s="1"/>
  <c r="U51" i="3"/>
  <c r="U53"/>
  <c r="D65" i="12"/>
  <c r="D69"/>
  <c r="U47" i="3"/>
  <c r="N318" i="1"/>
  <c r="N328" s="1"/>
  <c r="N327" s="1"/>
  <c r="N524" s="1"/>
  <c r="R318"/>
  <c r="R328" s="1"/>
  <c r="R327" s="1"/>
  <c r="R524" s="1"/>
  <c r="V318"/>
  <c r="V328" s="1"/>
  <c r="V327" s="1"/>
  <c r="V524" s="1"/>
  <c r="F398"/>
  <c r="F408" s="1"/>
  <c r="F407" s="1"/>
  <c r="N398"/>
  <c r="N408" s="1"/>
  <c r="N407" s="1"/>
  <c r="R398"/>
  <c r="R408" s="1"/>
  <c r="R407" s="1"/>
  <c r="V398"/>
  <c r="V408" s="1"/>
  <c r="V407" s="1"/>
  <c r="G36" i="8"/>
  <c r="H36" s="1"/>
  <c r="E28" i="11" s="1"/>
  <c r="E35" s="1"/>
  <c r="D42" i="8"/>
  <c r="G42" s="1"/>
  <c r="H42" s="1"/>
  <c r="K28" i="11" s="1"/>
  <c r="K35" s="1"/>
  <c r="G31" i="9"/>
  <c r="B44" s="1"/>
  <c r="B227" i="1"/>
  <c r="C242"/>
  <c r="C490" s="1"/>
  <c r="D506" s="1"/>
  <c r="B59" i="12"/>
  <c r="B66"/>
  <c r="V118" i="1"/>
  <c r="V128" s="1"/>
  <c r="V127" s="1"/>
  <c r="V519" s="1"/>
  <c r="G158"/>
  <c r="G168" s="1"/>
  <c r="G167" s="1"/>
  <c r="G520" s="1"/>
  <c r="K158"/>
  <c r="K168" s="1"/>
  <c r="K167" s="1"/>
  <c r="K520" s="1"/>
  <c r="O158"/>
  <c r="O168" s="1"/>
  <c r="O167" s="1"/>
  <c r="O520" s="1"/>
  <c r="D198"/>
  <c r="D208" s="1"/>
  <c r="D207" s="1"/>
  <c r="H198"/>
  <c r="H208" s="1"/>
  <c r="H207" s="1"/>
  <c r="L198"/>
  <c r="L208" s="1"/>
  <c r="L207" s="1"/>
  <c r="T198"/>
  <c r="T208" s="1"/>
  <c r="T207" s="1"/>
  <c r="G118"/>
  <c r="G128" s="1"/>
  <c r="G127" s="1"/>
  <c r="G519" s="1"/>
  <c r="K118"/>
  <c r="K128" s="1"/>
  <c r="K127" s="1"/>
  <c r="K519" s="1"/>
  <c r="D31" i="9"/>
  <c r="C31"/>
  <c r="B35" s="1"/>
  <c r="B27" i="11" s="1"/>
  <c r="B34" s="1"/>
  <c r="U50" i="3"/>
  <c r="L78" i="1"/>
  <c r="L88" s="1"/>
  <c r="L87" s="1"/>
  <c r="P78"/>
  <c r="P88" s="1"/>
  <c r="P87" s="1"/>
  <c r="T78"/>
  <c r="T88" s="1"/>
  <c r="T87" s="1"/>
  <c r="U238"/>
  <c r="U248" s="1"/>
  <c r="U247" s="1"/>
  <c r="Q278"/>
  <c r="Q288" s="1"/>
  <c r="Q287" s="1"/>
  <c r="Q523" s="1"/>
  <c r="C323"/>
  <c r="D118"/>
  <c r="D128" s="1"/>
  <c r="D127" s="1"/>
  <c r="D519" s="1"/>
  <c r="H118"/>
  <c r="H128" s="1"/>
  <c r="H127" s="1"/>
  <c r="H519" s="1"/>
  <c r="P118"/>
  <c r="P128" s="1"/>
  <c r="P127" s="1"/>
  <c r="P519" s="1"/>
  <c r="T118"/>
  <c r="T128" s="1"/>
  <c r="T127" s="1"/>
  <c r="T519" s="1"/>
  <c r="I118"/>
  <c r="I128" s="1"/>
  <c r="I127" s="1"/>
  <c r="I519" s="1"/>
  <c r="M118"/>
  <c r="M128" s="1"/>
  <c r="M127" s="1"/>
  <c r="M519" s="1"/>
  <c r="Q118"/>
  <c r="Q128" s="1"/>
  <c r="Q127" s="1"/>
  <c r="Q519" s="1"/>
  <c r="E158"/>
  <c r="E168" s="1"/>
  <c r="E167" s="1"/>
  <c r="E520" s="1"/>
  <c r="I158"/>
  <c r="I168" s="1"/>
  <c r="I167" s="1"/>
  <c r="I520" s="1"/>
  <c r="M158"/>
  <c r="M168" s="1"/>
  <c r="M167" s="1"/>
  <c r="M520" s="1"/>
  <c r="Q158"/>
  <c r="Q168" s="1"/>
  <c r="Q167" s="1"/>
  <c r="Q520" s="1"/>
  <c r="U158"/>
  <c r="U168" s="1"/>
  <c r="U167" s="1"/>
  <c r="U520" s="1"/>
  <c r="J158"/>
  <c r="J168" s="1"/>
  <c r="J167" s="1"/>
  <c r="J520" s="1"/>
  <c r="V158"/>
  <c r="V168" s="1"/>
  <c r="V167" s="1"/>
  <c r="V520" s="1"/>
  <c r="G198"/>
  <c r="G208" s="1"/>
  <c r="G207" s="1"/>
  <c r="K198"/>
  <c r="K208" s="1"/>
  <c r="K207" s="1"/>
  <c r="O198"/>
  <c r="O208" s="1"/>
  <c r="O207" s="1"/>
  <c r="W198"/>
  <c r="W208" s="1"/>
  <c r="W207" s="1"/>
  <c r="K398"/>
  <c r="K408" s="1"/>
  <c r="K407" s="1"/>
  <c r="O398"/>
  <c r="O408" s="1"/>
  <c r="O407" s="1"/>
  <c r="S398"/>
  <c r="S408" s="1"/>
  <c r="S407" s="1"/>
  <c r="B518"/>
  <c r="U486"/>
  <c r="Q486"/>
  <c r="M486"/>
  <c r="V486"/>
  <c r="P486"/>
  <c r="K486"/>
  <c r="T486"/>
  <c r="O486"/>
  <c r="S486"/>
  <c r="N486"/>
  <c r="W486"/>
  <c r="R486"/>
  <c r="L486"/>
  <c r="W158"/>
  <c r="W168" s="1"/>
  <c r="W167" s="1"/>
  <c r="W520" s="1"/>
  <c r="F23" i="11"/>
  <c r="C60" i="6"/>
  <c r="D60" s="1"/>
  <c r="E60" s="1"/>
  <c r="D23" i="11"/>
  <c r="H23"/>
  <c r="J23"/>
  <c r="E26"/>
  <c r="E33" s="1"/>
  <c r="D44" i="8"/>
  <c r="G44" s="1"/>
  <c r="H44" s="1"/>
  <c r="L28" i="11" s="1"/>
  <c r="L35" s="1"/>
  <c r="I486" i="1"/>
  <c r="H486"/>
  <c r="E486"/>
  <c r="B22" i="3"/>
  <c r="D486" i="1"/>
  <c r="N54" i="3"/>
  <c r="B522" i="1"/>
  <c r="B24" i="3"/>
  <c r="C24" s="1"/>
  <c r="K494" i="1"/>
  <c r="B46" i="3"/>
  <c r="B49"/>
  <c r="B54"/>
  <c r="G486" i="1"/>
  <c r="D67" i="12"/>
  <c r="F67" s="1"/>
  <c r="F54" i="3"/>
  <c r="C123" i="1"/>
  <c r="B18" i="3"/>
  <c r="C18" s="1"/>
  <c r="S494" i="1"/>
  <c r="I358"/>
  <c r="I368" s="1"/>
  <c r="I367" s="1"/>
  <c r="J486"/>
  <c r="D22" i="12"/>
  <c r="C63" s="1"/>
  <c r="D18"/>
  <c r="C59" s="1"/>
  <c r="B20" i="3"/>
  <c r="C20" s="1"/>
  <c r="D63" i="12"/>
  <c r="G78" i="1"/>
  <c r="G88" s="1"/>
  <c r="G87" s="1"/>
  <c r="E78"/>
  <c r="E88" s="1"/>
  <c r="E87" s="1"/>
  <c r="W78"/>
  <c r="W88" s="1"/>
  <c r="W87" s="1"/>
  <c r="S118"/>
  <c r="S128" s="1"/>
  <c r="S127" s="1"/>
  <c r="S519" s="1"/>
  <c r="S158"/>
  <c r="S168" s="1"/>
  <c r="S167" s="1"/>
  <c r="S520" s="1"/>
  <c r="D158"/>
  <c r="D168" s="1"/>
  <c r="D167" s="1"/>
  <c r="D520" s="1"/>
  <c r="H158"/>
  <c r="H168" s="1"/>
  <c r="H167" s="1"/>
  <c r="H520" s="1"/>
  <c r="T318"/>
  <c r="T328" s="1"/>
  <c r="T327" s="1"/>
  <c r="T524" s="1"/>
  <c r="L158"/>
  <c r="L168" s="1"/>
  <c r="L167" s="1"/>
  <c r="L520" s="1"/>
  <c r="A525"/>
  <c r="A521"/>
  <c r="A522"/>
  <c r="A523"/>
  <c r="A524"/>
  <c r="A520"/>
  <c r="T158"/>
  <c r="T168" s="1"/>
  <c r="T167" s="1"/>
  <c r="T520" s="1"/>
  <c r="J278"/>
  <c r="J288" s="1"/>
  <c r="J287" s="1"/>
  <c r="J523" s="1"/>
  <c r="R278"/>
  <c r="R288" s="1"/>
  <c r="R287" s="1"/>
  <c r="R523" s="1"/>
  <c r="V278"/>
  <c r="V288" s="1"/>
  <c r="V287" s="1"/>
  <c r="V523" s="1"/>
  <c r="I23" i="11"/>
  <c r="B23" i="3" s="1"/>
  <c r="C23" s="1"/>
  <c r="F68" s="1"/>
  <c r="E28" i="1"/>
  <c r="P318"/>
  <c r="P328" s="1"/>
  <c r="P327" s="1"/>
  <c r="P524" s="1"/>
  <c r="V358"/>
  <c r="V368" s="1"/>
  <c r="V367" s="1"/>
  <c r="C362"/>
  <c r="C493" s="1"/>
  <c r="C162"/>
  <c r="R238"/>
  <c r="R248" s="1"/>
  <c r="R247" s="1"/>
  <c r="F278"/>
  <c r="F288" s="1"/>
  <c r="F287" s="1"/>
  <c r="F523" s="1"/>
  <c r="O358"/>
  <c r="O368" s="1"/>
  <c r="O367" s="1"/>
  <c r="R54" i="3"/>
  <c r="C202" i="1"/>
  <c r="C489" s="1"/>
  <c r="D78"/>
  <c r="D88" s="1"/>
  <c r="D87" s="1"/>
  <c r="I78"/>
  <c r="I88" s="1"/>
  <c r="I87" s="1"/>
  <c r="M78"/>
  <c r="M88" s="1"/>
  <c r="M87" s="1"/>
  <c r="Q78"/>
  <c r="Q88" s="1"/>
  <c r="Q87" s="1"/>
  <c r="U78"/>
  <c r="U88" s="1"/>
  <c r="U87" s="1"/>
  <c r="U118"/>
  <c r="U128" s="1"/>
  <c r="U127" s="1"/>
  <c r="U519" s="1"/>
  <c r="F158"/>
  <c r="F168" s="1"/>
  <c r="F167" s="1"/>
  <c r="F520" s="1"/>
  <c r="N158"/>
  <c r="N168" s="1"/>
  <c r="N167" s="1"/>
  <c r="N520" s="1"/>
  <c r="R158"/>
  <c r="R168" s="1"/>
  <c r="R167" s="1"/>
  <c r="R520" s="1"/>
  <c r="D318"/>
  <c r="D328" s="1"/>
  <c r="D327" s="1"/>
  <c r="D524" s="1"/>
  <c r="H318"/>
  <c r="H328" s="1"/>
  <c r="H327" s="1"/>
  <c r="H524" s="1"/>
  <c r="L318"/>
  <c r="L328" s="1"/>
  <c r="L327" s="1"/>
  <c r="L524" s="1"/>
  <c r="F358"/>
  <c r="F368" s="1"/>
  <c r="F367" s="1"/>
  <c r="J358"/>
  <c r="J368" s="1"/>
  <c r="J367" s="1"/>
  <c r="N358"/>
  <c r="N368" s="1"/>
  <c r="N367" s="1"/>
  <c r="R358"/>
  <c r="R368" s="1"/>
  <c r="R367" s="1"/>
  <c r="H28"/>
  <c r="B44" i="13" s="1"/>
  <c r="C66" s="1"/>
  <c r="D66" s="1"/>
  <c r="E66" s="1"/>
  <c r="F66" s="1"/>
  <c r="G66" s="1"/>
  <c r="H66" s="1"/>
  <c r="I66" s="1"/>
  <c r="J66" s="1"/>
  <c r="K66" s="1"/>
  <c r="L66" s="1"/>
  <c r="M66" s="1"/>
  <c r="N66" s="1"/>
  <c r="O66" s="1"/>
  <c r="P66" s="1"/>
  <c r="D74" i="5"/>
  <c r="D61" i="6"/>
  <c r="I278" i="1"/>
  <c r="I288" s="1"/>
  <c r="I287" s="1"/>
  <c r="I523" s="1"/>
  <c r="M26" i="11"/>
  <c r="M33" s="1"/>
  <c r="B59" i="7"/>
  <c r="B61" s="1"/>
  <c r="E31" i="9"/>
  <c r="B41" s="1"/>
  <c r="H27" i="11" s="1"/>
  <c r="H34" s="1"/>
  <c r="F31" i="9"/>
  <c r="B43" s="1"/>
  <c r="J27" i="11" s="1"/>
  <c r="J34" s="1"/>
  <c r="K26"/>
  <c r="K33" s="1"/>
  <c r="K32" s="1"/>
  <c r="I26"/>
  <c r="I33" s="1"/>
  <c r="I32" s="1"/>
  <c r="B26"/>
  <c r="E20" i="10"/>
  <c r="C24" s="1"/>
  <c r="D28" s="1"/>
  <c r="B39" s="1"/>
  <c r="B25" i="5"/>
  <c r="B27" s="1"/>
  <c r="B29" s="1"/>
  <c r="K78" i="1"/>
  <c r="K88" s="1"/>
  <c r="K87" s="1"/>
  <c r="O78"/>
  <c r="O88" s="1"/>
  <c r="O87" s="1"/>
  <c r="S78"/>
  <c r="S88" s="1"/>
  <c r="S87" s="1"/>
  <c r="J398"/>
  <c r="J408" s="1"/>
  <c r="J407" s="1"/>
  <c r="B23" i="11"/>
  <c r="B16" i="3" s="1"/>
  <c r="D26" i="11"/>
  <c r="D33" s="1"/>
  <c r="G26"/>
  <c r="G33" s="1"/>
  <c r="G32" s="1"/>
  <c r="J26"/>
  <c r="J33" s="1"/>
  <c r="J32" s="1"/>
  <c r="D33" i="5"/>
  <c r="B61" i="12"/>
  <c r="B68"/>
  <c r="B64"/>
  <c r="F64" s="1"/>
  <c r="B30"/>
  <c r="J238" i="1"/>
  <c r="J248" s="1"/>
  <c r="J247" s="1"/>
  <c r="K238"/>
  <c r="K248" s="1"/>
  <c r="K247" s="1"/>
  <c r="S238"/>
  <c r="S248" s="1"/>
  <c r="S247" s="1"/>
  <c r="G358"/>
  <c r="G368" s="1"/>
  <c r="G367" s="1"/>
  <c r="B20" i="6"/>
  <c r="B36" s="1"/>
  <c r="C20"/>
  <c r="C36" s="1"/>
  <c r="D22"/>
  <c r="E22" s="1"/>
  <c r="C402" i="1"/>
  <c r="C494" s="1"/>
  <c r="C25" i="5"/>
  <c r="K27" i="11"/>
  <c r="K34" s="1"/>
  <c r="M27"/>
  <c r="M34" s="1"/>
  <c r="L27"/>
  <c r="L34" s="1"/>
  <c r="B36" i="9"/>
  <c r="C27" i="11" s="1"/>
  <c r="B37" i="9"/>
  <c r="D27" i="11" s="1"/>
  <c r="B38" i="9"/>
  <c r="E27" i="11" s="1"/>
  <c r="E34" s="1"/>
  <c r="B39" i="9"/>
  <c r="F27" i="11" s="1"/>
  <c r="F34" s="1"/>
  <c r="B40" i="9"/>
  <c r="G27" i="11" s="1"/>
  <c r="G34" s="1"/>
  <c r="B42" i="9"/>
  <c r="I27" i="11" s="1"/>
  <c r="I34" s="1"/>
  <c r="E61" i="6"/>
  <c r="E21"/>
  <c r="D50"/>
  <c r="E50" s="1"/>
  <c r="C58"/>
  <c r="D32" i="10"/>
  <c r="B43" s="1"/>
  <c r="D30"/>
  <c r="B41" s="1"/>
  <c r="D25"/>
  <c r="B36" s="1"/>
  <c r="C282" i="1"/>
  <c r="C491" s="1"/>
  <c r="M28" i="11"/>
  <c r="E49" i="6"/>
  <c r="C47"/>
  <c r="D40"/>
  <c r="E40" s="1"/>
  <c r="D69" i="5"/>
  <c r="E39" i="6"/>
  <c r="D58" i="5"/>
  <c r="M22" i="11"/>
  <c r="M23" s="1"/>
  <c r="B27" i="3" s="1"/>
  <c r="B58" i="6"/>
  <c r="E23" i="11"/>
  <c r="B19" i="3" s="1"/>
  <c r="C19" s="1"/>
  <c r="R64" s="1"/>
  <c r="K23" i="11"/>
  <c r="B25" i="3" s="1"/>
  <c r="B47" i="6"/>
  <c r="B270" i="1"/>
  <c r="C69" i="5"/>
  <c r="C77" s="1"/>
  <c r="C78" s="1"/>
  <c r="C28" s="1"/>
  <c r="C33"/>
  <c r="C47" s="1"/>
  <c r="D47" s="1"/>
  <c r="J318" i="1"/>
  <c r="J328" s="1"/>
  <c r="J327" s="1"/>
  <c r="J524" s="1"/>
  <c r="L23" i="11"/>
  <c r="B26" i="3" s="1"/>
  <c r="F318" i="1"/>
  <c r="F328" s="1"/>
  <c r="F327" s="1"/>
  <c r="F524" s="1"/>
  <c r="C23" i="11"/>
  <c r="B17" i="3" s="1"/>
  <c r="G23" i="11"/>
  <c r="B21" i="3" s="1"/>
  <c r="S74" i="2"/>
  <c r="S89" s="1"/>
  <c r="T75"/>
  <c r="U76"/>
  <c r="U91" s="1"/>
  <c r="V79"/>
  <c r="U71"/>
  <c r="U86" s="1"/>
  <c r="S80"/>
  <c r="V73"/>
  <c r="V88" s="1"/>
  <c r="D71"/>
  <c r="D86" s="1"/>
  <c r="H71"/>
  <c r="H86" s="1"/>
  <c r="L71"/>
  <c r="L86" s="1"/>
  <c r="P71"/>
  <c r="P86" s="1"/>
  <c r="T71"/>
  <c r="T86" s="1"/>
  <c r="E73"/>
  <c r="I73"/>
  <c r="M73"/>
  <c r="Q73"/>
  <c r="Q88" s="1"/>
  <c r="U73"/>
  <c r="F89"/>
  <c r="J74"/>
  <c r="J89" s="1"/>
  <c r="N74"/>
  <c r="N89" s="1"/>
  <c r="R74"/>
  <c r="R89" s="1"/>
  <c r="V74"/>
  <c r="V89" s="1"/>
  <c r="G75"/>
  <c r="G90" s="1"/>
  <c r="K75"/>
  <c r="K90" s="1"/>
  <c r="O75"/>
  <c r="S75"/>
  <c r="D76"/>
  <c r="H76"/>
  <c r="H91" s="1"/>
  <c r="L76"/>
  <c r="P76"/>
  <c r="T76"/>
  <c r="T91" s="1"/>
  <c r="E79"/>
  <c r="E94" s="1"/>
  <c r="I79"/>
  <c r="M79"/>
  <c r="M94" s="1"/>
  <c r="Q79"/>
  <c r="U79"/>
  <c r="U94" s="1"/>
  <c r="J80"/>
  <c r="N80"/>
  <c r="R80"/>
  <c r="V80"/>
  <c r="C90"/>
  <c r="C86"/>
  <c r="G71"/>
  <c r="G86" s="1"/>
  <c r="K71"/>
  <c r="O71"/>
  <c r="O86" s="1"/>
  <c r="S71"/>
  <c r="S86" s="1"/>
  <c r="D73"/>
  <c r="H73"/>
  <c r="H88" s="1"/>
  <c r="L73"/>
  <c r="L88" s="1"/>
  <c r="P73"/>
  <c r="P88" s="1"/>
  <c r="T73"/>
  <c r="E74"/>
  <c r="E89" s="1"/>
  <c r="I74"/>
  <c r="I89" s="1"/>
  <c r="M74"/>
  <c r="M89" s="1"/>
  <c r="Q74"/>
  <c r="Q89" s="1"/>
  <c r="U74"/>
  <c r="U89" s="1"/>
  <c r="F90"/>
  <c r="J75"/>
  <c r="J90" s="1"/>
  <c r="N75"/>
  <c r="R75"/>
  <c r="V75"/>
  <c r="V90" s="1"/>
  <c r="G76"/>
  <c r="G91" s="1"/>
  <c r="K76"/>
  <c r="K91" s="1"/>
  <c r="O76"/>
  <c r="O91" s="1"/>
  <c r="S76"/>
  <c r="S91" s="1"/>
  <c r="D79"/>
  <c r="D94" s="1"/>
  <c r="H79"/>
  <c r="H94" s="1"/>
  <c r="L79"/>
  <c r="L94" s="1"/>
  <c r="P79"/>
  <c r="P94" s="1"/>
  <c r="T79"/>
  <c r="T94" s="1"/>
  <c r="E80"/>
  <c r="I80"/>
  <c r="M80"/>
  <c r="Q80"/>
  <c r="U80"/>
  <c r="C89"/>
  <c r="F86"/>
  <c r="J71"/>
  <c r="J86" s="1"/>
  <c r="N71"/>
  <c r="N86" s="1"/>
  <c r="R71"/>
  <c r="R86" s="1"/>
  <c r="V71"/>
  <c r="V86" s="1"/>
  <c r="G73"/>
  <c r="G88" s="1"/>
  <c r="K73"/>
  <c r="K88" s="1"/>
  <c r="O73"/>
  <c r="O88" s="1"/>
  <c r="S73"/>
  <c r="D74"/>
  <c r="D89" s="1"/>
  <c r="H74"/>
  <c r="H89" s="1"/>
  <c r="L74"/>
  <c r="L89" s="1"/>
  <c r="P74"/>
  <c r="T74"/>
  <c r="T89" s="1"/>
  <c r="E75"/>
  <c r="E90" s="1"/>
  <c r="I75"/>
  <c r="I90" s="1"/>
  <c r="M75"/>
  <c r="M90" s="1"/>
  <c r="Q75"/>
  <c r="Q90" s="1"/>
  <c r="U75"/>
  <c r="U90" s="1"/>
  <c r="F91"/>
  <c r="J76"/>
  <c r="J91" s="1"/>
  <c r="N76"/>
  <c r="N91" s="1"/>
  <c r="R76"/>
  <c r="R91" s="1"/>
  <c r="V76"/>
  <c r="V91" s="1"/>
  <c r="G79"/>
  <c r="G94" s="1"/>
  <c r="K79"/>
  <c r="K94" s="1"/>
  <c r="O79"/>
  <c r="O94" s="1"/>
  <c r="S79"/>
  <c r="S94" s="1"/>
  <c r="D80"/>
  <c r="H80"/>
  <c r="L80"/>
  <c r="P80"/>
  <c r="T80"/>
  <c r="C88"/>
  <c r="C94"/>
  <c r="E71"/>
  <c r="E86" s="1"/>
  <c r="I71"/>
  <c r="I86" s="1"/>
  <c r="M71"/>
  <c r="M86" s="1"/>
  <c r="Q71"/>
  <c r="Q86" s="1"/>
  <c r="F88"/>
  <c r="J73"/>
  <c r="J88" s="1"/>
  <c r="N73"/>
  <c r="N88" s="1"/>
  <c r="R73"/>
  <c r="R88" s="1"/>
  <c r="G74"/>
  <c r="K74"/>
  <c r="K89" s="1"/>
  <c r="O74"/>
  <c r="O89" s="1"/>
  <c r="D75"/>
  <c r="D90" s="1"/>
  <c r="H75"/>
  <c r="H90" s="1"/>
  <c r="L75"/>
  <c r="L90" s="1"/>
  <c r="P75"/>
  <c r="P90" s="1"/>
  <c r="E76"/>
  <c r="E91" s="1"/>
  <c r="I76"/>
  <c r="I91" s="1"/>
  <c r="M76"/>
  <c r="M91" s="1"/>
  <c r="Q76"/>
  <c r="Q91" s="1"/>
  <c r="F94"/>
  <c r="J79"/>
  <c r="J94" s="1"/>
  <c r="N79"/>
  <c r="N94" s="1"/>
  <c r="R79"/>
  <c r="R94" s="1"/>
  <c r="G80"/>
  <c r="K80"/>
  <c r="O80"/>
  <c r="S88"/>
  <c r="I88"/>
  <c r="O90"/>
  <c r="G89"/>
  <c r="V94"/>
  <c r="T90"/>
  <c r="U88"/>
  <c r="T88"/>
  <c r="K86"/>
  <c r="N90"/>
  <c r="P89"/>
  <c r="D88"/>
  <c r="E88"/>
  <c r="M88"/>
  <c r="S90"/>
  <c r="R90"/>
  <c r="Q94"/>
  <c r="I94"/>
  <c r="C91"/>
  <c r="L91"/>
  <c r="D91"/>
  <c r="P91"/>
  <c r="B45" i="5"/>
  <c r="C31"/>
  <c r="G18" i="12"/>
  <c r="F18" s="1"/>
  <c r="E59" s="1"/>
  <c r="E70" s="1"/>
  <c r="M67" i="2"/>
  <c r="B236" i="1"/>
  <c r="C322"/>
  <c r="C492" s="1"/>
  <c r="C82"/>
  <c r="C486" s="1"/>
  <c r="C122"/>
  <c r="C487" s="1"/>
  <c r="G70" i="12"/>
  <c r="C17" i="13" s="1"/>
  <c r="C23" s="1"/>
  <c r="D23" s="1"/>
  <c r="F68" i="12"/>
  <c r="F62"/>
  <c r="F66"/>
  <c r="F58"/>
  <c r="F60"/>
  <c r="M32" i="11" l="1"/>
  <c r="H32"/>
  <c r="C29"/>
  <c r="C34"/>
  <c r="C32" s="1"/>
  <c r="B29"/>
  <c r="B33"/>
  <c r="E32"/>
  <c r="M29"/>
  <c r="M35"/>
  <c r="D29"/>
  <c r="D34"/>
  <c r="D32" s="1"/>
  <c r="B32"/>
  <c r="D31" i="10"/>
  <c r="B42" s="1"/>
  <c r="D29"/>
  <c r="B40" s="1"/>
  <c r="D47" i="6"/>
  <c r="E63"/>
  <c r="D27" i="10"/>
  <c r="B38" s="1"/>
  <c r="I29" i="11"/>
  <c r="E29"/>
  <c r="K29"/>
  <c r="D58" i="6"/>
  <c r="D20"/>
  <c r="D36" s="1"/>
  <c r="C63"/>
  <c r="E20"/>
  <c r="E36" s="1"/>
  <c r="D63"/>
  <c r="C27" i="3"/>
  <c r="Q72" s="1"/>
  <c r="C26"/>
  <c r="P71" s="1"/>
  <c r="C25"/>
  <c r="R70" s="1"/>
  <c r="V525" i="1"/>
  <c r="R525"/>
  <c r="N525"/>
  <c r="J525"/>
  <c r="F525"/>
  <c r="U525"/>
  <c r="Q525"/>
  <c r="M525"/>
  <c r="I525"/>
  <c r="E525"/>
  <c r="T525"/>
  <c r="P525"/>
  <c r="L525"/>
  <c r="H525"/>
  <c r="D525"/>
  <c r="W525"/>
  <c r="S525"/>
  <c r="O525"/>
  <c r="K525"/>
  <c r="G525"/>
  <c r="V526"/>
  <c r="R526"/>
  <c r="N526"/>
  <c r="J526"/>
  <c r="F526"/>
  <c r="U526"/>
  <c r="Q526"/>
  <c r="M526"/>
  <c r="I526"/>
  <c r="E526"/>
  <c r="T526"/>
  <c r="P526"/>
  <c r="L526"/>
  <c r="H526"/>
  <c r="D526"/>
  <c r="W526"/>
  <c r="S526"/>
  <c r="O526"/>
  <c r="K526"/>
  <c r="G526"/>
  <c r="C22" i="3"/>
  <c r="E67" s="1"/>
  <c r="C21"/>
  <c r="F66" s="1"/>
  <c r="S64"/>
  <c r="Q64"/>
  <c r="T64"/>
  <c r="P64"/>
  <c r="V522" i="1"/>
  <c r="R522"/>
  <c r="N522"/>
  <c r="J522"/>
  <c r="F522"/>
  <c r="W522"/>
  <c r="G522"/>
  <c r="U522"/>
  <c r="Q522"/>
  <c r="M522"/>
  <c r="I522"/>
  <c r="E522"/>
  <c r="K522"/>
  <c r="T522"/>
  <c r="P522"/>
  <c r="L522"/>
  <c r="H522"/>
  <c r="D522"/>
  <c r="S522"/>
  <c r="O522"/>
  <c r="U64" i="3"/>
  <c r="H64"/>
  <c r="B64"/>
  <c r="F64"/>
  <c r="K64"/>
  <c r="G64"/>
  <c r="E64"/>
  <c r="C64"/>
  <c r="V521" i="1"/>
  <c r="R521"/>
  <c r="N521"/>
  <c r="J521"/>
  <c r="F521"/>
  <c r="U521"/>
  <c r="Q521"/>
  <c r="M521"/>
  <c r="I521"/>
  <c r="E521"/>
  <c r="T521"/>
  <c r="P521"/>
  <c r="L521"/>
  <c r="H521"/>
  <c r="D521"/>
  <c r="W521"/>
  <c r="S521"/>
  <c r="O521"/>
  <c r="K521"/>
  <c r="G521"/>
  <c r="N64" i="3"/>
  <c r="O64"/>
  <c r="L64"/>
  <c r="D64"/>
  <c r="J64"/>
  <c r="M64"/>
  <c r="I64"/>
  <c r="C17"/>
  <c r="F62" s="1"/>
  <c r="C16"/>
  <c r="Q61" s="1"/>
  <c r="M112" i="2"/>
  <c r="N112"/>
  <c r="E112"/>
  <c r="R112"/>
  <c r="P112"/>
  <c r="K96"/>
  <c r="F112"/>
  <c r="S112"/>
  <c r="J112"/>
  <c r="U112"/>
  <c r="G112"/>
  <c r="Q112"/>
  <c r="I112"/>
  <c r="O112"/>
  <c r="T112"/>
  <c r="K112"/>
  <c r="H112"/>
  <c r="L112"/>
  <c r="Q96"/>
  <c r="Q43" i="13" s="1"/>
  <c r="N96" i="2"/>
  <c r="N43" i="13" s="1"/>
  <c r="H96" i="2"/>
  <c r="H43" i="13" s="1"/>
  <c r="M96" i="2"/>
  <c r="M43" i="13" s="1"/>
  <c r="J96" i="2"/>
  <c r="J43" i="13" s="1"/>
  <c r="G96" i="2"/>
  <c r="G43" i="13" s="1"/>
  <c r="T96" i="2"/>
  <c r="T43" i="13" s="1"/>
  <c r="D96" i="2"/>
  <c r="D43" i="13" s="1"/>
  <c r="U96" i="2"/>
  <c r="U43" i="13" s="1"/>
  <c r="I96" i="2"/>
  <c r="I43" i="13" s="1"/>
  <c r="V96" i="2"/>
  <c r="V43" i="13" s="1"/>
  <c r="F96" i="2"/>
  <c r="F43" i="13" s="1"/>
  <c r="S96" i="2"/>
  <c r="C96"/>
  <c r="C43" i="13" s="1"/>
  <c r="P96" i="2"/>
  <c r="P43" i="13" s="1"/>
  <c r="E96" i="2"/>
  <c r="E43" i="13" s="1"/>
  <c r="R96" i="2"/>
  <c r="R43" i="13" s="1"/>
  <c r="O96" i="2"/>
  <c r="O43" i="13" s="1"/>
  <c r="L96" i="2"/>
  <c r="L43" i="13" s="1"/>
  <c r="R505" i="1"/>
  <c r="W502"/>
  <c r="D518"/>
  <c r="D70" i="3"/>
  <c r="C488" i="1"/>
  <c r="D504" s="1"/>
  <c r="G70" i="3"/>
  <c r="R67"/>
  <c r="K67"/>
  <c r="O502" i="1"/>
  <c r="F65" i="12"/>
  <c r="S67" i="3"/>
  <c r="O67"/>
  <c r="M67"/>
  <c r="S505" i="1"/>
  <c r="F69" i="12"/>
  <c r="F61"/>
  <c r="R502" i="1"/>
  <c r="P502"/>
  <c r="Q502"/>
  <c r="U502"/>
  <c r="Q505"/>
  <c r="D70" i="12"/>
  <c r="K502" i="1"/>
  <c r="N502"/>
  <c r="S62" i="3"/>
  <c r="V509" i="1"/>
  <c r="V508"/>
  <c r="W498"/>
  <c r="V42" i="13" s="1"/>
  <c r="R507" i="1"/>
  <c r="E498"/>
  <c r="D42" i="13" s="1"/>
  <c r="I502" i="1"/>
  <c r="T502"/>
  <c r="B70" i="3"/>
  <c r="M502" i="1"/>
  <c r="J502"/>
  <c r="L502"/>
  <c r="Q70" i="3"/>
  <c r="B44" i="5"/>
  <c r="E58" i="6"/>
  <c r="D24" i="10"/>
  <c r="B35" s="1"/>
  <c r="D26"/>
  <c r="B37" s="1"/>
  <c r="E47" i="6"/>
  <c r="G29" i="11"/>
  <c r="H505" i="1"/>
  <c r="V518"/>
  <c r="R518"/>
  <c r="N518"/>
  <c r="J518"/>
  <c r="F518"/>
  <c r="S518"/>
  <c r="M518"/>
  <c r="H518"/>
  <c r="W518"/>
  <c r="Q518"/>
  <c r="L518"/>
  <c r="G518"/>
  <c r="U518"/>
  <c r="P518"/>
  <c r="K518"/>
  <c r="E518"/>
  <c r="T518"/>
  <c r="O518"/>
  <c r="I518"/>
  <c r="D508"/>
  <c r="D510"/>
  <c r="D507"/>
  <c r="D503"/>
  <c r="B70" i="12"/>
  <c r="B40" i="11"/>
  <c r="F29"/>
  <c r="J29"/>
  <c r="G62" i="3"/>
  <c r="J506" i="1"/>
  <c r="E509"/>
  <c r="G505"/>
  <c r="Q506"/>
  <c r="S510"/>
  <c r="F505"/>
  <c r="E505"/>
  <c r="D509"/>
  <c r="D505"/>
  <c r="F509"/>
  <c r="R506"/>
  <c r="C70" i="12"/>
  <c r="Q507" i="1"/>
  <c r="R510"/>
  <c r="I506"/>
  <c r="F63" i="12"/>
  <c r="S506" i="1"/>
  <c r="J510"/>
  <c r="E62" i="3"/>
  <c r="M62"/>
  <c r="O62"/>
  <c r="D62"/>
  <c r="B65"/>
  <c r="P63"/>
  <c r="Q62"/>
  <c r="C62"/>
  <c r="V502" i="1"/>
  <c r="I62" i="3"/>
  <c r="J62"/>
  <c r="U69"/>
  <c r="S502" i="1"/>
  <c r="U62" i="3"/>
  <c r="L62"/>
  <c r="N62"/>
  <c r="P507" i="1"/>
  <c r="M498"/>
  <c r="L42" i="13" s="1"/>
  <c r="Q510" i="1"/>
  <c r="P510"/>
  <c r="I510"/>
  <c r="V498"/>
  <c r="U42" i="13" s="1"/>
  <c r="B68" i="3"/>
  <c r="W506" i="1"/>
  <c r="O498"/>
  <c r="N42" i="13" s="1"/>
  <c r="O507" i="1"/>
  <c r="G506"/>
  <c r="H506"/>
  <c r="F506"/>
  <c r="E506"/>
  <c r="F59" i="12"/>
  <c r="T503" i="1"/>
  <c r="E510"/>
  <c r="U510"/>
  <c r="T510"/>
  <c r="U505"/>
  <c r="V510"/>
  <c r="G510"/>
  <c r="W505"/>
  <c r="F510"/>
  <c r="T505"/>
  <c r="U509"/>
  <c r="V505"/>
  <c r="H510"/>
  <c r="W510"/>
  <c r="S68" i="3"/>
  <c r="K68"/>
  <c r="O68"/>
  <c r="H68"/>
  <c r="M68"/>
  <c r="D77" i="5"/>
  <c r="D78" s="1"/>
  <c r="D28" s="1"/>
  <c r="H29" i="11"/>
  <c r="L29"/>
  <c r="P68" i="3"/>
  <c r="C27" i="5"/>
  <c r="D25"/>
  <c r="D27" s="1"/>
  <c r="R68" i="3"/>
  <c r="U68"/>
  <c r="V66" i="13"/>
  <c r="Q66"/>
  <c r="R66" s="1"/>
  <c r="S66" s="1"/>
  <c r="T66" s="1"/>
  <c r="U66" s="1"/>
  <c r="D68" i="3"/>
  <c r="I68"/>
  <c r="C68"/>
  <c r="N68"/>
  <c r="L68"/>
  <c r="G68"/>
  <c r="E68"/>
  <c r="T68"/>
  <c r="B66" i="6"/>
  <c r="J68" i="3"/>
  <c r="Q68"/>
  <c r="L67" i="2"/>
  <c r="K43" i="13"/>
  <c r="S43"/>
  <c r="B43"/>
  <c r="B46" i="5"/>
  <c r="B43"/>
  <c r="D31"/>
  <c r="D502" i="1"/>
  <c r="H502"/>
  <c r="G502"/>
  <c r="F502"/>
  <c r="E502"/>
  <c r="C16" i="13"/>
  <c r="C24"/>
  <c r="C25" s="1"/>
  <c r="D24"/>
  <c r="D25" s="1"/>
  <c r="E23"/>
  <c r="N70" i="3" l="1"/>
  <c r="S70"/>
  <c r="J70"/>
  <c r="H70"/>
  <c r="K70"/>
  <c r="O70"/>
  <c r="M70"/>
  <c r="P70"/>
  <c r="U70"/>
  <c r="C40" i="11"/>
  <c r="B62" i="3"/>
  <c r="H62"/>
  <c r="K62"/>
  <c r="P62"/>
  <c r="U66"/>
  <c r="L66"/>
  <c r="Q71"/>
  <c r="G72"/>
  <c r="R71"/>
  <c r="O66"/>
  <c r="N66"/>
  <c r="J71"/>
  <c r="M72"/>
  <c r="P72"/>
  <c r="E71"/>
  <c r="E72"/>
  <c r="K72"/>
  <c r="D66"/>
  <c r="G71"/>
  <c r="L71"/>
  <c r="N72"/>
  <c r="C72"/>
  <c r="I72"/>
  <c r="U72"/>
  <c r="F72"/>
  <c r="B66"/>
  <c r="G66"/>
  <c r="T66"/>
  <c r="K71"/>
  <c r="S71"/>
  <c r="D71"/>
  <c r="L72"/>
  <c r="O72"/>
  <c r="J72"/>
  <c r="R72"/>
  <c r="H72"/>
  <c r="S72"/>
  <c r="T72"/>
  <c r="B72"/>
  <c r="D72"/>
  <c r="R62"/>
  <c r="D67"/>
  <c r="J67"/>
  <c r="N67"/>
  <c r="H66"/>
  <c r="E70"/>
  <c r="B71"/>
  <c r="N71"/>
  <c r="I71"/>
  <c r="M71"/>
  <c r="C71"/>
  <c r="C67"/>
  <c r="I67"/>
  <c r="U67"/>
  <c r="G67"/>
  <c r="H67"/>
  <c r="T62"/>
  <c r="P67"/>
  <c r="B67"/>
  <c r="F71"/>
  <c r="O71"/>
  <c r="U71"/>
  <c r="T71"/>
  <c r="H71"/>
  <c r="Q66"/>
  <c r="I70"/>
  <c r="C70"/>
  <c r="T70"/>
  <c r="F70"/>
  <c r="L70"/>
  <c r="S66"/>
  <c r="E66"/>
  <c r="K66"/>
  <c r="R66"/>
  <c r="C66"/>
  <c r="L67"/>
  <c r="T67"/>
  <c r="Q67"/>
  <c r="P66"/>
  <c r="M66"/>
  <c r="F67"/>
  <c r="I66"/>
  <c r="J66"/>
  <c r="J61"/>
  <c r="I61"/>
  <c r="B61"/>
  <c r="H61"/>
  <c r="O61"/>
  <c r="R61"/>
  <c r="M61"/>
  <c r="K61"/>
  <c r="G61"/>
  <c r="N61"/>
  <c r="F61"/>
  <c r="T61"/>
  <c r="C61"/>
  <c r="D61"/>
  <c r="L61"/>
  <c r="E61"/>
  <c r="S61"/>
  <c r="U61"/>
  <c r="P61"/>
  <c r="R530" i="1"/>
  <c r="Q48" i="13" s="1"/>
  <c r="Q47" s="1"/>
  <c r="H507" i="1"/>
  <c r="U530"/>
  <c r="T48" i="13" s="1"/>
  <c r="T47" s="1"/>
  <c r="S530" i="1"/>
  <c r="R48" i="13" s="1"/>
  <c r="R47" s="1"/>
  <c r="W509" i="1"/>
  <c r="U503"/>
  <c r="W503"/>
  <c r="W504"/>
  <c r="U504"/>
  <c r="W508"/>
  <c r="T498"/>
  <c r="S42" i="13" s="1"/>
  <c r="S41" s="1"/>
  <c r="I530" i="1"/>
  <c r="H48" i="13" s="1"/>
  <c r="H47" s="1"/>
  <c r="F504" i="1"/>
  <c r="D498"/>
  <c r="C42" i="13" s="1"/>
  <c r="C41" s="1"/>
  <c r="T504" i="1"/>
  <c r="F507"/>
  <c r="Q498"/>
  <c r="P42" i="13" s="1"/>
  <c r="P41" s="1"/>
  <c r="G503" i="1"/>
  <c r="F503"/>
  <c r="C498"/>
  <c r="B42" i="13" s="1"/>
  <c r="E503" i="1"/>
  <c r="L530"/>
  <c r="K48" i="13" s="1"/>
  <c r="K47" s="1"/>
  <c r="N530" i="1"/>
  <c r="M48" i="13" s="1"/>
  <c r="M47" s="1"/>
  <c r="S503" i="1"/>
  <c r="O530"/>
  <c r="N48" i="13" s="1"/>
  <c r="N47" s="1"/>
  <c r="P530" i="1"/>
  <c r="O48" i="13" s="1"/>
  <c r="O47" s="1"/>
  <c r="D530" i="1"/>
  <c r="C48" i="13" s="1"/>
  <c r="C47" s="1"/>
  <c r="K530" i="1"/>
  <c r="J48" i="13" s="1"/>
  <c r="J47" s="1"/>
  <c r="V503" i="1"/>
  <c r="E504"/>
  <c r="V504"/>
  <c r="U498"/>
  <c r="T42" i="13" s="1"/>
  <c r="T41" s="1"/>
  <c r="I503" i="1"/>
  <c r="U507"/>
  <c r="F530"/>
  <c r="E48" i="13" s="1"/>
  <c r="E47" s="1"/>
  <c r="F508" i="1"/>
  <c r="H503"/>
  <c r="E508"/>
  <c r="H504"/>
  <c r="M530"/>
  <c r="L48" i="13" s="1"/>
  <c r="L47" s="1"/>
  <c r="J504" i="1"/>
  <c r="M503"/>
  <c r="O503"/>
  <c r="R503"/>
  <c r="Q503"/>
  <c r="P503"/>
  <c r="I504"/>
  <c r="O505"/>
  <c r="M505"/>
  <c r="N505"/>
  <c r="P505"/>
  <c r="N503"/>
  <c r="Q504"/>
  <c r="P504"/>
  <c r="N504"/>
  <c r="L503"/>
  <c r="K503"/>
  <c r="J503"/>
  <c r="S504"/>
  <c r="R504"/>
  <c r="M504"/>
  <c r="L504"/>
  <c r="J505"/>
  <c r="L505"/>
  <c r="K505"/>
  <c r="I505"/>
  <c r="K504"/>
  <c r="O504"/>
  <c r="R69" i="3"/>
  <c r="J65"/>
  <c r="E507" i="1"/>
  <c r="M69" i="3"/>
  <c r="K69"/>
  <c r="V530" i="1"/>
  <c r="U48" i="13" s="1"/>
  <c r="U47" s="1"/>
  <c r="E530" i="1"/>
  <c r="D48" i="13" s="1"/>
  <c r="D47" s="1"/>
  <c r="J530" i="1"/>
  <c r="I48" i="13" s="1"/>
  <c r="I47" s="1"/>
  <c r="T530" i="1"/>
  <c r="S48" i="13" s="1"/>
  <c r="S47" s="1"/>
  <c r="H508" i="1"/>
  <c r="G504"/>
  <c r="O69" i="3"/>
  <c r="D69"/>
  <c r="E69"/>
  <c r="G530" i="1"/>
  <c r="F48" i="13" s="1"/>
  <c r="F47" s="1"/>
  <c r="H530" i="1"/>
  <c r="G48" i="13" s="1"/>
  <c r="G47" s="1"/>
  <c r="H69" i="3"/>
  <c r="G69"/>
  <c r="Q69"/>
  <c r="H65"/>
  <c r="C69"/>
  <c r="S69"/>
  <c r="I69"/>
  <c r="W530" i="1"/>
  <c r="V48" i="13" s="1"/>
  <c r="D29" i="5"/>
  <c r="Q530" i="1"/>
  <c r="P48" i="13" s="1"/>
  <c r="P47" s="1"/>
  <c r="F69" i="3"/>
  <c r="B69"/>
  <c r="E65"/>
  <c r="L69"/>
  <c r="K65"/>
  <c r="N69"/>
  <c r="P69"/>
  <c r="J69"/>
  <c r="O65"/>
  <c r="B63"/>
  <c r="T69"/>
  <c r="F70" i="12"/>
  <c r="G508" i="1"/>
  <c r="D514"/>
  <c r="C65" i="13" s="1"/>
  <c r="S498" i="1"/>
  <c r="R42" i="13" s="1"/>
  <c r="R41" s="1"/>
  <c r="V506" i="1"/>
  <c r="L41" i="13"/>
  <c r="T506" i="1"/>
  <c r="U506"/>
  <c r="T507"/>
  <c r="G507"/>
  <c r="R498"/>
  <c r="Q42" i="13" s="1"/>
  <c r="Q41" s="1"/>
  <c r="S507" i="1"/>
  <c r="N41" i="13"/>
  <c r="V507" i="1"/>
  <c r="D41" i="13"/>
  <c r="W507" i="1"/>
  <c r="F65" i="3"/>
  <c r="U63"/>
  <c r="U65"/>
  <c r="G63"/>
  <c r="H63"/>
  <c r="E63"/>
  <c r="R63"/>
  <c r="K63"/>
  <c r="L63"/>
  <c r="M63"/>
  <c r="F63"/>
  <c r="S63"/>
  <c r="O63"/>
  <c r="J63"/>
  <c r="T63"/>
  <c r="C63"/>
  <c r="D63"/>
  <c r="N63"/>
  <c r="Q63"/>
  <c r="M65"/>
  <c r="I65"/>
  <c r="D65"/>
  <c r="L65"/>
  <c r="P65"/>
  <c r="C65"/>
  <c r="S65"/>
  <c r="N65"/>
  <c r="G65"/>
  <c r="R65"/>
  <c r="T65"/>
  <c r="Q65"/>
  <c r="I63"/>
  <c r="T509" i="1"/>
  <c r="I508"/>
  <c r="S509"/>
  <c r="N507"/>
  <c r="I498"/>
  <c r="H42" i="13" s="1"/>
  <c r="H41" s="1"/>
  <c r="M507" i="1"/>
  <c r="L507"/>
  <c r="J509"/>
  <c r="I509"/>
  <c r="H509"/>
  <c r="K509"/>
  <c r="G509"/>
  <c r="N506"/>
  <c r="K506"/>
  <c r="J498"/>
  <c r="I42" i="13" s="1"/>
  <c r="I41" s="1"/>
  <c r="M506" i="1"/>
  <c r="L506"/>
  <c r="O506"/>
  <c r="M509"/>
  <c r="N509"/>
  <c r="O509"/>
  <c r="P509"/>
  <c r="R509"/>
  <c r="N498"/>
  <c r="M42" i="13" s="1"/>
  <c r="M41" s="1"/>
  <c r="Q509" i="1"/>
  <c r="P506"/>
  <c r="K498"/>
  <c r="J42" i="13" s="1"/>
  <c r="J41" s="1"/>
  <c r="U508" i="1"/>
  <c r="P498"/>
  <c r="O42" i="13" s="1"/>
  <c r="O41" s="1"/>
  <c r="R508" i="1"/>
  <c r="S508"/>
  <c r="T508"/>
  <c r="O510"/>
  <c r="L510"/>
  <c r="K510"/>
  <c r="M510"/>
  <c r="N510"/>
  <c r="J507"/>
  <c r="K507"/>
  <c r="I507"/>
  <c r="F498"/>
  <c r="E42" i="13" s="1"/>
  <c r="E41" s="1"/>
  <c r="O508" i="1"/>
  <c r="N508"/>
  <c r="G498"/>
  <c r="F42" i="13" s="1"/>
  <c r="F41" s="1"/>
  <c r="L509" i="1"/>
  <c r="L508"/>
  <c r="H498"/>
  <c r="G42" i="13" s="1"/>
  <c r="G41" s="1"/>
  <c r="M508" i="1"/>
  <c r="P508"/>
  <c r="L498"/>
  <c r="K42" i="13" s="1"/>
  <c r="K41" s="1"/>
  <c r="Q508" i="1"/>
  <c r="K508"/>
  <c r="J508"/>
  <c r="V49" i="13"/>
  <c r="U41"/>
  <c r="C44" i="5"/>
  <c r="D44" s="1"/>
  <c r="C29"/>
  <c r="C45" s="1"/>
  <c r="D45" s="1"/>
  <c r="B67" i="6"/>
  <c r="B38" s="1"/>
  <c r="C66"/>
  <c r="U67" i="13"/>
  <c r="L67"/>
  <c r="J67"/>
  <c r="H67"/>
  <c r="K67"/>
  <c r="R67"/>
  <c r="I67"/>
  <c r="T67"/>
  <c r="V67"/>
  <c r="C67"/>
  <c r="E67"/>
  <c r="G67"/>
  <c r="F67"/>
  <c r="D67"/>
  <c r="S67"/>
  <c r="Q67"/>
  <c r="M67"/>
  <c r="N67"/>
  <c r="O67"/>
  <c r="P67"/>
  <c r="F23"/>
  <c r="E24"/>
  <c r="E25" s="1"/>
  <c r="D40" i="11" l="1"/>
  <c r="B73" i="3"/>
  <c r="V47" i="13"/>
  <c r="E514" i="1"/>
  <c r="D65" i="13" s="1"/>
  <c r="D64" s="1"/>
  <c r="W514" i="1"/>
  <c r="V65" i="13" s="1"/>
  <c r="V64" s="1"/>
  <c r="V29" s="1"/>
  <c r="V37" s="1"/>
  <c r="F514" i="1"/>
  <c r="E65" i="13" s="1"/>
  <c r="P73" i="3"/>
  <c r="O73"/>
  <c r="H73"/>
  <c r="D73"/>
  <c r="K73"/>
  <c r="S73"/>
  <c r="U73"/>
  <c r="H514" i="1"/>
  <c r="G65" i="13" s="1"/>
  <c r="G64" s="1"/>
  <c r="I73" i="3"/>
  <c r="C73"/>
  <c r="N73"/>
  <c r="J73"/>
  <c r="E73"/>
  <c r="L73"/>
  <c r="M73"/>
  <c r="Q73"/>
  <c r="T73"/>
  <c r="R73"/>
  <c r="G73"/>
  <c r="C64" i="13"/>
  <c r="C29" s="1"/>
  <c r="C37" s="1"/>
  <c r="G514" i="1"/>
  <c r="F65" i="13" s="1"/>
  <c r="F64" s="1"/>
  <c r="V514" i="1"/>
  <c r="U65" i="13" s="1"/>
  <c r="U64" s="1"/>
  <c r="U29" s="1"/>
  <c r="U37" s="1"/>
  <c r="T514" i="1"/>
  <c r="S65" i="13" s="1"/>
  <c r="S64" s="1"/>
  <c r="S29" s="1"/>
  <c r="S37" s="1"/>
  <c r="U514" i="1"/>
  <c r="T65" i="13" s="1"/>
  <c r="T64" s="1"/>
  <c r="T29" s="1"/>
  <c r="T37" s="1"/>
  <c r="I514" i="1"/>
  <c r="H65" i="13" s="1"/>
  <c r="H64" s="1"/>
  <c r="H29" s="1"/>
  <c r="H37" s="1"/>
  <c r="F73" i="3"/>
  <c r="R514" i="1"/>
  <c r="Q65" i="13" s="1"/>
  <c r="Q64" s="1"/>
  <c r="Q29" s="1"/>
  <c r="Q37" s="1"/>
  <c r="S514" i="1"/>
  <c r="R65" i="13" s="1"/>
  <c r="R64" s="1"/>
  <c r="R29" s="1"/>
  <c r="R37" s="1"/>
  <c r="L514" i="1"/>
  <c r="K65" i="13" s="1"/>
  <c r="K64" s="1"/>
  <c r="K29" s="1"/>
  <c r="K37" s="1"/>
  <c r="N514" i="1"/>
  <c r="M65" i="13" s="1"/>
  <c r="M64" s="1"/>
  <c r="M29" s="1"/>
  <c r="M37" s="1"/>
  <c r="O514" i="1"/>
  <c r="N65" i="13" s="1"/>
  <c r="N64" s="1"/>
  <c r="N29" s="1"/>
  <c r="N37" s="1"/>
  <c r="K514" i="1"/>
  <c r="J65" i="13" s="1"/>
  <c r="J64" s="1"/>
  <c r="J29" s="1"/>
  <c r="J37" s="1"/>
  <c r="J514" i="1"/>
  <c r="I65" i="13" s="1"/>
  <c r="I64" s="1"/>
  <c r="I29" s="1"/>
  <c r="I37" s="1"/>
  <c r="P514" i="1"/>
  <c r="O65" i="13" s="1"/>
  <c r="O64" s="1"/>
  <c r="O29" s="1"/>
  <c r="O37" s="1"/>
  <c r="Q514" i="1"/>
  <c r="P65" i="13" s="1"/>
  <c r="P64" s="1"/>
  <c r="P29" s="1"/>
  <c r="P37" s="1"/>
  <c r="M514" i="1"/>
  <c r="L65" i="13" s="1"/>
  <c r="L64" s="1"/>
  <c r="L29" s="1"/>
  <c r="L37" s="1"/>
  <c r="C43" i="5"/>
  <c r="C46"/>
  <c r="B16" i="6"/>
  <c r="B17"/>
  <c r="C67"/>
  <c r="C38" s="1"/>
  <c r="D66"/>
  <c r="E64" i="13"/>
  <c r="D46" i="5"/>
  <c r="D43"/>
  <c r="F24" i="13"/>
  <c r="F25" s="1"/>
  <c r="G23"/>
  <c r="E40" i="11" l="1"/>
  <c r="E29" i="13"/>
  <c r="E37" s="1"/>
  <c r="G29"/>
  <c r="G37" s="1"/>
  <c r="D29"/>
  <c r="D37" s="1"/>
  <c r="F29"/>
  <c r="F37" s="1"/>
  <c r="E66" i="6"/>
  <c r="E67" s="1"/>
  <c r="E38" s="1"/>
  <c r="D67"/>
  <c r="D38" s="1"/>
  <c r="B35"/>
  <c r="B33" s="1"/>
  <c r="B18"/>
  <c r="B27" s="1"/>
  <c r="C17"/>
  <c r="C16"/>
  <c r="G24" i="13"/>
  <c r="G25" s="1"/>
  <c r="H23"/>
  <c r="B47" i="11" l="1"/>
  <c r="C47"/>
  <c r="C49" s="1"/>
  <c r="D47"/>
  <c r="F40"/>
  <c r="E47"/>
  <c r="E49" s="1"/>
  <c r="C18" i="6"/>
  <c r="C27" s="1"/>
  <c r="C35"/>
  <c r="C33" s="1"/>
  <c r="E17"/>
  <c r="E16"/>
  <c r="D16"/>
  <c r="D17"/>
  <c r="B49" i="11"/>
  <c r="D49"/>
  <c r="H24" i="13"/>
  <c r="H25" s="1"/>
  <c r="I23"/>
  <c r="G40" i="11" l="1"/>
  <c r="F47"/>
  <c r="F49" s="1"/>
  <c r="D18" i="6"/>
  <c r="D27" s="1"/>
  <c r="D35"/>
  <c r="D33" s="1"/>
  <c r="E35"/>
  <c r="E33" s="1"/>
  <c r="G39" i="11" s="1"/>
  <c r="G43" s="1"/>
  <c r="G45" s="1"/>
  <c r="E18" i="6"/>
  <c r="E27" s="1"/>
  <c r="I24" i="13"/>
  <c r="I25" s="1"/>
  <c r="J23"/>
  <c r="H40" i="11" l="1"/>
  <c r="G47"/>
  <c r="G49" s="1"/>
  <c r="G51" s="1"/>
  <c r="J39"/>
  <c r="I39"/>
  <c r="L39"/>
  <c r="C39"/>
  <c r="C43" s="1"/>
  <c r="C45" s="1"/>
  <c r="C51" s="1"/>
  <c r="B39"/>
  <c r="B43" s="1"/>
  <c r="B45" s="1"/>
  <c r="B51" s="1"/>
  <c r="D39"/>
  <c r="D43" s="1"/>
  <c r="D45" s="1"/>
  <c r="D51" s="1"/>
  <c r="K39"/>
  <c r="F39"/>
  <c r="F43" s="1"/>
  <c r="F45" s="1"/>
  <c r="F51" s="1"/>
  <c r="M39"/>
  <c r="E39"/>
  <c r="E43" s="1"/>
  <c r="E45" s="1"/>
  <c r="E51" s="1"/>
  <c r="H39"/>
  <c r="H43" s="1"/>
  <c r="H45" s="1"/>
  <c r="K23" i="13"/>
  <c r="J24"/>
  <c r="J25" s="1"/>
  <c r="I43" i="11" l="1"/>
  <c r="I45" s="1"/>
  <c r="I40"/>
  <c r="H47"/>
  <c r="H49" s="1"/>
  <c r="H51" s="1"/>
  <c r="K24" i="13"/>
  <c r="K25" s="1"/>
  <c r="L23"/>
  <c r="J40" i="11" l="1"/>
  <c r="I47"/>
  <c r="I49" s="1"/>
  <c r="I51" s="1"/>
  <c r="M23" i="13"/>
  <c r="L24"/>
  <c r="L25" s="1"/>
  <c r="J47" i="11" l="1"/>
  <c r="J49" s="1"/>
  <c r="K40"/>
  <c r="J43"/>
  <c r="J45" s="1"/>
  <c r="M24" i="13"/>
  <c r="M25" s="1"/>
  <c r="N23"/>
  <c r="K47" i="11" l="1"/>
  <c r="K49" s="1"/>
  <c r="L40"/>
  <c r="K43"/>
  <c r="K45" s="1"/>
  <c r="J51"/>
  <c r="O23" i="13"/>
  <c r="N24"/>
  <c r="N25" s="1"/>
  <c r="K51" i="11" l="1"/>
  <c r="L47"/>
  <c r="L49" s="1"/>
  <c r="M40"/>
  <c r="L43"/>
  <c r="L45" s="1"/>
  <c r="P23" i="13"/>
  <c r="O24"/>
  <c r="O25" s="1"/>
  <c r="L51" i="11" l="1"/>
  <c r="M47"/>
  <c r="M49" s="1"/>
  <c r="M43"/>
  <c r="M45" s="1"/>
  <c r="V23" i="13"/>
  <c r="Q23"/>
  <c r="P24"/>
  <c r="P25" s="1"/>
  <c r="M51" i="11" l="1"/>
  <c r="B53" s="1"/>
  <c r="V24" i="13"/>
  <c r="V25" s="1"/>
  <c r="R23"/>
  <c r="Q24"/>
  <c r="Q25" s="1"/>
  <c r="T27" l="1"/>
  <c r="R27"/>
  <c r="M27"/>
  <c r="M31" s="1"/>
  <c r="M33" s="1"/>
  <c r="M35" s="1"/>
  <c r="M39" s="1"/>
  <c r="M51" s="1"/>
  <c r="S27"/>
  <c r="L27"/>
  <c r="L31" s="1"/>
  <c r="L33" s="1"/>
  <c r="L35" s="1"/>
  <c r="L39" s="1"/>
  <c r="L51" s="1"/>
  <c r="J27"/>
  <c r="J31" s="1"/>
  <c r="J33" s="1"/>
  <c r="J35" s="1"/>
  <c r="J39" s="1"/>
  <c r="J51" s="1"/>
  <c r="K27"/>
  <c r="K31" s="1"/>
  <c r="K33" s="1"/>
  <c r="K35" s="1"/>
  <c r="K39" s="1"/>
  <c r="K51" s="1"/>
  <c r="C27"/>
  <c r="N27"/>
  <c r="N31" s="1"/>
  <c r="N33" s="1"/>
  <c r="N35" s="1"/>
  <c r="N39" s="1"/>
  <c r="N51" s="1"/>
  <c r="H27"/>
  <c r="H31" s="1"/>
  <c r="H33" s="1"/>
  <c r="H35" s="1"/>
  <c r="H39" s="1"/>
  <c r="H51" s="1"/>
  <c r="G27"/>
  <c r="G31" s="1"/>
  <c r="G33" s="1"/>
  <c r="G35" s="1"/>
  <c r="G39" s="1"/>
  <c r="G51" s="1"/>
  <c r="O27"/>
  <c r="O31" s="1"/>
  <c r="O33" s="1"/>
  <c r="O35" s="1"/>
  <c r="O39" s="1"/>
  <c r="O51" s="1"/>
  <c r="U27"/>
  <c r="F27"/>
  <c r="F31" s="1"/>
  <c r="F33" s="1"/>
  <c r="F35" s="1"/>
  <c r="F39" s="1"/>
  <c r="F51" s="1"/>
  <c r="Q27"/>
  <c r="Q31" s="1"/>
  <c r="Q33" s="1"/>
  <c r="Q35" s="1"/>
  <c r="Q39" s="1"/>
  <c r="Q51" s="1"/>
  <c r="P27"/>
  <c r="P31" s="1"/>
  <c r="P33" s="1"/>
  <c r="P35" s="1"/>
  <c r="P39" s="1"/>
  <c r="P51" s="1"/>
  <c r="V27"/>
  <c r="V31" s="1"/>
  <c r="V33" s="1"/>
  <c r="V35" s="1"/>
  <c r="V39" s="1"/>
  <c r="E27"/>
  <c r="E31" s="1"/>
  <c r="E33" s="1"/>
  <c r="E35" s="1"/>
  <c r="E39" s="1"/>
  <c r="E51" s="1"/>
  <c r="D27"/>
  <c r="D31" s="1"/>
  <c r="D33" s="1"/>
  <c r="D35" s="1"/>
  <c r="D39" s="1"/>
  <c r="D51" s="1"/>
  <c r="I27"/>
  <c r="I31" s="1"/>
  <c r="I33" s="1"/>
  <c r="I35" s="1"/>
  <c r="I39" s="1"/>
  <c r="I51" s="1"/>
  <c r="R24"/>
  <c r="R25" s="1"/>
  <c r="R31" s="1"/>
  <c r="R33" s="1"/>
  <c r="R35" s="1"/>
  <c r="R39" s="1"/>
  <c r="R51" s="1"/>
  <c r="S23"/>
  <c r="C31" l="1"/>
  <c r="C33" s="1"/>
  <c r="C35" s="1"/>
  <c r="C39" s="1"/>
  <c r="C51" s="1"/>
  <c r="B45"/>
  <c r="T23"/>
  <c r="S24"/>
  <c r="S25" s="1"/>
  <c r="S31" s="1"/>
  <c r="S33" s="1"/>
  <c r="S35" s="1"/>
  <c r="S39" s="1"/>
  <c r="S51" s="1"/>
  <c r="B41" l="1"/>
  <c r="B51" s="1"/>
  <c r="V45"/>
  <c r="V41" s="1"/>
  <c r="V51" s="1"/>
  <c r="T24"/>
  <c r="T25" s="1"/>
  <c r="T31" s="1"/>
  <c r="T33" s="1"/>
  <c r="T35" s="1"/>
  <c r="T39" s="1"/>
  <c r="T51" s="1"/>
  <c r="U23"/>
  <c r="K59" l="1"/>
  <c r="D59"/>
  <c r="B59"/>
  <c r="G59"/>
  <c r="E59"/>
  <c r="F59"/>
  <c r="B58"/>
  <c r="H59"/>
  <c r="J59"/>
  <c r="N59"/>
  <c r="M59"/>
  <c r="C59"/>
  <c r="L59"/>
  <c r="I59"/>
  <c r="O59"/>
  <c r="P59"/>
  <c r="U24"/>
  <c r="U25" s="1"/>
  <c r="U31" s="1"/>
  <c r="U33" s="1"/>
  <c r="U35" s="1"/>
  <c r="U39" s="1"/>
  <c r="U51" s="1"/>
  <c r="B56" s="1"/>
  <c r="G58" l="1"/>
  <c r="K58"/>
  <c r="Q58"/>
  <c r="C58"/>
  <c r="T58"/>
  <c r="C18"/>
  <c r="V58"/>
  <c r="M58"/>
  <c r="E58"/>
  <c r="D58"/>
  <c r="O58"/>
  <c r="S58"/>
  <c r="P58"/>
  <c r="U58"/>
  <c r="F58"/>
  <c r="N58"/>
  <c r="I58"/>
  <c r="L58"/>
  <c r="J58"/>
  <c r="H58"/>
  <c r="R58"/>
  <c r="V59"/>
</calcChain>
</file>

<file path=xl/sharedStrings.xml><?xml version="1.0" encoding="utf-8"?>
<sst xmlns="http://schemas.openxmlformats.org/spreadsheetml/2006/main" count="2291" uniqueCount="427">
  <si>
    <t>TIPO DE VEÍCULO</t>
  </si>
  <si>
    <t>Miniônibus</t>
  </si>
  <si>
    <t>Básico</t>
  </si>
  <si>
    <t>Padron</t>
  </si>
  <si>
    <t>Articulado</t>
  </si>
  <si>
    <t>Biarticulado</t>
  </si>
  <si>
    <t>Dados Operacionais</t>
  </si>
  <si>
    <t>Diesel por km</t>
  </si>
  <si>
    <t>Lubrificante/km</t>
  </si>
  <si>
    <t>Rodagem/km</t>
  </si>
  <si>
    <t>Preço do Veículo</t>
  </si>
  <si>
    <t>Pessoal</t>
  </si>
  <si>
    <t>PMM c/ ociosa</t>
  </si>
  <si>
    <t>% km ociosa</t>
  </si>
  <si>
    <t>Preço pneu</t>
  </si>
  <si>
    <t>Qtdade pneus</t>
  </si>
  <si>
    <t>Preço do veículo sem pneus</t>
  </si>
  <si>
    <t>Percurso Médio Mensal - Km/mês</t>
  </si>
  <si>
    <t>Dados de Custo - em R$ / mês</t>
  </si>
  <si>
    <t>Custo Variável / km</t>
  </si>
  <si>
    <t>CV / Veículo</t>
  </si>
  <si>
    <t>Midiônibus</t>
  </si>
  <si>
    <t>Articulado 23M</t>
  </si>
  <si>
    <t xml:space="preserve">Diesel </t>
  </si>
  <si>
    <t>Lubrificante</t>
  </si>
  <si>
    <t>Rodagem</t>
  </si>
  <si>
    <t xml:space="preserve">       Diesel R$ / l</t>
  </si>
  <si>
    <t xml:space="preserve">       Consumo l/ km</t>
  </si>
  <si>
    <t>Despesas administrativas</t>
  </si>
  <si>
    <t>TOTAL</t>
  </si>
  <si>
    <t>BÁSICO</t>
  </si>
  <si>
    <t>PADRON</t>
  </si>
  <si>
    <t>FROTA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</si>
  <si>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</si>
  <si>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</si>
  <si>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</si>
  <si>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</si>
  <si>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</si>
  <si>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</si>
  <si>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</si>
  <si>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</si>
  <si>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</si>
  <si>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</si>
  <si>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</si>
  <si>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</si>
  <si>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</si>
  <si>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</si>
  <si>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</si>
  <si>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INSTALAÇÕES</t>
  </si>
  <si>
    <t>ANO 0</t>
  </si>
  <si>
    <t>TIR</t>
  </si>
  <si>
    <t>MIDIÔNIBUS</t>
  </si>
  <si>
    <t>ARTICULADO</t>
  </si>
  <si>
    <t>BIARTICULADO</t>
  </si>
  <si>
    <t>Total</t>
  </si>
  <si>
    <t>MICRO E MINIÔNIBUS</t>
  </si>
  <si>
    <t>PADRON 15M</t>
  </si>
  <si>
    <t>ARTICULADO 23M</t>
  </si>
  <si>
    <t>TRÓLEBUS</t>
  </si>
  <si>
    <t>DEPRECIAÇÃO INSTALAÇÃO</t>
  </si>
  <si>
    <t>QUANTIDADE</t>
  </si>
  <si>
    <t>DEPRECIAÇÃO EQUIP EMBARACADOS</t>
  </si>
  <si>
    <t>DEPRECIAÇÃO VEICULOS</t>
  </si>
  <si>
    <t>DEPRECIAÇÃO TOTAL</t>
  </si>
  <si>
    <t>frota</t>
  </si>
  <si>
    <t>MINI</t>
  </si>
  <si>
    <t>MIDI</t>
  </si>
  <si>
    <t>[ a ]</t>
  </si>
  <si>
    <t>[ f ]</t>
  </si>
  <si>
    <t>[ g ]</t>
  </si>
  <si>
    <t>[ i ]</t>
  </si>
  <si>
    <t>[ j ]</t>
  </si>
  <si>
    <t>[ b ]</t>
  </si>
  <si>
    <t>[ h ]</t>
  </si>
  <si>
    <t>DISCRIMINAÇÃO</t>
  </si>
  <si>
    <t>MANUTENÇÃO</t>
  </si>
  <si>
    <t>MANUTENÇÃO 
ARTICULADO/ BIARTICULADO</t>
  </si>
  <si>
    <t>SALÁRIO</t>
  </si>
  <si>
    <t>SALÁRIO COM HORA EXTRA</t>
  </si>
  <si>
    <t>% ENCARGOS</t>
  </si>
  <si>
    <t>ENCARGOS</t>
  </si>
  <si>
    <t>SALÁRIO COM HE+ ENCARGOS</t>
  </si>
  <si>
    <t>BENEFÍCIOS</t>
  </si>
  <si>
    <t>CESTA</t>
  </si>
  <si>
    <t>PLANO DE SAÚDE</t>
  </si>
  <si>
    <t>SEGURO DE VIDA</t>
  </si>
  <si>
    <t>SALÁRIO + ENC + BENEF.</t>
  </si>
  <si>
    <t>FATOR DE UTILIZAÇÃO</t>
  </si>
  <si>
    <t>SALÁRIO + ENCARGOS</t>
  </si>
  <si>
    <t>CUSTO CATEGORIA POR VEÍCULO</t>
  </si>
  <si>
    <t>INSS</t>
  </si>
  <si>
    <t>SEST</t>
  </si>
  <si>
    <t>SENAT</t>
  </si>
  <si>
    <t>INCRA</t>
  </si>
  <si>
    <t>SALÁRIO EDUCAÇÃO</t>
  </si>
  <si>
    <t>SEGURO ACIDENTE</t>
  </si>
  <si>
    <t>FGTS</t>
  </si>
  <si>
    <t>SEBRAE</t>
  </si>
  <si>
    <t>SUBTOTAL</t>
  </si>
  <si>
    <t>GRUPO B</t>
  </si>
  <si>
    <t>13º SALÁRIO</t>
  </si>
  <si>
    <t>FÉRIAS</t>
  </si>
  <si>
    <t>AVISO PRÉVIO</t>
  </si>
  <si>
    <t>ABONO DE FÉRIAS</t>
  </si>
  <si>
    <t>AUXÍLIO ENFERMIDADE</t>
  </si>
  <si>
    <t>LICENÇA PATERNIDADE</t>
  </si>
  <si>
    <t>LICENÇA FUNERAL</t>
  </si>
  <si>
    <t>LICENÇA CASAMENTO</t>
  </si>
  <si>
    <t>ADICIONAL NOTURNO</t>
  </si>
  <si>
    <t>GRUPO C</t>
  </si>
  <si>
    <t>DESPESAS COM RESCISÃO CONTRATUAL</t>
  </si>
  <si>
    <t>AVISO PRÉVIO INDENIZADO</t>
  </si>
  <si>
    <t>INDENIZAÇÃO ADICIONAL</t>
  </si>
  <si>
    <t>GRUPO D</t>
  </si>
  <si>
    <t>INCIDÊNCIA DO GRUPO A SOBRE O GRUPO B</t>
  </si>
  <si>
    <t>MOTORISTA</t>
  </si>
  <si>
    <t>MÃO DE OBRA
OPERACIONAL</t>
  </si>
  <si>
    <t>Tipo de veículo</t>
  </si>
  <si>
    <t>Vida útil do pneu (em km)</t>
  </si>
  <si>
    <t>Quantidade de pneus por veículo</t>
  </si>
  <si>
    <t>Quantidade de recapagens por veículo</t>
  </si>
  <si>
    <t>Preço do pneu (R$/unidade)</t>
  </si>
  <si>
    <t>Preço da recapagem (R$/unidade)</t>
  </si>
  <si>
    <t>Preço total de pneus e recapagem - R$</t>
  </si>
  <si>
    <t>Rodagem R$/ quilômetro</t>
  </si>
  <si>
    <t>[ k = g x i + h x j ]</t>
  </si>
  <si>
    <t>[ l = k / f ]</t>
  </si>
  <si>
    <t>Preço
(R$)</t>
  </si>
  <si>
    <t>índice de consumo</t>
  </si>
  <si>
    <t>MIDI / BÁSICO / PADRON</t>
  </si>
  <si>
    <t>Cárter</t>
  </si>
  <si>
    <t>Caixa de Mudança</t>
  </si>
  <si>
    <t>Diferencial</t>
  </si>
  <si>
    <t>Freio</t>
  </si>
  <si>
    <t>Graxa</t>
  </si>
  <si>
    <t>Compressor</t>
  </si>
  <si>
    <t>Sapata de Carvão</t>
  </si>
  <si>
    <t>Lubrificantes (R$ / km)</t>
  </si>
  <si>
    <t>Trolebus 13 m</t>
  </si>
  <si>
    <t>Trolebus 15 m</t>
  </si>
  <si>
    <t>Trolebus 15 m 
com bateria</t>
  </si>
  <si>
    <t>VEÍCULOS</t>
  </si>
  <si>
    <t>ZERO KM</t>
  </si>
  <si>
    <t>1 ANO</t>
  </si>
  <si>
    <t>2 ANO</t>
  </si>
  <si>
    <t>3 ANO</t>
  </si>
  <si>
    <t>4 ANO</t>
  </si>
  <si>
    <t>5 ANO</t>
  </si>
  <si>
    <t>6 ANO</t>
  </si>
  <si>
    <t>7 ANO</t>
  </si>
  <si>
    <t>8 ANO</t>
  </si>
  <si>
    <t>9 ANO</t>
  </si>
  <si>
    <t>10 ANO</t>
  </si>
  <si>
    <t>% RESIDUAL</t>
  </si>
  <si>
    <t>VALOR RESIDUAL FINAL</t>
  </si>
  <si>
    <t>% DO VEÍCULO NOVO</t>
  </si>
  <si>
    <t>VIDA ÚTIL 10 ANOS</t>
  </si>
  <si>
    <t>VIDA ÚTIL 7 ANOS</t>
  </si>
  <si>
    <t>PREÇO 
VEÍCULO R$</t>
  </si>
  <si>
    <t>TIPOLOGIA</t>
  </si>
  <si>
    <t>1. RECEITA</t>
  </si>
  <si>
    <t>2. IMPOSTOS SOBRE RECEITA</t>
  </si>
  <si>
    <t>3. RECEITA LÍQUIDA (1 - 2)</t>
  </si>
  <si>
    <t>4. CUSTOS</t>
  </si>
  <si>
    <t>5. DEPRECIAÇÃO</t>
  </si>
  <si>
    <t>7. IMPOSTO DE RENDA E CSSL</t>
  </si>
  <si>
    <t>8. RESULTADO DEPOIS DO IR (6-7)</t>
  </si>
  <si>
    <t>9.DEPRECIAÇÃO (5)</t>
  </si>
  <si>
    <t>10. FLUXO OPERACIONAL (8+9)</t>
  </si>
  <si>
    <t>12. VENDA DE ATIVOS</t>
  </si>
  <si>
    <t>13. FLUXO DE CAIXA (10 - 11 + 12)</t>
  </si>
  <si>
    <t>6. RESULTADO ANTES DO IR (3- 4 - 5)</t>
  </si>
  <si>
    <t>11. INVESTIMENTO (11.1+11.2+11.3+11.4)</t>
  </si>
  <si>
    <t>11.1 FROTA</t>
  </si>
  <si>
    <t>11.2 EQUIPAMENTOS EMBARCADOS</t>
  </si>
  <si>
    <t>11.3 INSTALAÇÕES</t>
  </si>
  <si>
    <t>11.4 CAPITAL DE GIRO</t>
  </si>
  <si>
    <t xml:space="preserve">INDICADORES </t>
  </si>
  <si>
    <t>TIR ACUMULADA</t>
  </si>
  <si>
    <t>VPL ACUMULADO</t>
  </si>
  <si>
    <t>MINIÔNIBUS</t>
  </si>
  <si>
    <t>CUSTOS VARIÁVEIS: DIESEL / ENERGIA E RODAGEM</t>
  </si>
  <si>
    <t>R$/KM
sem ar condicionado</t>
  </si>
  <si>
    <t>[ d = a x c ]</t>
  </si>
  <si>
    <t>[ e = b x c ]</t>
  </si>
  <si>
    <t>TRÓLEBUS 15M</t>
  </si>
  <si>
    <t>TRÓLEBUS 15 BATERIA</t>
  </si>
  <si>
    <t>Garagens</t>
  </si>
  <si>
    <t>Endereço</t>
  </si>
  <si>
    <t>Pesquisa de Mercado EY</t>
  </si>
  <si>
    <t>Garagem Jabaquara</t>
  </si>
  <si>
    <t>Av. Eng. George Corbisier, 1100</t>
  </si>
  <si>
    <t>Garagem São Miguel</t>
  </si>
  <si>
    <t>Av. Águia de Haia, 2970</t>
  </si>
  <si>
    <t>Garagem Tatuapé</t>
  </si>
  <si>
    <t>R. Nestor de Barros, 269</t>
  </si>
  <si>
    <t>Garagem Sto.Amaro</t>
  </si>
  <si>
    <t>Av. Guido Caloi, 1200</t>
  </si>
  <si>
    <t>R$/KM
com ar condicionado</t>
  </si>
  <si>
    <t>DIAS NO ANO</t>
  </si>
  <si>
    <t>DIAS TRABALHADOS</t>
  </si>
  <si>
    <t xml:space="preserve">DIAS DO ANO/DIAS TRABALHADOS </t>
  </si>
  <si>
    <t>JORNADA DIARIA</t>
  </si>
  <si>
    <t>TEMPO PARA PREPARO DO VEÍCULO</t>
  </si>
  <si>
    <t>JORNADA PRODUTIVA</t>
  </si>
  <si>
    <t>JORNADA DIÁRIA/JORNADA PRODUTIVA</t>
  </si>
  <si>
    <t>SALÁRIO MENSAL MOTORISTA</t>
  </si>
  <si>
    <t>SALÁRIO HORA MOTORISTA</t>
  </si>
  <si>
    <t>SALÁRIO MOTORISTA AJUSTADO À JORNADA EFETIVA E AOS DIAS TRABALHADOS</t>
  </si>
  <si>
    <t>ENCARGOS SOCIAIS</t>
  </si>
  <si>
    <t>VALOR DE P1</t>
  </si>
  <si>
    <t>SALÁRIO HORA MOTORISTA AJUSTADO À JORNADA EFETIVA E AOS DIAS TRABALHADOS</t>
  </si>
  <si>
    <t>VALOR DE ENCARGOS SOCIAIS POR HORA</t>
  </si>
  <si>
    <t>HORAS OPERADAS POR MÊS POR VEÍCULO</t>
  </si>
  <si>
    <t>ASSISTÊNCIA ODOTONTOLÓGICA</t>
  </si>
  <si>
    <t>FATOR DE UTILIZAÇÃO PARA BENEFÍCIOS</t>
  </si>
  <si>
    <t>10 ANOS - INVESTIMENTO ANTECIPADO</t>
  </si>
  <si>
    <t>VIDA ÚTIL 10 ANOS A</t>
  </si>
  <si>
    <t>DIAS NÃO TRABALHADOS (1)</t>
  </si>
  <si>
    <t>PERCENTUAL DE HORAS EXTRAS E DESPERDÍCIO DE ESCALA (2)</t>
  </si>
  <si>
    <t>(2) Percentual de 3% estimado de de perda no ajuste da escala dos horários dos motoristas com os horários das viagens dos veículos</t>
  </si>
  <si>
    <t>e 4% de adicional no salário em função de horas extras</t>
  </si>
  <si>
    <t>ARTICULADO 21M</t>
  </si>
  <si>
    <t>Articulado 21M</t>
  </si>
  <si>
    <t>Padron 15m</t>
  </si>
  <si>
    <t>(1) 30 dias de férias por ano, 48 dias de descanso semanal, 5 dias de abono e 11 feriados e 3 dias de treinamento</t>
  </si>
  <si>
    <t>[c]</t>
  </si>
  <si>
    <t>R$/ANO</t>
  </si>
  <si>
    <t>CFTV</t>
  </si>
  <si>
    <t>PMV</t>
  </si>
  <si>
    <t>Audio</t>
  </si>
  <si>
    <t>UCP</t>
  </si>
  <si>
    <t>WI-FI</t>
  </si>
  <si>
    <t>Terminal de dados</t>
  </si>
  <si>
    <t>Botão de Emergência</t>
  </si>
  <si>
    <t>Telemetria</t>
  </si>
  <si>
    <t>Sistema de áudio</t>
  </si>
  <si>
    <t>Investimento por veículo</t>
  </si>
  <si>
    <t>Validador</t>
  </si>
  <si>
    <t>VALIDADOR</t>
  </si>
  <si>
    <t>ÁREA</t>
  </si>
  <si>
    <t>FLUXO DE CAIXA DO PROJETO</t>
  </si>
  <si>
    <t>RECEITA MÉDIA POR VEÍCULO</t>
  </si>
  <si>
    <t>RECEITA MÉDIA MENSAL</t>
  </si>
  <si>
    <t>FROTA OPERACIONAL</t>
  </si>
  <si>
    <t>FROTA COM AR CONDICIONADO</t>
  </si>
  <si>
    <t>Custo médio por m2</t>
  </si>
  <si>
    <t>Tipo de carro</t>
  </si>
  <si>
    <t>área
necessária</t>
  </si>
  <si>
    <t>valor por m2</t>
  </si>
  <si>
    <t>Aluguel apropriado</t>
  </si>
  <si>
    <t>VALE REFEIÇÃO (R$ 22,00 DIA)</t>
  </si>
  <si>
    <t>VALOR DE P1 NOTURNO</t>
  </si>
  <si>
    <t>10 ANOS</t>
  </si>
  <si>
    <t>7 ANOS</t>
  </si>
  <si>
    <t>Operacional</t>
  </si>
  <si>
    <t>Patrimonial</t>
  </si>
  <si>
    <t>Preço do veículo com ar condicionado</t>
  </si>
  <si>
    <t>Frota operacional</t>
  </si>
  <si>
    <t>Custo da frota operacional</t>
  </si>
  <si>
    <t>Frota reserva</t>
  </si>
  <si>
    <t>Reserva técnica</t>
  </si>
  <si>
    <t>Custo da frota reserva</t>
  </si>
  <si>
    <t>Custo veículo Reserva Técnica</t>
  </si>
  <si>
    <t>Custo veículo Operacional</t>
  </si>
  <si>
    <t>frota patrimonial</t>
  </si>
  <si>
    <t>Faixa etária</t>
  </si>
  <si>
    <t>Preço do veículo sem pneus e com ar condicionado</t>
  </si>
  <si>
    <t>Custo Operacional Total - anual</t>
  </si>
  <si>
    <t>Custo Operacional mensal</t>
  </si>
  <si>
    <t>Investimento em equipam. de garagem</t>
  </si>
  <si>
    <t>Investimento em equipam. de garagem por veículo</t>
  </si>
  <si>
    <t>Subtotal Pessoal Administrativo</t>
  </si>
  <si>
    <t>Despesas  Administrativas Diversas</t>
  </si>
  <si>
    <t>- Renovação da garantia contratual</t>
  </si>
  <si>
    <t>- Seguro de Responsabilidade Civil</t>
  </si>
  <si>
    <t>- Outros</t>
  </si>
  <si>
    <t>VALOR ANUAL</t>
  </si>
  <si>
    <t>Pessoal Administrativo (a discriminar)</t>
  </si>
  <si>
    <t>Subtotal Despesas Diversas</t>
  </si>
  <si>
    <t>DESPESAS ADMINISTRATIVAS - mensal por veículo patrimonial</t>
  </si>
  <si>
    <t>QUADRO 1 - DISTRIBUIÇÃO DA FROTA</t>
  </si>
  <si>
    <t>QUADRO 2 - INVESTIMENTO EM EQUIPAMENTO DE GARAGEM</t>
  </si>
  <si>
    <t>QUADRO 4 - MINIÔNIBUS</t>
  </si>
  <si>
    <t>QUADRO 4.1. - VENDA DE VEÍCULOS</t>
  </si>
  <si>
    <t>QUADRO 4.2. - COMPRAS</t>
  </si>
  <si>
    <t>QUADRO 4.3. - VENDAS</t>
  </si>
  <si>
    <t>QUADRO 5 - MIDIÔNIBUS</t>
  </si>
  <si>
    <t>QUADRO 5.1. - VENDA DE VEÍCULOS</t>
  </si>
  <si>
    <t>QUADRO 5.2. - COMPRAS</t>
  </si>
  <si>
    <t>QUADRO 5.3. - VENDAS</t>
  </si>
  <si>
    <t>QUADRO 6 - BÁSICO</t>
  </si>
  <si>
    <t>QUADRO 6.1. - VENDA DE VEÍCULOS</t>
  </si>
  <si>
    <t>QUADRO 6.2. - COMPRAS</t>
  </si>
  <si>
    <t>QUADRO 6.3. - VENDAS</t>
  </si>
  <si>
    <t>QUADRO 7 - PADRON</t>
  </si>
  <si>
    <t>QUADRO 7.1. - VENDA DE VEÍCULOS</t>
  </si>
  <si>
    <t>QUADRO 7.3. - VENDAS</t>
  </si>
  <si>
    <t>QUADRO 7.2. - COMPRAS</t>
  </si>
  <si>
    <t>QUADRO 8 - PADRON 15M</t>
  </si>
  <si>
    <t>QUADRO 8.1. - VENDA DE VEÍCULOS</t>
  </si>
  <si>
    <t>QUADRO 8.2. - COMPRAS</t>
  </si>
  <si>
    <t>QUADRO 8.3. - VENDAS</t>
  </si>
  <si>
    <t>QUADRO 9 - ARTICULADO</t>
  </si>
  <si>
    <t>QUADRO 9.1. - VENDA DE VEÍCULOS</t>
  </si>
  <si>
    <t>QUADRO 9.2. - COMPRAS</t>
  </si>
  <si>
    <t>QUADRO 9.3. - VENDAS</t>
  </si>
  <si>
    <t>QUADRO 10.1. - VENDA DE VEÍCULOS</t>
  </si>
  <si>
    <t>QUADRO 10.2. - COMPRAS</t>
  </si>
  <si>
    <t>QUADRO 10.3. - VENDAS</t>
  </si>
  <si>
    <t>QUADRO 11 - ARTICULADO 23M</t>
  </si>
  <si>
    <t>QUADRO 11.1. - VENDA DE VEÍCULOS</t>
  </si>
  <si>
    <t>QUADRO 11.2. - COMPRAS</t>
  </si>
  <si>
    <t>QUADRO 11.3. - VENDAS</t>
  </si>
  <si>
    <t>QUADRO 12 - BIARTICULADO</t>
  </si>
  <si>
    <t>QUADRO 12.1. - VENDA DE VEÍCULOS</t>
  </si>
  <si>
    <t>QUADRO 12.2. - COMPRAS</t>
  </si>
  <si>
    <t>QUADRO 12.3. - VENDAS</t>
  </si>
  <si>
    <t>QUADRO 10 - ARTICULADO 21M</t>
  </si>
  <si>
    <t>TÉCNICO TRÓLEBUS</t>
  </si>
  <si>
    <t>FISCAL</t>
  </si>
  <si>
    <t>Aluguel de garagem</t>
  </si>
  <si>
    <t>Mensal</t>
  </si>
  <si>
    <t>Anual</t>
  </si>
  <si>
    <t>Monitoramento</t>
  </si>
  <si>
    <t xml:space="preserve"> - após 3 anos da aquisição</t>
  </si>
  <si>
    <t>FROTA RESERVA TÉCNICA</t>
  </si>
  <si>
    <t>FROTA PATRIMONIAL</t>
  </si>
  <si>
    <t>DIURNAS</t>
  </si>
  <si>
    <t>LINHA NOTURNO</t>
  </si>
  <si>
    <t>COM AR</t>
  </si>
  <si>
    <t>PA4</t>
  </si>
  <si>
    <t>REMUNERAÇÃO TOTAL</t>
  </si>
  <si>
    <t>P2</t>
  </si>
  <si>
    <t>P3</t>
  </si>
  <si>
    <t>P4</t>
  </si>
  <si>
    <t>PA1</t>
  </si>
  <si>
    <t>PA2</t>
  </si>
  <si>
    <t>PA3</t>
  </si>
  <si>
    <t>HORAS
OPERADAS MÉDIA
MÊS</t>
  </si>
  <si>
    <t>TOTAL NO MÊS</t>
  </si>
  <si>
    <t>TOTAL NO ANO</t>
  </si>
  <si>
    <t>COBRADOR - AUXILIAR DE BORDO</t>
  </si>
  <si>
    <t>% DE COBRADOR/AUXILIAR DE BORDO</t>
  </si>
  <si>
    <r>
      <t>Índice de consumo de combustível - sem ar condicionado (litro/km)</t>
    </r>
    <r>
      <rPr>
        <b/>
        <vertAlign val="superscript"/>
        <sz val="8"/>
        <color indexed="9"/>
        <rFont val="Arial"/>
        <family val="2"/>
      </rPr>
      <t xml:space="preserve">
</t>
    </r>
  </si>
  <si>
    <r>
      <t xml:space="preserve">Índice de consumo de combustível - com  ar condicionado (litro/km) </t>
    </r>
    <r>
      <rPr>
        <b/>
        <vertAlign val="superscript"/>
        <sz val="8"/>
        <color indexed="9"/>
        <rFont val="Arial"/>
        <family val="2"/>
      </rPr>
      <t xml:space="preserve">
</t>
    </r>
  </si>
  <si>
    <t>TARIFA DE REFERÊNCIA</t>
  </si>
  <si>
    <t>TARIFA OFERTADA</t>
  </si>
  <si>
    <t>DEMANDA  ANUAL PROJETADA</t>
  </si>
  <si>
    <t>QUILOMETRAGEM MÉDIA
MENSAL</t>
  </si>
  <si>
    <t>FROTA
OPERACIONAL</t>
  </si>
  <si>
    <t>15 ANOS</t>
  </si>
  <si>
    <t>11 ANO</t>
  </si>
  <si>
    <t>12 ANO</t>
  </si>
  <si>
    <t>13 ANO</t>
  </si>
  <si>
    <t>14 ANO</t>
  </si>
  <si>
    <t>15 ANO</t>
  </si>
  <si>
    <t>QUADRO 13.2. - COMPRAS</t>
  </si>
  <si>
    <t>(Consultar Anexo 10.3 - Estudo de Viabilidade Econômico-Financeiro da Concessão)</t>
  </si>
  <si>
    <t>Motorista</t>
  </si>
  <si>
    <t>Cobrador/Auxiliar de bordo</t>
  </si>
  <si>
    <t>Redução de P3 devido aos veículos sem cobrador</t>
  </si>
  <si>
    <t>TRIBUTO SOBRE RECEITA</t>
  </si>
  <si>
    <t>Aluguel de garagem apropriado por veículo:</t>
  </si>
  <si>
    <t>Aluguel de garagem por tipo de veículo (R$ / mês)</t>
  </si>
  <si>
    <t>ITEM</t>
  </si>
  <si>
    <t>PREÇO UNIT.</t>
  </si>
  <si>
    <t>HORAS OPERADAS MÉDIA MENSAL</t>
  </si>
  <si>
    <t>QUADRO 3 - DEPRECIAÇÃO ECONÔMICA</t>
  </si>
  <si>
    <t>ANO 16</t>
  </si>
  <si>
    <t>ANO 17</t>
  </si>
  <si>
    <t>ANO 18</t>
  </si>
  <si>
    <t>ANO 19</t>
  </si>
  <si>
    <t>ANO 20</t>
  </si>
  <si>
    <r>
      <t xml:space="preserve">Preço por litro de combustível </t>
    </r>
    <r>
      <rPr>
        <b/>
        <sz val="8"/>
        <color indexed="9"/>
        <rFont val="Arial"/>
        <family val="2"/>
      </rPr>
      <t>(R$)</t>
    </r>
  </si>
  <si>
    <t>CNPJ</t>
  </si>
  <si>
    <t>RAZÃO SOCIAL</t>
  </si>
  <si>
    <t>ENDEREÇO</t>
  </si>
  <si>
    <t>CEP</t>
  </si>
  <si>
    <t>REPRESENTANTE LEGAL</t>
  </si>
  <si>
    <t>RESPONSÁVEL PELO PREENCHIMENTO</t>
  </si>
  <si>
    <t>TELEFONE:</t>
  </si>
  <si>
    <t>IDENTIFICAÇÃO DO PROPONENTE</t>
  </si>
  <si>
    <t>E-MAIL</t>
  </si>
  <si>
    <t>PROPOSTA PARA ÁREA</t>
  </si>
  <si>
    <t>IMPOSTO SOBRE A RECEITA</t>
  </si>
  <si>
    <t>Custos Ambientais</t>
  </si>
  <si>
    <t>Comunicação dados embarcados</t>
  </si>
  <si>
    <t>QUADRO 14.2. - COMPRAS</t>
  </si>
  <si>
    <t>QUADRO 15.2. - COMPRAS</t>
  </si>
  <si>
    <t>QUADRO 16 - INVESTIMENTOS - R$/ANO</t>
  </si>
  <si>
    <t>QUADRO 17 - DEPRECIAÇÃO DA FROTA - R$/ANO</t>
  </si>
  <si>
    <t>QUADRO 18 - VENDA LÍQUIDA DE FROTA - R$/ANO</t>
  </si>
  <si>
    <t>TRÓLEBUS 13M</t>
  </si>
  <si>
    <t>QUADRO 13 - TRÓLEBUS 13M</t>
  </si>
  <si>
    <t>QUADRO 14 - TRÓLEBUS 15M</t>
  </si>
  <si>
    <t>QUADRO 15 - TRÓLEBUS 15M COM BATERIA</t>
  </si>
  <si>
    <t>TRÓLEBUS 15M COM BATERIA</t>
  </si>
  <si>
    <t>EQUIPAMENTO</t>
  </si>
  <si>
    <t>QUADRO 19 - INVESTIMENTOS EM EQUIPAMENTOS EMBARCADOS</t>
  </si>
  <si>
    <t>QUADRO 20 - Memória - quantidade de equipamentos por tipo de veículo</t>
  </si>
  <si>
    <t>QUADRO 21 - VALORES TOTAIS POR EQUIPAMENTO POR VEÍCULO</t>
  </si>
  <si>
    <t>QUADRO 22 - CRONOGRAMA DE INVESTIMENTOS EM EQUIPAMENTOS EMBARCADOS</t>
  </si>
  <si>
    <t>QUADRO 23 - Investimento por veículo - R$</t>
  </si>
  <si>
    <t>QUADRO 24 - Investimento Total</t>
  </si>
  <si>
    <t>QUADRO 25 - Manutenção Total</t>
  </si>
  <si>
    <t>QUADRO 26. Custos de manutenção por equipamento</t>
  </si>
  <si>
    <t>QUADRO 27 - CÁLCULO DE PEÇAS E ACESSÓRIOS</t>
  </si>
  <si>
    <t>QUADRO 28 - PERCENTUAL DESPENDIDO COM  DE PEÇAS E ACESSÓRIOS POR TIPO DE VEÍCULO</t>
  </si>
  <si>
    <t>QUADRO 29 - PERCENTUAL MÉDIO DESPENDIDO COM PEÇAS E ACESSÓRIOS POR TIPO DE VEÍCULO PARA CADA ANO DA CONCESSÃO</t>
  </si>
  <si>
    <t>QUADRO 30 - ESTIMATIVA DE CUSTO COM PEÇAS E ACESSÓRIOS POR TIPO DE VEÍCULO PARA CADA ANO DA CONCESSÃO</t>
  </si>
  <si>
    <t>QUADRO 31 - Horas totais operadas no ano e mensal:</t>
  </si>
  <si>
    <t>QUADRO 32 - CÁLCULO DA MÃO DE OBRA OPERACIONAL UTILIZADA NOS FLUXOS DE CAIXA</t>
  </si>
  <si>
    <t>QUADRO 33 - CÁLCULO DA MÃO DE OBRA DE MANUTENÇÃO E FISCALIZAÇÃO UTILIZADAS NO FLUXO DE CAIXA</t>
  </si>
  <si>
    <t>QUADRO 34 - DESPESAS ADMINISTRATIVAS</t>
  </si>
  <si>
    <t>QUADRO 35 - DIESEL / ENERGIA</t>
  </si>
  <si>
    <t>QUADRO 36 - RODAGEM</t>
  </si>
  <si>
    <t>QUADRO 37 - CUSTOS VARIÁVEIS: LUBRIFICANTES</t>
  </si>
  <si>
    <t>QUADRO 38 - ALUGUEL DE GARAGENS</t>
  </si>
  <si>
    <t>QUADRO 39 - DEMONSTRATIVO DOS CUSTOS E PARÂMETROS OPERACIONAIS POR TIPOLOGIA UTILIZADOS NO FLUXO DE CAIXA</t>
  </si>
  <si>
    <t>QUADRO 40 - SIMULAÇÃO DA METODOLOGIA DE REMUNERAÇÃO PROPOSTA</t>
  </si>
  <si>
    <t>QUADRO 41 - PARÂMETROS DE CÁLCULO</t>
  </si>
  <si>
    <t>QUADRO 42 - REMUNERAÇÃO ESTIMADA</t>
  </si>
  <si>
    <t>QUADRO 43 - PARÂMETROS BÁSICOS PARA O CÁLCULO DO FLUXO DE CAIXA</t>
  </si>
  <si>
    <t>QUADRO 44 - FLUXO DE CAIXA POR TIPOLOGIA DE VEÍCULO</t>
  </si>
  <si>
    <t>QUADRO 45 - DEMONSTRATIVO DEPRECIAÇÃO</t>
  </si>
  <si>
    <t>(incluir linhas se necessário)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</si>
</sst>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000_);_(* \(#,##0.0000\);_(* &quot;-&quot;??_);_(@_)"/>
    <numFmt numFmtId="169" formatCode="0.0%"/>
    <numFmt numFmtId="170" formatCode="_(* #,##0_);_(* \(#,##0\);_(* &quot;-&quot;??_);_(@_)"/>
    <numFmt numFmtId="171" formatCode="#.##000"/>
    <numFmt numFmtId="172" formatCode="#,#00"/>
    <numFmt numFmtId="173" formatCode="%#,#00"/>
    <numFmt numFmtId="174" formatCode="#,"/>
    <numFmt numFmtId="175" formatCode="0.0000"/>
    <numFmt numFmtId="176" formatCode="0.000"/>
    <numFmt numFmtId="177" formatCode="_-* #,##0_-;\-* #,##0_-;_-* &quot;-&quot;??_-;_-@_-"/>
    <numFmt numFmtId="178" formatCode="_(&quot;R$ &quot;* #,##0.0_);_(&quot;R$ &quot;* \(#,##0.0\);_(&quot;R$ &quot;* &quot;-&quot;??_);_(@_)"/>
    <numFmt numFmtId="179" formatCode="#,##0.000"/>
    <numFmt numFmtId="180" formatCode="_(* #,##0_);_(* \(#,##0\);_(* &quot;-&quot;????_);_(@_)"/>
    <numFmt numFmtId="181" formatCode="_(* #,##0.00000_);_(* \(#,##0.00000\);_(* &quot;-&quot;????_);_(@_)"/>
    <numFmt numFmtId="182" formatCode="#,##0.000_);\(#,##0.000\)"/>
    <numFmt numFmtId="183" formatCode="#,##0.0000000"/>
    <numFmt numFmtId="184" formatCode="#,##0.0000_);\(#,##0.0000\)"/>
    <numFmt numFmtId="185" formatCode="#,##0.0000"/>
    <numFmt numFmtId="186" formatCode="_-* #,##0_-;\-* #,##0_-;_-* &quot;-&quot;?_-;_-@_-"/>
    <numFmt numFmtId="187" formatCode="0.000%"/>
    <numFmt numFmtId="188" formatCode="_-* #,##0.0_-;\-* #,##0.0_-;_-* &quot;-&quot;?_-;_-@_-"/>
    <numFmt numFmtId="189" formatCode="&quot;R$&quot;\ #,##0.00"/>
    <numFmt numFmtId="190" formatCode="#,##0_ ;\-#,##0\ "/>
    <numFmt numFmtId="191" formatCode="_(&quot;R$&quot;* #,##0.0000_);_(&quot;R$&quot;* \(#,##0.0000\);_(&quot;R$&quot;* &quot;-&quot;??_);_(@_)"/>
    <numFmt numFmtId="192" formatCode="00\.000\.000\/0000\-00"/>
    <numFmt numFmtId="193" formatCode="00000\-000"/>
    <numFmt numFmtId="194" formatCode="\(00\)\ 00000\-0000"/>
  </numFmts>
  <fonts count="4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58">
    <border>
      <left/>
      <right/>
      <top/>
      <bottom/>
      <diagonal/>
    </border>
    <border>
      <left/>
      <right/>
      <top style="medium">
        <color indexed="12"/>
      </top>
      <bottom style="thick">
        <color indexed="1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n">
        <color theme="3" tint="0.39994506668294322"/>
      </top>
      <bottom style="thick">
        <color theme="3" tint="0.39994506668294322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 style="thick">
        <color theme="3" tint="0.39994506668294322"/>
      </top>
      <bottom/>
      <diagonal/>
    </border>
    <border>
      <left/>
      <right style="thick">
        <color theme="3" tint="0.39994506668294322"/>
      </right>
      <top/>
      <bottom/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n">
        <color theme="3" tint="0.39991454817346722"/>
      </right>
      <top/>
      <bottom/>
      <diagonal/>
    </border>
    <border>
      <left style="thick">
        <color theme="3" tint="0.39994506668294322"/>
      </left>
      <right style="thin">
        <color theme="3" tint="0.39991454817346722"/>
      </right>
      <top/>
      <bottom style="thick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ck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ck">
        <color theme="3" tint="0.39994506668294322"/>
      </bottom>
      <diagonal/>
    </border>
    <border>
      <left/>
      <right style="thick">
        <color theme="3" tint="0.39988402966399123"/>
      </right>
      <top/>
      <bottom style="thin">
        <color theme="3" tint="0.39985351115451523"/>
      </bottom>
      <diagonal/>
    </border>
    <border>
      <left/>
      <right/>
      <top/>
      <bottom style="thin">
        <color theme="3" tint="0.39985351115451523"/>
      </bottom>
      <diagonal/>
    </border>
    <border>
      <left style="thick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ck">
        <color theme="3" tint="0.39991454817346722"/>
      </left>
      <right style="thin">
        <color theme="3" tint="0.39991454817346722"/>
      </right>
      <top style="thick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ck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ck">
        <color theme="3" tint="0.39991454817346722"/>
      </right>
      <top style="thick">
        <color theme="3" tint="0.39991454817346722"/>
      </top>
      <bottom style="thin">
        <color theme="3" tint="0.39991454817346722"/>
      </bottom>
      <diagonal/>
    </border>
    <border>
      <left style="thick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ck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ck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ck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ck">
        <color theme="3" tint="0.39991454817346722"/>
      </bottom>
      <diagonal/>
    </border>
    <border>
      <left style="thin">
        <color theme="3" tint="0.39991454817346722"/>
      </left>
      <right style="thick">
        <color theme="3" tint="0.39991454817346722"/>
      </right>
      <top style="thin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ck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ck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/>
      <top style="thin">
        <color theme="3" tint="0.39994506668294322"/>
      </top>
      <bottom style="thick">
        <color theme="3" tint="0.39994506668294322"/>
      </bottom>
      <diagonal/>
    </border>
    <border>
      <left style="thick">
        <color theme="3" tint="0.39994506668294322"/>
      </left>
      <right/>
      <top style="thin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 style="thick">
        <color theme="3" tint="0.39994506668294322"/>
      </left>
      <right style="thin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 style="thick">
        <color theme="3" tint="0.39994506668294322"/>
      </left>
      <right/>
      <top style="thin">
        <color theme="3" tint="0.39991454817346722"/>
      </top>
      <bottom style="thick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ck">
        <color theme="3" tint="0.39994506668294322"/>
      </bottom>
      <diagonal/>
    </border>
    <border>
      <left/>
      <right/>
      <top style="thin">
        <color theme="3" tint="0.399945066682943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n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ck">
        <color theme="3" tint="0.39994506668294322"/>
      </right>
      <top/>
      <bottom/>
      <diagonal/>
    </border>
    <border>
      <left style="thin">
        <color theme="3" tint="0.39994506668294322"/>
      </left>
      <right style="thick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ck">
        <color theme="3" tint="0.39994506668294322"/>
      </left>
      <right style="thin">
        <color theme="3" tint="0.39994506668294322"/>
      </right>
      <top/>
      <bottom/>
      <diagonal/>
    </border>
    <border>
      <left style="thick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 style="thin">
        <color theme="3" tint="0.399914548173467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n">
        <color theme="3" tint="0.399914548173467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/>
      <top/>
      <bottom style="thin">
        <color theme="3" tint="0.39991454817346722"/>
      </bottom>
      <diagonal/>
    </border>
    <border>
      <left/>
      <right style="thick">
        <color theme="3" tint="0.39994506668294322"/>
      </right>
      <top/>
      <bottom style="thin">
        <color theme="3" tint="0.39991454817346722"/>
      </bottom>
      <diagonal/>
    </border>
    <border>
      <left style="thick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ck">
        <color theme="3" tint="0.399945066682943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ck">
        <color theme="3" tint="0.39994506668294322"/>
      </bottom>
      <diagonal/>
    </border>
    <border>
      <left style="thick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/>
      <diagonal/>
    </border>
    <border>
      <left style="thick">
        <color theme="3" tint="0.39985351115451523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/>
      <diagonal/>
    </border>
    <border>
      <left style="thin">
        <color theme="3" tint="0.39994506668294322"/>
      </left>
      <right/>
      <top style="thick">
        <color theme="3" tint="0.39994506668294322"/>
      </top>
      <bottom/>
      <diagonal/>
    </border>
    <border>
      <left style="thin">
        <color theme="3" tint="0.39994506668294322"/>
      </left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ck">
        <color theme="3" tint="0.39994506668294322"/>
      </top>
      <bottom style="thin">
        <color theme="3" tint="0.39994506668294322"/>
      </bottom>
      <diagonal/>
    </border>
    <border>
      <left/>
      <right style="thick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ck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ck">
        <color theme="3" tint="0.39994506668294322"/>
      </top>
      <bottom style="thin">
        <color theme="3" tint="0.39994506668294322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ck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ck">
        <color theme="3" tint="0.39991454817346722"/>
      </bottom>
      <diagonal/>
    </border>
    <border>
      <left/>
      <right style="thick">
        <color theme="3" tint="0.39994506668294322"/>
      </right>
      <top style="thin">
        <color theme="3" tint="0.39994506668294322"/>
      </top>
      <bottom style="thick">
        <color theme="3" tint="0.39991454817346722"/>
      </bottom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ck">
        <color theme="3" tint="0.39991454817346722"/>
      </bottom>
      <diagonal/>
    </border>
    <border>
      <left style="thick">
        <color theme="3" tint="0.39994506668294322"/>
      </left>
      <right/>
      <top style="thick">
        <color theme="3" tint="0.39991454817346722"/>
      </top>
      <bottom style="thin">
        <color theme="3" tint="0.39994506668294322"/>
      </bottom>
      <diagonal/>
    </border>
    <border>
      <left/>
      <right/>
      <top style="thick">
        <color theme="3" tint="0.39991454817346722"/>
      </top>
      <bottom style="thin">
        <color theme="3" tint="0.399945066682943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n">
        <color theme="3" tint="0.39994506668294322"/>
      </bottom>
      <diagonal/>
    </border>
    <border>
      <left style="thick">
        <color theme="3" tint="0.39991454817346722"/>
      </left>
      <right style="thin">
        <color theme="3" tint="0.39994506668294322"/>
      </right>
      <top style="thick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thin">
        <color theme="3" tint="0.39994506668294322"/>
      </bottom>
      <diagonal/>
    </border>
    <border>
      <left style="thick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ck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ck">
        <color theme="3" tint="0.39991454817346722"/>
      </bottom>
      <diagonal/>
    </border>
    <border>
      <left style="thin">
        <color theme="3" tint="0.39994506668294322"/>
      </left>
      <right style="thick">
        <color theme="3" tint="0.39991454817346722"/>
      </right>
      <top style="thin">
        <color theme="3" tint="0.39994506668294322"/>
      </top>
      <bottom style="thick">
        <color theme="3" tint="0.39991454817346722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n">
        <color theme="3" tint="0.39994506668294322"/>
      </bottom>
      <diagonal/>
    </border>
    <border>
      <left style="thick">
        <color theme="3" tint="0.399914548173467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ck">
        <color theme="3" tint="0.39991454817346722"/>
      </right>
      <top style="thin">
        <color theme="3" tint="0.39994506668294322"/>
      </top>
      <bottom/>
      <diagonal/>
    </border>
    <border>
      <left style="thick">
        <color theme="3" tint="0.39991454817346722"/>
      </left>
      <right style="thin">
        <color theme="3" tint="0.39994506668294322"/>
      </right>
      <top/>
      <bottom/>
      <diagonal/>
    </border>
    <border>
      <left/>
      <right style="thick">
        <color theme="3" tint="0.39991454817346722"/>
      </right>
      <top/>
      <bottom/>
      <diagonal/>
    </border>
    <border>
      <left style="thick">
        <color theme="3" tint="0.39991454817346722"/>
      </left>
      <right style="thin">
        <color theme="3" tint="0.39994506668294322"/>
      </right>
      <top/>
      <bottom style="thick">
        <color theme="3" tint="0.39991454817346722"/>
      </bottom>
      <diagonal/>
    </border>
    <border>
      <left style="thin">
        <color theme="3" tint="0.39994506668294322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/>
      <right style="thick">
        <color theme="3" tint="0.39991454817346722"/>
      </right>
      <top/>
      <bottom style="thick">
        <color theme="3" tint="0.39991454817346722"/>
      </bottom>
      <diagonal/>
    </border>
    <border>
      <left style="thick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ck">
        <color theme="3" tint="0.39994506668294322"/>
      </bottom>
      <diagonal/>
    </border>
    <border>
      <left style="thick">
        <color theme="3" tint="0.399914548173467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4506668294322"/>
      </top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ck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ck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ck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ck">
        <color theme="3" tint="0.39985351115451523"/>
      </left>
      <right/>
      <top style="thick">
        <color theme="3" tint="0.39985351115451523"/>
      </top>
      <bottom style="thin">
        <color theme="3" tint="0.39988402966399123"/>
      </bottom>
      <diagonal/>
    </border>
    <border>
      <left/>
      <right/>
      <top style="thick">
        <color theme="3" tint="0.39985351115451523"/>
      </top>
      <bottom style="thin">
        <color theme="3" tint="0.39988402966399123"/>
      </bottom>
      <diagonal/>
    </border>
    <border>
      <left style="thick">
        <color theme="3" tint="0.399853511154515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 style="thick">
        <color theme="3" tint="0.39985351115451523"/>
      </left>
      <right/>
      <top style="thin">
        <color theme="3" tint="0.39988402966399123"/>
      </top>
      <bottom/>
      <diagonal/>
    </border>
    <border>
      <left style="thick">
        <color theme="3" tint="0.39985351115451523"/>
      </left>
      <right/>
      <top style="thin">
        <color theme="3" tint="0.39988402966399123"/>
      </top>
      <bottom style="thick">
        <color theme="3" tint="0.39985351115451523"/>
      </bottom>
      <diagonal/>
    </border>
    <border>
      <left/>
      <right/>
      <top style="thin">
        <color theme="3" tint="0.39988402966399123"/>
      </top>
      <bottom style="thick">
        <color theme="3" tint="0.39985351115451523"/>
      </bottom>
      <diagonal/>
    </border>
    <border>
      <left style="thick">
        <color theme="3" tint="0.39988402966399123"/>
      </left>
      <right style="thin">
        <color theme="3" tint="0.39991454817346722"/>
      </right>
      <top style="thick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ck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thick">
        <color theme="3" tint="0.39988402966399123"/>
      </right>
      <top style="thick">
        <color theme="3" tint="0.39988402966399123"/>
      </top>
      <bottom style="thin">
        <color theme="3" tint="0.39991454817346722"/>
      </bottom>
      <diagonal/>
    </border>
    <border>
      <left style="thick">
        <color theme="3" tint="0.39988402966399123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ck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thick">
        <color theme="3" tint="0.39988402966399123"/>
      </left>
      <right style="thin">
        <color theme="3" tint="0.39991454817346722"/>
      </right>
      <top style="thin">
        <color theme="3" tint="0.39991454817346722"/>
      </top>
      <bottom style="thick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ck">
        <color theme="3" tint="0.39988402966399123"/>
      </bottom>
      <diagonal/>
    </border>
    <border>
      <left style="thin">
        <color theme="3" tint="0.39991454817346722"/>
      </left>
      <right style="thick">
        <color theme="3" tint="0.39988402966399123"/>
      </right>
      <top style="thin">
        <color theme="3" tint="0.39991454817346722"/>
      </top>
      <bottom style="thick">
        <color theme="3" tint="0.39988402966399123"/>
      </bottom>
      <diagonal/>
    </border>
    <border>
      <left style="thick">
        <color theme="3" tint="0.39985351115451523"/>
      </left>
      <right/>
      <top style="thick">
        <color theme="3" tint="0.39985351115451523"/>
      </top>
      <bottom style="thin">
        <color theme="3" tint="0.39985351115451523"/>
      </bottom>
      <diagonal/>
    </border>
    <border>
      <left/>
      <right/>
      <top style="thick">
        <color theme="3" tint="0.39985351115451523"/>
      </top>
      <bottom style="thin">
        <color theme="3" tint="0.39985351115451523"/>
      </bottom>
      <diagonal/>
    </border>
    <border>
      <left/>
      <right style="thick">
        <color theme="3" tint="0.39982299264503923"/>
      </right>
      <top style="thick">
        <color theme="3" tint="0.39985351115451523"/>
      </top>
      <bottom style="thin">
        <color theme="3" tint="0.39985351115451523"/>
      </bottom>
      <diagonal/>
    </border>
    <border>
      <left style="thick">
        <color theme="3" tint="0.39985351115451523"/>
      </left>
      <right/>
      <top style="thin">
        <color theme="3" tint="0.39985351115451523"/>
      </top>
      <bottom style="thin">
        <color theme="3" tint="0.39985351115451523"/>
      </bottom>
      <diagonal/>
    </border>
    <border>
      <left/>
      <right/>
      <top style="thin">
        <color theme="3" tint="0.39985351115451523"/>
      </top>
      <bottom style="thin">
        <color theme="3" tint="0.39985351115451523"/>
      </bottom>
      <diagonal/>
    </border>
    <border>
      <left/>
      <right style="thick">
        <color theme="3" tint="0.39982299264503923"/>
      </right>
      <top style="thin">
        <color theme="3" tint="0.39985351115451523"/>
      </top>
      <bottom style="thin">
        <color theme="3" tint="0.39985351115451523"/>
      </bottom>
      <diagonal/>
    </border>
    <border>
      <left/>
      <right style="thick">
        <color theme="3" tint="0.39982299264503923"/>
      </right>
      <top/>
      <bottom/>
      <diagonal/>
    </border>
    <border>
      <left/>
      <right style="thick">
        <color theme="3" tint="0.39982299264503923"/>
      </right>
      <top style="thin">
        <color theme="3" tint="0.39988402966399123"/>
      </top>
      <bottom/>
      <diagonal/>
    </border>
    <border>
      <left/>
      <right style="thick">
        <color theme="3" tint="0.39982299264503923"/>
      </right>
      <top style="thin">
        <color theme="3" tint="0.39988402966399123"/>
      </top>
      <bottom style="thick">
        <color theme="3" tint="0.39985351115451523"/>
      </bottom>
      <diagonal/>
    </border>
    <border>
      <left/>
      <right style="thick">
        <color theme="3" tint="0.39982299264503923"/>
      </right>
      <top style="thick">
        <color theme="3" tint="0.39985351115451523"/>
      </top>
      <bottom style="thin">
        <color theme="3" tint="0.39988402966399123"/>
      </bottom>
      <diagonal/>
    </border>
    <border>
      <left/>
      <right style="thick">
        <color theme="3" tint="0.39982299264503923"/>
      </right>
      <top style="thin">
        <color theme="3" tint="0.39988402966399123"/>
      </top>
      <bottom style="thin">
        <color theme="3" tint="0.39988402966399123"/>
      </bottom>
      <diagonal/>
    </border>
  </borders>
  <cellStyleXfs count="221">
    <xf numFmtId="0" fontId="0" fillId="0" borderId="0"/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2" fontId="1" fillId="0" borderId="1"/>
    <xf numFmtId="2" fontId="10" fillId="0" borderId="1"/>
    <xf numFmtId="0" fontId="5" fillId="0" borderId="0">
      <protection locked="0"/>
    </xf>
    <xf numFmtId="172" fontId="5" fillId="0" borderId="0">
      <protection locked="0"/>
    </xf>
    <xf numFmtId="172" fontId="5" fillId="0" borderId="0">
      <protection locked="0"/>
    </xf>
    <xf numFmtId="0" fontId="2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0" fillId="0" borderId="0"/>
    <xf numFmtId="0" fontId="21" fillId="0" borderId="0"/>
    <xf numFmtId="0" fontId="10" fillId="0" borderId="0"/>
    <xf numFmtId="0" fontId="20" fillId="0" borderId="0"/>
    <xf numFmtId="0" fontId="10" fillId="0" borderId="0"/>
    <xf numFmtId="173" fontId="5" fillId="0" borderId="0">
      <protection locked="0"/>
    </xf>
    <xf numFmtId="173" fontId="5" fillId="0" borderId="0">
      <protection locked="0"/>
    </xf>
    <xf numFmtId="171" fontId="5" fillId="0" borderId="0">
      <protection locked="0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1" fillId="0" borderId="1" applyFont="0" applyFill="0" applyBorder="0" applyAlignment="0" applyProtection="0"/>
    <xf numFmtId="2" fontId="10" fillId="0" borderId="1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5" fillId="0" borderId="2">
      <protection locked="0"/>
    </xf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1053">
    <xf numFmtId="0" fontId="0" fillId="0" borderId="0" xfId="0"/>
    <xf numFmtId="0" fontId="3" fillId="0" borderId="0" xfId="0" applyFont="1" applyProtection="1">
      <protection hidden="1"/>
    </xf>
    <xf numFmtId="170" fontId="3" fillId="0" borderId="0" xfId="0" applyNumberFormat="1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170" fontId="3" fillId="0" borderId="0" xfId="203" applyNumberFormat="1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88" fontId="3" fillId="0" borderId="0" xfId="0" applyNumberFormat="1" applyFont="1" applyBorder="1" applyAlignment="1" applyProtection="1">
      <alignment vertical="center" wrapText="1"/>
      <protection hidden="1"/>
    </xf>
    <xf numFmtId="186" fontId="3" fillId="0" borderId="0" xfId="0" applyNumberFormat="1" applyFont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170" fontId="3" fillId="0" borderId="0" xfId="207" applyNumberFormat="1" applyFont="1" applyBorder="1" applyAlignment="1" applyProtection="1">
      <alignment vertical="center" wrapText="1"/>
      <protection hidden="1"/>
    </xf>
    <xf numFmtId="170" fontId="0" fillId="0" borderId="0" xfId="203" applyNumberFormat="1" applyFont="1" applyProtection="1">
      <protection hidden="1"/>
    </xf>
    <xf numFmtId="0" fontId="1" fillId="0" borderId="0" xfId="0" applyFont="1" applyProtection="1">
      <protection hidden="1"/>
    </xf>
    <xf numFmtId="10" fontId="0" fillId="0" borderId="0" xfId="200" applyNumberFormat="1" applyFont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0" fontId="3" fillId="0" borderId="0" xfId="203" applyNumberFormat="1" applyFont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wrapText="1"/>
      <protection hidden="1"/>
    </xf>
    <xf numFmtId="3" fontId="23" fillId="0" borderId="0" xfId="0" applyNumberFormat="1" applyFont="1" applyProtection="1">
      <protection hidden="1"/>
    </xf>
    <xf numFmtId="175" fontId="0" fillId="0" borderId="0" xfId="0" applyNumberFormat="1" applyProtection="1">
      <protection hidden="1"/>
    </xf>
    <xf numFmtId="0" fontId="20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3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8" fontId="0" fillId="0" borderId="0" xfId="0" applyNumberFormat="1" applyBorder="1" applyProtection="1">
      <protection hidden="1"/>
    </xf>
    <xf numFmtId="183" fontId="3" fillId="0" borderId="0" xfId="203" applyNumberFormat="1" applyFont="1" applyFill="1" applyBorder="1" applyAlignment="1" applyProtection="1">
      <alignment horizontal="center"/>
      <protection hidden="1"/>
    </xf>
    <xf numFmtId="170" fontId="0" fillId="0" borderId="0" xfId="203" applyNumberFormat="1" applyFont="1" applyBorder="1" applyProtection="1">
      <protection hidden="1"/>
    </xf>
    <xf numFmtId="43" fontId="0" fillId="0" borderId="0" xfId="207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7" fontId="0" fillId="0" borderId="0" xfId="207" applyNumberFormat="1" applyFont="1" applyBorder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170" fontId="0" fillId="0" borderId="0" xfId="0" applyNumberFormat="1" applyFill="1" applyAlignment="1" applyProtection="1">
      <alignment vertical="center"/>
      <protection hidden="1"/>
    </xf>
    <xf numFmtId="170" fontId="9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192" applyProtection="1">
      <protection hidden="1"/>
    </xf>
    <xf numFmtId="170" fontId="10" fillId="0" borderId="0" xfId="207" applyNumberFormat="1" applyFont="1" applyFill="1" applyBorder="1" applyProtection="1">
      <protection hidden="1"/>
    </xf>
    <xf numFmtId="170" fontId="10" fillId="0" borderId="0" xfId="192" applyNumberFormat="1" applyBorder="1" applyProtection="1">
      <protection hidden="1"/>
    </xf>
    <xf numFmtId="170" fontId="0" fillId="0" borderId="0" xfId="207" applyNumberFormat="1" applyFont="1" applyBorder="1" applyProtection="1">
      <protection hidden="1"/>
    </xf>
    <xf numFmtId="170" fontId="31" fillId="0" borderId="0" xfId="207" applyNumberFormat="1" applyFont="1" applyFill="1" applyBorder="1" applyProtection="1">
      <protection hidden="1"/>
    </xf>
    <xf numFmtId="0" fontId="10" fillId="0" borderId="0" xfId="192" applyFill="1" applyProtection="1">
      <protection hidden="1"/>
    </xf>
    <xf numFmtId="170" fontId="0" fillId="0" borderId="0" xfId="207" applyNumberFormat="1" applyFont="1" applyFill="1" applyProtection="1">
      <protection hidden="1"/>
    </xf>
    <xf numFmtId="170" fontId="10" fillId="0" borderId="0" xfId="192" applyNumberFormat="1" applyFill="1" applyProtection="1">
      <protection hidden="1"/>
    </xf>
    <xf numFmtId="8" fontId="32" fillId="0" borderId="0" xfId="192" applyNumberFormat="1" applyFont="1" applyFill="1" applyBorder="1" applyAlignment="1" applyProtection="1">
      <alignment horizontal="center"/>
      <protection hidden="1"/>
    </xf>
    <xf numFmtId="0" fontId="10" fillId="0" borderId="0" xfId="192" applyAlignment="1" applyProtection="1">
      <alignment wrapText="1"/>
      <protection hidden="1"/>
    </xf>
    <xf numFmtId="170" fontId="0" fillId="0" borderId="0" xfId="207" applyNumberFormat="1" applyFont="1" applyProtection="1">
      <protection hidden="1"/>
    </xf>
    <xf numFmtId="170" fontId="10" fillId="0" borderId="0" xfId="192" applyNumberFormat="1" applyProtection="1">
      <protection hidden="1"/>
    </xf>
    <xf numFmtId="10" fontId="0" fillId="0" borderId="0" xfId="201" applyNumberFormat="1" applyFont="1" applyProtection="1">
      <protection hidden="1"/>
    </xf>
    <xf numFmtId="0" fontId="3" fillId="0" borderId="0" xfId="196" applyFont="1" applyAlignment="1" applyProtection="1">
      <alignment vertical="center"/>
      <protection hidden="1"/>
    </xf>
    <xf numFmtId="170" fontId="3" fillId="0" borderId="0" xfId="196" applyNumberFormat="1" applyFont="1" applyAlignment="1" applyProtection="1">
      <alignment vertical="center"/>
      <protection hidden="1"/>
    </xf>
    <xf numFmtId="168" fontId="3" fillId="0" borderId="0" xfId="212" applyNumberFormat="1" applyFont="1" applyAlignment="1" applyProtection="1">
      <alignment vertical="center"/>
      <protection hidden="1"/>
    </xf>
    <xf numFmtId="170" fontId="3" fillId="0" borderId="0" xfId="212" applyNumberFormat="1" applyFont="1" applyAlignment="1" applyProtection="1">
      <alignment vertical="center"/>
      <protection hidden="1"/>
    </xf>
    <xf numFmtId="170" fontId="3" fillId="0" borderId="0" xfId="203" applyNumberFormat="1" applyFont="1" applyAlignment="1" applyProtection="1">
      <alignment vertical="center"/>
      <protection hidden="1"/>
    </xf>
    <xf numFmtId="9" fontId="3" fillId="0" borderId="0" xfId="196" applyNumberFormat="1" applyFont="1" applyAlignment="1" applyProtection="1">
      <alignment vertical="center"/>
      <protection hidden="1"/>
    </xf>
    <xf numFmtId="0" fontId="3" fillId="0" borderId="0" xfId="196" applyFont="1" applyBorder="1" applyAlignment="1" applyProtection="1">
      <alignment vertical="center"/>
      <protection hidden="1"/>
    </xf>
    <xf numFmtId="170" fontId="3" fillId="0" borderId="0" xfId="212" applyNumberFormat="1" applyFont="1" applyBorder="1" applyAlignment="1" applyProtection="1">
      <alignment vertical="center"/>
      <protection hidden="1"/>
    </xf>
    <xf numFmtId="0" fontId="3" fillId="3" borderId="0" xfId="196" applyFont="1" applyFill="1" applyBorder="1" applyAlignment="1" applyProtection="1">
      <alignment vertical="center"/>
      <protection hidden="1"/>
    </xf>
    <xf numFmtId="170" fontId="3" fillId="3" borderId="0" xfId="212" applyNumberFormat="1" applyFont="1" applyFill="1" applyBorder="1" applyAlignment="1" applyProtection="1">
      <alignment vertical="center"/>
      <protection hidden="1"/>
    </xf>
    <xf numFmtId="170" fontId="3" fillId="0" borderId="0" xfId="196" applyNumberFormat="1" applyFont="1" applyBorder="1" applyAlignment="1" applyProtection="1">
      <alignment vertical="center"/>
      <protection hidden="1"/>
    </xf>
    <xf numFmtId="170" fontId="3" fillId="3" borderId="0" xfId="196" applyNumberFormat="1" applyFont="1" applyFill="1" applyBorder="1" applyAlignment="1" applyProtection="1">
      <alignment vertical="center"/>
      <protection hidden="1"/>
    </xf>
    <xf numFmtId="170" fontId="4" fillId="8" borderId="0" xfId="212" applyNumberFormat="1" applyFont="1" applyFill="1" applyBorder="1" applyAlignment="1" applyProtection="1">
      <alignment vertical="center"/>
      <protection hidden="1"/>
    </xf>
    <xf numFmtId="10" fontId="3" fillId="0" borderId="0" xfId="196" applyNumberFormat="1" applyFont="1" applyBorder="1" applyAlignment="1" applyProtection="1">
      <alignment vertical="center"/>
      <protection hidden="1"/>
    </xf>
    <xf numFmtId="170" fontId="3" fillId="9" borderId="0" xfId="196" applyNumberFormat="1" applyFont="1" applyFill="1" applyBorder="1" applyAlignment="1" applyProtection="1">
      <alignment vertical="center"/>
      <protection hidden="1"/>
    </xf>
    <xf numFmtId="170" fontId="3" fillId="9" borderId="0" xfId="212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center" vertical="center"/>
      <protection locked="0"/>
    </xf>
    <xf numFmtId="170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10" fontId="3" fillId="0" borderId="0" xfId="20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0" fontId="3" fillId="0" borderId="0" xfId="0" applyNumberFormat="1" applyFont="1" applyAlignment="1" applyProtection="1">
      <alignment vertical="center"/>
      <protection hidden="1"/>
    </xf>
    <xf numFmtId="176" fontId="3" fillId="0" borderId="0" xfId="0" applyNumberFormat="1" applyFont="1" applyAlignment="1" applyProtection="1">
      <alignment vertical="center"/>
      <protection hidden="1"/>
    </xf>
    <xf numFmtId="176" fontId="3" fillId="0" borderId="0" xfId="0" applyNumberFormat="1" applyFont="1" applyBorder="1" applyAlignment="1" applyProtection="1">
      <alignment vertical="center"/>
      <protection hidden="1"/>
    </xf>
    <xf numFmtId="170" fontId="3" fillId="0" borderId="0" xfId="203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0" fontId="4" fillId="0" borderId="0" xfId="203" applyNumberFormat="1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177" fontId="3" fillId="0" borderId="0" xfId="203" applyNumberFormat="1" applyFont="1" applyBorder="1" applyAlignment="1" applyProtection="1">
      <alignment vertical="center" wrapText="1"/>
      <protection hidden="1"/>
    </xf>
    <xf numFmtId="44" fontId="3" fillId="0" borderId="0" xfId="187" applyNumberFormat="1" applyFont="1" applyBorder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190" fontId="3" fillId="0" borderId="0" xfId="203" applyNumberFormat="1" applyFont="1" applyBorder="1" applyAlignment="1" applyProtection="1">
      <alignment horizontal="center" vertical="center" wrapText="1"/>
      <protection hidden="1"/>
    </xf>
    <xf numFmtId="188" fontId="3" fillId="0" borderId="0" xfId="0" applyNumberFormat="1" applyFont="1" applyBorder="1" applyAlignment="1" applyProtection="1">
      <alignment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27" fillId="2" borderId="9" xfId="0" applyFont="1" applyFill="1" applyBorder="1" applyAlignment="1" applyProtection="1">
      <alignment horizontal="center" vertical="center" wrapText="1"/>
      <protection hidden="1"/>
    </xf>
    <xf numFmtId="0" fontId="27" fillId="2" borderId="10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27" fillId="2" borderId="8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vertical="center" wrapText="1"/>
      <protection hidden="1"/>
    </xf>
    <xf numFmtId="0" fontId="22" fillId="2" borderId="27" xfId="0" applyFont="1" applyFill="1" applyBorder="1" applyAlignment="1" applyProtection="1">
      <alignment horizontal="center" vertical="center" wrapText="1"/>
      <protection hidden="1"/>
    </xf>
    <xf numFmtId="0" fontId="22" fillId="2" borderId="26" xfId="0" applyFont="1" applyFill="1" applyBorder="1" applyAlignment="1" applyProtection="1">
      <alignment horizontal="center" vertical="center" wrapText="1"/>
      <protection hidden="1"/>
    </xf>
    <xf numFmtId="0" fontId="22" fillId="2" borderId="28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vertical="center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vertical="center" wrapText="1"/>
      <protection hidden="1"/>
    </xf>
    <xf numFmtId="0" fontId="22" fillId="2" borderId="8" xfId="0" applyFont="1" applyFill="1" applyBorder="1" applyAlignment="1" applyProtection="1">
      <alignment horizontal="left" vertical="center"/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0" fontId="22" fillId="2" borderId="8" xfId="191" applyFont="1" applyFill="1" applyBorder="1" applyAlignment="1" applyProtection="1">
      <alignment horizontal="left" vertical="center"/>
      <protection hidden="1"/>
    </xf>
    <xf numFmtId="0" fontId="22" fillId="2" borderId="10" xfId="0" applyFont="1" applyFill="1" applyBorder="1" applyAlignment="1" applyProtection="1">
      <alignment horizontal="center" vertical="center"/>
      <protection hidden="1"/>
    </xf>
    <xf numFmtId="3" fontId="3" fillId="5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hidden="1"/>
    </xf>
    <xf numFmtId="3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Font="1" applyFill="1" applyBorder="1" applyAlignment="1" applyProtection="1">
      <alignment vertical="center"/>
      <protection hidden="1"/>
    </xf>
    <xf numFmtId="0" fontId="3" fillId="0" borderId="49" xfId="191" applyFont="1" applyFill="1" applyBorder="1" applyAlignment="1" applyProtection="1">
      <alignment horizontal="left" vertical="center"/>
      <protection hidden="1"/>
    </xf>
    <xf numFmtId="10" fontId="3" fillId="0" borderId="39" xfId="200" applyNumberFormat="1" applyFont="1" applyFill="1" applyBorder="1" applyAlignment="1" applyProtection="1">
      <alignment horizontal="center" vertical="center"/>
      <protection hidden="1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10" fontId="3" fillId="0" borderId="50" xfId="0" applyNumberFormat="1" applyFont="1" applyFill="1" applyBorder="1" applyAlignment="1" applyProtection="1">
      <alignment vertical="center"/>
      <protection hidden="1"/>
    </xf>
    <xf numFmtId="0" fontId="4" fillId="0" borderId="53" xfId="0" applyFont="1" applyFill="1" applyBorder="1" applyAlignment="1" applyProtection="1">
      <alignment vertical="center"/>
      <protection hidden="1"/>
    </xf>
    <xf numFmtId="0" fontId="4" fillId="0" borderId="64" xfId="0" applyFont="1" applyFill="1" applyBorder="1" applyAlignment="1" applyProtection="1">
      <alignment vertical="center"/>
      <protection hidden="1"/>
    </xf>
    <xf numFmtId="0" fontId="4" fillId="0" borderId="64" xfId="0" applyFont="1" applyFill="1" applyBorder="1" applyAlignment="1" applyProtection="1">
      <alignment horizontal="center" vertical="center"/>
      <protection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69" xfId="0" applyFont="1" applyFill="1" applyBorder="1" applyAlignment="1" applyProtection="1">
      <alignment vertical="center"/>
      <protection hidden="1"/>
    </xf>
    <xf numFmtId="0" fontId="3" fillId="0" borderId="70" xfId="0" applyFont="1" applyFill="1" applyBorder="1" applyAlignment="1" applyProtection="1">
      <alignment vertical="center"/>
      <protection hidden="1"/>
    </xf>
    <xf numFmtId="0" fontId="3" fillId="0" borderId="51" xfId="0" applyFont="1" applyFill="1" applyBorder="1" applyAlignment="1" applyProtection="1">
      <alignment vertical="center"/>
      <protection hidden="1"/>
    </xf>
    <xf numFmtId="0" fontId="3" fillId="0" borderId="72" xfId="0" applyFont="1" applyFill="1" applyBorder="1" applyAlignment="1" applyProtection="1">
      <alignment vertical="center"/>
      <protection hidden="1"/>
    </xf>
    <xf numFmtId="10" fontId="3" fillId="0" borderId="43" xfId="200" applyNumberFormat="1" applyFont="1" applyFill="1" applyBorder="1" applyAlignment="1" applyProtection="1">
      <alignment horizontal="center" vertical="center"/>
      <protection hidden="1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vertical="center"/>
      <protection hidden="1"/>
    </xf>
    <xf numFmtId="0" fontId="4" fillId="0" borderId="55" xfId="0" applyFont="1" applyFill="1" applyBorder="1" applyAlignment="1" applyProtection="1">
      <alignment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horizontal="center" vertical="center"/>
      <protection hidden="1"/>
    </xf>
    <xf numFmtId="0" fontId="22" fillId="2" borderId="73" xfId="0" applyFont="1" applyFill="1" applyBorder="1" applyAlignment="1" applyProtection="1">
      <alignment horizontal="center" vertical="center" wrapText="1"/>
      <protection hidden="1"/>
    </xf>
    <xf numFmtId="0" fontId="22" fillId="2" borderId="73" xfId="0" applyFont="1" applyFill="1" applyBorder="1" applyAlignment="1" applyProtection="1">
      <alignment horizontal="center" vertical="center"/>
      <protection hidden="1"/>
    </xf>
    <xf numFmtId="170" fontId="3" fillId="0" borderId="74" xfId="203" applyNumberFormat="1" applyFont="1" applyFill="1" applyBorder="1" applyAlignment="1" applyProtection="1">
      <alignment vertical="center"/>
      <protection hidden="1"/>
    </xf>
    <xf numFmtId="0" fontId="3" fillId="0" borderId="75" xfId="0" applyFont="1" applyFill="1" applyBorder="1" applyAlignment="1" applyProtection="1">
      <alignment vertical="center"/>
      <protection hidden="1"/>
    </xf>
    <xf numFmtId="0" fontId="22" fillId="0" borderId="0" xfId="196" applyFont="1" applyFill="1" applyAlignment="1" applyProtection="1">
      <alignment vertical="center"/>
      <protection hidden="1"/>
    </xf>
    <xf numFmtId="0" fontId="22" fillId="0" borderId="0" xfId="196" applyFont="1" applyFill="1" applyAlignment="1" applyProtection="1">
      <alignment horizontal="left" vertical="center"/>
      <protection hidden="1"/>
    </xf>
    <xf numFmtId="3" fontId="3" fillId="0" borderId="10" xfId="196" applyNumberFormat="1" applyFont="1" applyBorder="1" applyAlignment="1" applyProtection="1">
      <alignment horizontal="center" vertical="center"/>
      <protection hidden="1"/>
    </xf>
    <xf numFmtId="165" fontId="4" fillId="0" borderId="10" xfId="212" applyFont="1" applyBorder="1" applyAlignment="1" applyProtection="1">
      <alignment horizontal="center" vertical="center"/>
      <protection hidden="1"/>
    </xf>
    <xf numFmtId="170" fontId="4" fillId="0" borderId="10" xfId="212" applyNumberFormat="1" applyFont="1" applyFill="1" applyBorder="1" applyAlignment="1" applyProtection="1">
      <alignment horizontal="center" vertical="center"/>
      <protection hidden="1"/>
    </xf>
    <xf numFmtId="10" fontId="4" fillId="0" borderId="10" xfId="201" applyNumberFormat="1" applyFont="1" applyBorder="1" applyAlignment="1" applyProtection="1">
      <alignment horizontal="center" vertical="center"/>
      <protection hidden="1"/>
    </xf>
    <xf numFmtId="0" fontId="22" fillId="2" borderId="7" xfId="196" applyFont="1" applyFill="1" applyBorder="1" applyAlignment="1" applyProtection="1">
      <alignment vertical="center"/>
      <protection hidden="1"/>
    </xf>
    <xf numFmtId="0" fontId="22" fillId="2" borderId="9" xfId="196" applyFont="1" applyFill="1" applyBorder="1" applyAlignment="1" applyProtection="1">
      <alignment horizontal="center" vertical="center"/>
      <protection hidden="1"/>
    </xf>
    <xf numFmtId="0" fontId="22" fillId="2" borderId="10" xfId="196" applyFont="1" applyFill="1" applyBorder="1" applyAlignment="1" applyProtection="1">
      <alignment horizontal="center" vertical="center"/>
      <protection hidden="1"/>
    </xf>
    <xf numFmtId="0" fontId="3" fillId="0" borderId="61" xfId="196" applyFont="1" applyBorder="1" applyAlignment="1" applyProtection="1">
      <alignment vertical="center"/>
      <protection hidden="1"/>
    </xf>
    <xf numFmtId="0" fontId="3" fillId="3" borderId="62" xfId="196" applyFont="1" applyFill="1" applyBorder="1" applyAlignment="1" applyProtection="1">
      <alignment vertical="center"/>
      <protection hidden="1"/>
    </xf>
    <xf numFmtId="0" fontId="3" fillId="0" borderId="62" xfId="196" applyFont="1" applyBorder="1" applyAlignment="1" applyProtection="1">
      <alignment vertical="center"/>
      <protection hidden="1"/>
    </xf>
    <xf numFmtId="0" fontId="3" fillId="3" borderId="62" xfId="196" applyFont="1" applyFill="1" applyBorder="1" applyAlignment="1" applyProtection="1">
      <alignment horizontal="left" vertical="center"/>
      <protection hidden="1"/>
    </xf>
    <xf numFmtId="0" fontId="3" fillId="0" borderId="62" xfId="196" applyFont="1" applyBorder="1" applyAlignment="1" applyProtection="1">
      <alignment horizontal="left" vertical="center"/>
      <protection hidden="1"/>
    </xf>
    <xf numFmtId="0" fontId="4" fillId="8" borderId="62" xfId="196" applyFont="1" applyFill="1" applyBorder="1" applyAlignment="1" applyProtection="1">
      <alignment vertical="center"/>
      <protection hidden="1"/>
    </xf>
    <xf numFmtId="0" fontId="4" fillId="0" borderId="62" xfId="196" applyFont="1" applyBorder="1" applyAlignment="1" applyProtection="1">
      <alignment vertical="center"/>
      <protection hidden="1"/>
    </xf>
    <xf numFmtId="0" fontId="3" fillId="9" borderId="62" xfId="196" applyFont="1" applyFill="1" applyBorder="1" applyAlignment="1" applyProtection="1">
      <alignment vertical="center"/>
      <protection hidden="1"/>
    </xf>
    <xf numFmtId="0" fontId="3" fillId="0" borderId="51" xfId="196" applyFont="1" applyBorder="1" applyAlignment="1" applyProtection="1">
      <alignment vertical="center"/>
      <protection hidden="1"/>
    </xf>
    <xf numFmtId="0" fontId="3" fillId="0" borderId="38" xfId="196" applyFont="1" applyBorder="1" applyAlignment="1" applyProtection="1">
      <alignment vertical="center"/>
      <protection hidden="1"/>
    </xf>
    <xf numFmtId="170" fontId="3" fillId="0" borderId="39" xfId="212" applyNumberFormat="1" applyFont="1" applyBorder="1" applyAlignment="1" applyProtection="1">
      <alignment vertical="center"/>
      <protection hidden="1"/>
    </xf>
    <xf numFmtId="170" fontId="3" fillId="0" borderId="40" xfId="212" applyNumberFormat="1" applyFont="1" applyBorder="1" applyAlignment="1" applyProtection="1">
      <alignment vertical="center"/>
      <protection hidden="1"/>
    </xf>
    <xf numFmtId="0" fontId="3" fillId="3" borderId="41" xfId="196" applyFont="1" applyFill="1" applyBorder="1" applyAlignment="1" applyProtection="1">
      <alignment vertical="center"/>
      <protection hidden="1"/>
    </xf>
    <xf numFmtId="170" fontId="3" fillId="3" borderId="17" xfId="212" applyNumberFormat="1" applyFont="1" applyFill="1" applyBorder="1" applyAlignment="1" applyProtection="1">
      <alignment vertical="center"/>
      <protection hidden="1"/>
    </xf>
    <xf numFmtId="0" fontId="3" fillId="0" borderId="41" xfId="196" applyFont="1" applyBorder="1" applyAlignment="1" applyProtection="1">
      <alignment vertical="center"/>
      <protection hidden="1"/>
    </xf>
    <xf numFmtId="170" fontId="3" fillId="0" borderId="17" xfId="196" applyNumberFormat="1" applyFont="1" applyBorder="1" applyAlignment="1" applyProtection="1">
      <alignment vertical="center"/>
      <protection hidden="1"/>
    </xf>
    <xf numFmtId="0" fontId="3" fillId="0" borderId="17" xfId="196" applyFont="1" applyBorder="1" applyAlignment="1" applyProtection="1">
      <alignment vertical="center"/>
      <protection hidden="1"/>
    </xf>
    <xf numFmtId="170" fontId="3" fillId="0" borderId="17" xfId="212" applyNumberFormat="1" applyFont="1" applyBorder="1" applyAlignment="1" applyProtection="1">
      <alignment vertical="center"/>
      <protection hidden="1"/>
    </xf>
    <xf numFmtId="170" fontId="3" fillId="3" borderId="17" xfId="196" applyNumberFormat="1" applyFont="1" applyFill="1" applyBorder="1" applyAlignment="1" applyProtection="1">
      <alignment vertical="center"/>
      <protection hidden="1"/>
    </xf>
    <xf numFmtId="170" fontId="3" fillId="0" borderId="41" xfId="196" applyNumberFormat="1" applyFont="1" applyBorder="1" applyAlignment="1" applyProtection="1">
      <alignment vertical="center"/>
      <protection hidden="1"/>
    </xf>
    <xf numFmtId="170" fontId="3" fillId="3" borderId="41" xfId="196" applyNumberFormat="1" applyFont="1" applyFill="1" applyBorder="1" applyAlignment="1" applyProtection="1">
      <alignment vertical="center"/>
      <protection hidden="1"/>
    </xf>
    <xf numFmtId="170" fontId="3" fillId="0" borderId="17" xfId="203" applyNumberFormat="1" applyFont="1" applyBorder="1" applyAlignment="1" applyProtection="1">
      <alignment vertical="center"/>
      <protection hidden="1"/>
    </xf>
    <xf numFmtId="170" fontId="3" fillId="3" borderId="41" xfId="210" applyNumberFormat="1" applyFont="1" applyFill="1" applyBorder="1" applyAlignment="1" applyProtection="1">
      <alignment vertical="center"/>
      <protection hidden="1"/>
    </xf>
    <xf numFmtId="0" fontId="3" fillId="3" borderId="17" xfId="196" applyFont="1" applyFill="1" applyBorder="1" applyAlignment="1" applyProtection="1">
      <alignment vertical="center"/>
      <protection hidden="1"/>
    </xf>
    <xf numFmtId="170" fontId="3" fillId="0" borderId="41" xfId="212" applyNumberFormat="1" applyFont="1" applyBorder="1" applyAlignment="1" applyProtection="1">
      <alignment vertical="center"/>
      <protection hidden="1"/>
    </xf>
    <xf numFmtId="170" fontId="3" fillId="3" borderId="41" xfId="212" applyNumberFormat="1" applyFont="1" applyFill="1" applyBorder="1" applyAlignment="1" applyProtection="1">
      <alignment vertical="center"/>
      <protection hidden="1"/>
    </xf>
    <xf numFmtId="170" fontId="4" fillId="8" borderId="41" xfId="212" applyNumberFormat="1" applyFont="1" applyFill="1" applyBorder="1" applyAlignment="1" applyProtection="1">
      <alignment vertical="center"/>
      <protection hidden="1"/>
    </xf>
    <xf numFmtId="170" fontId="4" fillId="8" borderId="17" xfId="212" applyNumberFormat="1" applyFont="1" applyFill="1" applyBorder="1" applyAlignment="1" applyProtection="1">
      <alignment vertical="center"/>
      <protection hidden="1"/>
    </xf>
    <xf numFmtId="170" fontId="3" fillId="0" borderId="41" xfId="203" applyNumberFormat="1" applyFont="1" applyBorder="1" applyAlignment="1" applyProtection="1">
      <alignment vertical="center"/>
      <protection hidden="1"/>
    </xf>
    <xf numFmtId="10" fontId="3" fillId="0" borderId="41" xfId="201" applyNumberFormat="1" applyFont="1" applyBorder="1" applyAlignment="1" applyProtection="1">
      <alignment vertical="center"/>
      <protection hidden="1"/>
    </xf>
    <xf numFmtId="10" fontId="4" fillId="0" borderId="41" xfId="196" applyNumberFormat="1" applyFont="1" applyBorder="1" applyAlignment="1" applyProtection="1">
      <alignment vertical="center"/>
      <protection hidden="1"/>
    </xf>
    <xf numFmtId="10" fontId="3" fillId="0" borderId="41" xfId="196" applyNumberFormat="1" applyFont="1" applyBorder="1" applyAlignment="1" applyProtection="1">
      <alignment vertical="center"/>
      <protection hidden="1"/>
    </xf>
    <xf numFmtId="170" fontId="3" fillId="9" borderId="41" xfId="196" applyNumberFormat="1" applyFont="1" applyFill="1" applyBorder="1" applyAlignment="1" applyProtection="1">
      <alignment vertical="center"/>
      <protection hidden="1"/>
    </xf>
    <xf numFmtId="170" fontId="3" fillId="9" borderId="17" xfId="196" applyNumberFormat="1" applyFont="1" applyFill="1" applyBorder="1" applyAlignment="1" applyProtection="1">
      <alignment vertical="center"/>
      <protection hidden="1"/>
    </xf>
    <xf numFmtId="9" fontId="3" fillId="0" borderId="71" xfId="196" applyNumberFormat="1" applyFont="1" applyBorder="1" applyAlignment="1" applyProtection="1">
      <alignment vertical="center"/>
      <protection hidden="1"/>
    </xf>
    <xf numFmtId="10" fontId="3" fillId="0" borderId="18" xfId="201" applyNumberFormat="1" applyFont="1" applyBorder="1" applyAlignment="1" applyProtection="1">
      <alignment vertical="center"/>
      <protection hidden="1"/>
    </xf>
    <xf numFmtId="10" fontId="3" fillId="0" borderId="19" xfId="201" applyNumberFormat="1" applyFont="1" applyBorder="1" applyAlignment="1" applyProtection="1">
      <alignment vertical="center"/>
      <protection hidden="1"/>
    </xf>
    <xf numFmtId="0" fontId="3" fillId="0" borderId="49" xfId="196" applyFont="1" applyBorder="1" applyAlignment="1" applyProtection="1">
      <alignment vertical="center"/>
      <protection hidden="1"/>
    </xf>
    <xf numFmtId="0" fontId="3" fillId="0" borderId="23" xfId="196" applyFont="1" applyBorder="1" applyAlignment="1" applyProtection="1">
      <alignment vertical="center"/>
      <protection hidden="1"/>
    </xf>
    <xf numFmtId="0" fontId="3" fillId="9" borderId="50" xfId="196" applyFont="1" applyFill="1" applyBorder="1" applyAlignment="1" applyProtection="1">
      <alignment vertical="center"/>
      <protection hidden="1"/>
    </xf>
    <xf numFmtId="0" fontId="3" fillId="9" borderId="24" xfId="196" applyFont="1" applyFill="1" applyBorder="1" applyAlignment="1" applyProtection="1">
      <alignment vertical="center"/>
      <protection hidden="1"/>
    </xf>
    <xf numFmtId="0" fontId="3" fillId="0" borderId="50" xfId="196" applyFont="1" applyBorder="1" applyAlignment="1" applyProtection="1">
      <alignment vertical="center"/>
      <protection hidden="1"/>
    </xf>
    <xf numFmtId="0" fontId="3" fillId="0" borderId="24" xfId="196" applyFont="1" applyBorder="1" applyAlignment="1" applyProtection="1">
      <alignment vertical="center"/>
      <protection hidden="1"/>
    </xf>
    <xf numFmtId="0" fontId="3" fillId="9" borderId="52" xfId="196" applyFont="1" applyFill="1" applyBorder="1" applyAlignment="1" applyProtection="1">
      <alignment vertical="center"/>
      <protection hidden="1"/>
    </xf>
    <xf numFmtId="0" fontId="3" fillId="9" borderId="25" xfId="196" applyFont="1" applyFill="1" applyBorder="1" applyAlignment="1" applyProtection="1">
      <alignment vertical="center"/>
      <protection hidden="1"/>
    </xf>
    <xf numFmtId="170" fontId="3" fillId="0" borderId="38" xfId="212" applyNumberFormat="1" applyFont="1" applyBorder="1" applyAlignment="1" applyProtection="1">
      <alignment vertical="center"/>
      <protection hidden="1"/>
    </xf>
    <xf numFmtId="170" fontId="3" fillId="9" borderId="41" xfId="212" applyNumberFormat="1" applyFont="1" applyFill="1" applyBorder="1" applyAlignment="1" applyProtection="1">
      <alignment vertical="center"/>
      <protection hidden="1"/>
    </xf>
    <xf numFmtId="170" fontId="3" fillId="9" borderId="17" xfId="212" applyNumberFormat="1" applyFont="1" applyFill="1" applyBorder="1" applyAlignment="1" applyProtection="1">
      <alignment vertical="center"/>
      <protection hidden="1"/>
    </xf>
    <xf numFmtId="170" fontId="3" fillId="9" borderId="71" xfId="212" applyNumberFormat="1" applyFont="1" applyFill="1" applyBorder="1" applyAlignment="1" applyProtection="1">
      <alignment vertical="center"/>
      <protection hidden="1"/>
    </xf>
    <xf numFmtId="170" fontId="3" fillId="9" borderId="18" xfId="212" applyNumberFormat="1" applyFont="1" applyFill="1" applyBorder="1" applyAlignment="1" applyProtection="1">
      <alignment vertical="center"/>
      <protection hidden="1"/>
    </xf>
    <xf numFmtId="170" fontId="3" fillId="9" borderId="19" xfId="212" applyNumberFormat="1" applyFont="1" applyFill="1" applyBorder="1" applyAlignment="1" applyProtection="1">
      <alignment vertical="center"/>
      <protection hidden="1"/>
    </xf>
    <xf numFmtId="0" fontId="22" fillId="2" borderId="8" xfId="192" applyFont="1" applyFill="1" applyBorder="1" applyAlignment="1" applyProtection="1">
      <alignment horizontal="center" vertical="center"/>
      <protection hidden="1"/>
    </xf>
    <xf numFmtId="0" fontId="22" fillId="2" borderId="10" xfId="192" applyFont="1" applyFill="1" applyBorder="1" applyAlignment="1" applyProtection="1">
      <alignment horizontal="center" vertical="center" wrapText="1"/>
      <protection hidden="1"/>
    </xf>
    <xf numFmtId="0" fontId="22" fillId="2" borderId="8" xfId="192" applyFont="1" applyFill="1" applyBorder="1" applyProtection="1">
      <protection hidden="1"/>
    </xf>
    <xf numFmtId="0" fontId="22" fillId="2" borderId="9" xfId="192" applyFont="1" applyFill="1" applyBorder="1" applyAlignment="1" applyProtection="1">
      <alignment horizontal="center" wrapText="1"/>
      <protection hidden="1"/>
    </xf>
    <xf numFmtId="0" fontId="22" fillId="2" borderId="9" xfId="192" quotePrefix="1" applyFont="1" applyFill="1" applyBorder="1" applyAlignment="1" applyProtection="1">
      <alignment horizontal="center"/>
      <protection hidden="1"/>
    </xf>
    <xf numFmtId="0" fontId="22" fillId="2" borderId="10" xfId="192" applyFont="1" applyFill="1" applyBorder="1" applyAlignment="1" applyProtection="1">
      <alignment horizontal="center" wrapText="1"/>
      <protection hidden="1"/>
    </xf>
    <xf numFmtId="0" fontId="10" fillId="0" borderId="8" xfId="192" applyFill="1" applyBorder="1" applyProtection="1">
      <protection hidden="1"/>
    </xf>
    <xf numFmtId="170" fontId="10" fillId="0" borderId="9" xfId="207" applyNumberFormat="1" applyFont="1" applyFill="1" applyBorder="1" applyProtection="1">
      <protection hidden="1"/>
    </xf>
    <xf numFmtId="170" fontId="10" fillId="0" borderId="9" xfId="192" applyNumberFormat="1" applyFill="1" applyBorder="1" applyProtection="1">
      <protection hidden="1"/>
    </xf>
    <xf numFmtId="170" fontId="0" fillId="0" borderId="9" xfId="207" applyNumberFormat="1" applyFont="1" applyFill="1" applyBorder="1" applyProtection="1">
      <protection hidden="1"/>
    </xf>
    <xf numFmtId="170" fontId="10" fillId="0" borderId="9" xfId="192" applyNumberFormat="1" applyFill="1" applyBorder="1" applyAlignment="1" applyProtection="1">
      <alignment horizontal="center"/>
      <protection hidden="1"/>
    </xf>
    <xf numFmtId="170" fontId="10" fillId="0" borderId="10" xfId="192" applyNumberFormat="1" applyFill="1" applyBorder="1" applyProtection="1">
      <protection hidden="1"/>
    </xf>
    <xf numFmtId="0" fontId="10" fillId="0" borderId="11" xfId="192" applyFill="1" applyBorder="1" applyProtection="1">
      <protection hidden="1"/>
    </xf>
    <xf numFmtId="170" fontId="10" fillId="0" borderId="12" xfId="207" applyNumberFormat="1" applyFont="1" applyFill="1" applyBorder="1" applyProtection="1">
      <protection hidden="1"/>
    </xf>
    <xf numFmtId="170" fontId="10" fillId="0" borderId="12" xfId="192" applyNumberFormat="1" applyFill="1" applyBorder="1" applyProtection="1">
      <protection hidden="1"/>
    </xf>
    <xf numFmtId="170" fontId="0" fillId="0" borderId="12" xfId="207" applyNumberFormat="1" applyFont="1" applyFill="1" applyBorder="1" applyProtection="1">
      <protection hidden="1"/>
    </xf>
    <xf numFmtId="170" fontId="10" fillId="0" borderId="12" xfId="192" applyNumberFormat="1" applyFill="1" applyBorder="1" applyAlignment="1" applyProtection="1">
      <alignment horizontal="center"/>
      <protection hidden="1"/>
    </xf>
    <xf numFmtId="170" fontId="10" fillId="0" borderId="13" xfId="192" applyNumberFormat="1" applyFill="1" applyBorder="1" applyProtection="1">
      <protection hidden="1"/>
    </xf>
    <xf numFmtId="0" fontId="34" fillId="2" borderId="8" xfId="192" applyFont="1" applyFill="1" applyBorder="1" applyAlignment="1" applyProtection="1">
      <alignment vertical="center"/>
      <protection hidden="1"/>
    </xf>
    <xf numFmtId="8" fontId="34" fillId="2" borderId="9" xfId="192" applyNumberFormat="1" applyFont="1" applyFill="1" applyBorder="1" applyAlignment="1" applyProtection="1">
      <alignment horizontal="center" vertical="center"/>
      <protection hidden="1"/>
    </xf>
    <xf numFmtId="0" fontId="34" fillId="2" borderId="10" xfId="192" applyFont="1" applyFill="1" applyBorder="1" applyAlignment="1" applyProtection="1">
      <alignment horizontal="center" vertical="center" wrapText="1"/>
      <protection hidden="1"/>
    </xf>
    <xf numFmtId="0" fontId="32" fillId="0" borderId="8" xfId="192" applyFont="1" applyFill="1" applyBorder="1" applyProtection="1">
      <protection hidden="1"/>
    </xf>
    <xf numFmtId="8" fontId="32" fillId="0" borderId="9" xfId="192" applyNumberFormat="1" applyFont="1" applyFill="1" applyBorder="1" applyAlignment="1" applyProtection="1">
      <alignment horizontal="center"/>
      <protection hidden="1"/>
    </xf>
    <xf numFmtId="8" fontId="32" fillId="0" borderId="10" xfId="192" applyNumberFormat="1" applyFont="1" applyFill="1" applyBorder="1" applyAlignment="1" applyProtection="1">
      <alignment horizontal="center"/>
      <protection hidden="1"/>
    </xf>
    <xf numFmtId="189" fontId="10" fillId="0" borderId="10" xfId="203" applyNumberFormat="1" applyFont="1" applyBorder="1" applyAlignment="1" applyProtection="1">
      <alignment wrapText="1"/>
      <protection hidden="1"/>
    </xf>
    <xf numFmtId="0" fontId="34" fillId="2" borderId="5" xfId="192" applyFont="1" applyFill="1" applyBorder="1" applyAlignment="1" applyProtection="1">
      <alignment horizontal="center" vertical="center" wrapText="1"/>
      <protection hidden="1"/>
    </xf>
    <xf numFmtId="0" fontId="34" fillId="2" borderId="6" xfId="192" applyFont="1" applyFill="1" applyBorder="1" applyAlignment="1" applyProtection="1">
      <alignment horizontal="center" vertical="center" wrapText="1"/>
      <protection hidden="1"/>
    </xf>
    <xf numFmtId="0" fontId="34" fillId="2" borderId="7" xfId="192" applyFont="1" applyFill="1" applyBorder="1" applyAlignment="1" applyProtection="1">
      <alignment horizontal="center" vertical="center" wrapText="1"/>
      <protection hidden="1"/>
    </xf>
    <xf numFmtId="0" fontId="33" fillId="0" borderId="8" xfId="192" applyFont="1" applyFill="1" applyBorder="1" applyProtection="1">
      <protection hidden="1"/>
    </xf>
    <xf numFmtId="0" fontId="33" fillId="0" borderId="11" xfId="192" applyFont="1" applyFill="1" applyBorder="1" applyProtection="1">
      <protection hidden="1"/>
    </xf>
    <xf numFmtId="8" fontId="34" fillId="2" borderId="9" xfId="192" applyNumberFormat="1" applyFont="1" applyFill="1" applyBorder="1" applyAlignment="1" applyProtection="1">
      <alignment horizontal="center" vertical="center" wrapText="1"/>
      <protection hidden="1"/>
    </xf>
    <xf numFmtId="0" fontId="34" fillId="2" borderId="9" xfId="192" applyFont="1" applyFill="1" applyBorder="1" applyAlignment="1" applyProtection="1">
      <alignment horizontal="center" vertical="center" wrapText="1"/>
      <protection hidden="1"/>
    </xf>
    <xf numFmtId="0" fontId="10" fillId="0" borderId="8" xfId="192" applyFill="1" applyBorder="1" applyAlignment="1" applyProtection="1">
      <alignment vertical="center"/>
      <protection hidden="1"/>
    </xf>
    <xf numFmtId="170" fontId="10" fillId="0" borderId="9" xfId="207" applyNumberFormat="1" applyFont="1" applyFill="1" applyBorder="1" applyAlignment="1" applyProtection="1">
      <alignment horizontal="center" vertical="center"/>
      <protection hidden="1"/>
    </xf>
    <xf numFmtId="170" fontId="10" fillId="0" borderId="9" xfId="192" applyNumberFormat="1" applyFill="1" applyBorder="1" applyAlignment="1" applyProtection="1">
      <alignment horizontal="center" vertical="center"/>
      <protection hidden="1"/>
    </xf>
    <xf numFmtId="170" fontId="10" fillId="0" borderId="10" xfId="192" applyNumberFormat="1" applyFill="1" applyBorder="1" applyAlignment="1" applyProtection="1">
      <alignment horizontal="center" vertical="center"/>
      <protection hidden="1"/>
    </xf>
    <xf numFmtId="0" fontId="10" fillId="0" borderId="11" xfId="192" applyFont="1" applyFill="1" applyBorder="1" applyAlignment="1" applyProtection="1">
      <alignment vertical="center"/>
      <protection hidden="1"/>
    </xf>
    <xf numFmtId="170" fontId="10" fillId="0" borderId="12" xfId="207" applyNumberFormat="1" applyFont="1" applyFill="1" applyBorder="1" applyAlignment="1" applyProtection="1">
      <alignment horizontal="center" vertical="center"/>
      <protection hidden="1"/>
    </xf>
    <xf numFmtId="170" fontId="10" fillId="0" borderId="12" xfId="192" applyNumberFormat="1" applyFill="1" applyBorder="1" applyAlignment="1" applyProtection="1">
      <alignment horizontal="center" vertical="center"/>
      <protection hidden="1"/>
    </xf>
    <xf numFmtId="170" fontId="10" fillId="0" borderId="13" xfId="192" applyNumberFormat="1" applyFill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vertical="center"/>
      <protection hidden="1"/>
    </xf>
    <xf numFmtId="0" fontId="4" fillId="0" borderId="62" xfId="0" applyFont="1" applyFill="1" applyBorder="1" applyAlignment="1" applyProtection="1">
      <alignment vertical="center" wrapText="1"/>
      <protection hidden="1"/>
    </xf>
    <xf numFmtId="0" fontId="3" fillId="0" borderId="62" xfId="0" applyFont="1" applyFill="1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horizontal="left" vertical="center"/>
      <protection hidden="1"/>
    </xf>
    <xf numFmtId="0" fontId="3" fillId="6" borderId="62" xfId="0" applyFont="1" applyFill="1" applyBorder="1" applyAlignment="1" applyProtection="1">
      <alignment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vertical="center"/>
      <protection hidden="1"/>
    </xf>
    <xf numFmtId="0" fontId="4" fillId="0" borderId="62" xfId="0" applyFont="1" applyFill="1" applyBorder="1" applyAlignment="1" applyProtection="1">
      <alignment horizontal="left" vertical="center"/>
      <protection hidden="1"/>
    </xf>
    <xf numFmtId="0" fontId="7" fillId="0" borderId="51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9" fontId="3" fillId="0" borderId="41" xfId="200" applyFont="1" applyFill="1" applyBorder="1" applyAlignment="1" applyProtection="1">
      <alignment vertical="center"/>
      <protection hidden="1"/>
    </xf>
    <xf numFmtId="9" fontId="3" fillId="0" borderId="0" xfId="200" applyFont="1" applyFill="1" applyBorder="1" applyAlignment="1" applyProtection="1">
      <alignment vertical="center"/>
      <protection hidden="1"/>
    </xf>
    <xf numFmtId="9" fontId="3" fillId="0" borderId="17" xfId="200" applyFont="1" applyFill="1" applyBorder="1" applyAlignment="1" applyProtection="1">
      <alignment vertical="center"/>
      <protection hidden="1"/>
    </xf>
    <xf numFmtId="170" fontId="3" fillId="0" borderId="41" xfId="203" applyNumberFormat="1" applyFont="1" applyFill="1" applyBorder="1" applyAlignment="1" applyProtection="1">
      <alignment vertical="center"/>
      <protection hidden="1"/>
    </xf>
    <xf numFmtId="170" fontId="0" fillId="0" borderId="17" xfId="0" applyNumberFormat="1" applyFill="1" applyBorder="1" applyAlignment="1" applyProtection="1">
      <alignment vertical="center"/>
      <protection hidden="1"/>
    </xf>
    <xf numFmtId="170" fontId="3" fillId="0" borderId="17" xfId="203" applyNumberFormat="1" applyFont="1" applyFill="1" applyBorder="1" applyAlignment="1" applyProtection="1">
      <alignment vertical="center"/>
      <protection hidden="1"/>
    </xf>
    <xf numFmtId="168" fontId="3" fillId="0" borderId="41" xfId="203" applyNumberFormat="1" applyFont="1" applyBorder="1" applyAlignment="1" applyProtection="1">
      <alignment vertical="center"/>
      <protection hidden="1"/>
    </xf>
    <xf numFmtId="168" fontId="3" fillId="0" borderId="0" xfId="203" applyNumberFormat="1" applyFont="1" applyBorder="1" applyAlignment="1" applyProtection="1">
      <alignment vertical="center"/>
      <protection hidden="1"/>
    </xf>
    <xf numFmtId="168" fontId="3" fillId="0" borderId="17" xfId="203" applyNumberFormat="1" applyFont="1" applyBorder="1" applyAlignment="1" applyProtection="1">
      <alignment vertical="center"/>
      <protection hidden="1"/>
    </xf>
    <xf numFmtId="168" fontId="3" fillId="0" borderId="41" xfId="0" applyNumberFormat="1" applyFont="1" applyBorder="1" applyAlignment="1" applyProtection="1">
      <alignment vertical="center"/>
      <protection hidden="1"/>
    </xf>
    <xf numFmtId="168" fontId="3" fillId="0" borderId="0" xfId="0" applyNumberFormat="1" applyFont="1" applyBorder="1" applyAlignment="1" applyProtection="1">
      <alignment vertical="center"/>
      <protection hidden="1"/>
    </xf>
    <xf numFmtId="168" fontId="3" fillId="0" borderId="17" xfId="0" applyNumberFormat="1" applyFont="1" applyBorder="1" applyAlignment="1" applyProtection="1">
      <alignment vertical="center"/>
      <protection hidden="1"/>
    </xf>
    <xf numFmtId="168" fontId="3" fillId="0" borderId="0" xfId="203" applyNumberFormat="1" applyFont="1" applyFill="1" applyBorder="1" applyAlignment="1" applyProtection="1">
      <alignment vertical="center"/>
      <protection hidden="1"/>
    </xf>
    <xf numFmtId="0" fontId="3" fillId="6" borderId="41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0" fillId="6" borderId="17" xfId="0" applyFill="1" applyBorder="1" applyAlignment="1" applyProtection="1">
      <alignment vertical="center"/>
      <protection hidden="1"/>
    </xf>
    <xf numFmtId="170" fontId="4" fillId="0" borderId="41" xfId="207" applyNumberFormat="1" applyFont="1" applyFill="1" applyBorder="1" applyAlignment="1" applyProtection="1">
      <alignment vertical="center" wrapText="1"/>
      <protection hidden="1"/>
    </xf>
    <xf numFmtId="170" fontId="4" fillId="0" borderId="0" xfId="207" applyNumberFormat="1" applyFont="1" applyFill="1" applyBorder="1" applyAlignment="1" applyProtection="1">
      <alignment vertical="center" wrapText="1"/>
      <protection hidden="1"/>
    </xf>
    <xf numFmtId="170" fontId="8" fillId="0" borderId="17" xfId="0" applyNumberFormat="1" applyFont="1" applyFill="1" applyBorder="1" applyAlignment="1" applyProtection="1">
      <alignment vertical="center" wrapText="1"/>
      <protection hidden="1"/>
    </xf>
    <xf numFmtId="170" fontId="9" fillId="0" borderId="41" xfId="203" applyNumberFormat="1" applyFont="1" applyFill="1" applyBorder="1" applyAlignment="1" applyProtection="1">
      <alignment vertical="center"/>
      <protection hidden="1"/>
    </xf>
    <xf numFmtId="170" fontId="9" fillId="0" borderId="0" xfId="203" applyNumberFormat="1" applyFont="1" applyFill="1" applyBorder="1" applyAlignment="1" applyProtection="1">
      <alignment vertical="center"/>
      <protection hidden="1"/>
    </xf>
    <xf numFmtId="170" fontId="7" fillId="0" borderId="41" xfId="203" applyNumberFormat="1" applyFont="1" applyBorder="1" applyAlignment="1" applyProtection="1">
      <alignment vertical="center"/>
      <protection hidden="1"/>
    </xf>
    <xf numFmtId="170" fontId="7" fillId="0" borderId="0" xfId="203" applyNumberFormat="1" applyFont="1" applyBorder="1" applyAlignment="1" applyProtection="1">
      <alignment vertical="center"/>
      <protection hidden="1"/>
    </xf>
    <xf numFmtId="170" fontId="7" fillId="0" borderId="17" xfId="203" applyNumberFormat="1" applyFont="1" applyBorder="1" applyAlignment="1" applyProtection="1">
      <alignment vertical="center"/>
      <protection hidden="1"/>
    </xf>
    <xf numFmtId="170" fontId="7" fillId="0" borderId="71" xfId="203" applyNumberFormat="1" applyFont="1" applyBorder="1" applyAlignment="1" applyProtection="1">
      <alignment vertical="center"/>
      <protection hidden="1"/>
    </xf>
    <xf numFmtId="170" fontId="7" fillId="0" borderId="18" xfId="203" applyNumberFormat="1" applyFont="1" applyBorder="1" applyAlignment="1" applyProtection="1">
      <alignment vertical="center"/>
      <protection hidden="1"/>
    </xf>
    <xf numFmtId="170" fontId="7" fillId="0" borderId="19" xfId="203" applyNumberFormat="1" applyFont="1" applyBorder="1" applyAlignment="1" applyProtection="1">
      <alignment vertical="center"/>
      <protection hidden="1"/>
    </xf>
    <xf numFmtId="0" fontId="3" fillId="0" borderId="77" xfId="0" applyFont="1" applyBorder="1" applyAlignment="1" applyProtection="1">
      <alignment vertical="center"/>
      <protection hidden="1"/>
    </xf>
    <xf numFmtId="0" fontId="4" fillId="0" borderId="77" xfId="0" applyFont="1" applyFill="1" applyBorder="1" applyAlignment="1" applyProtection="1">
      <alignment vertical="center"/>
      <protection hidden="1"/>
    </xf>
    <xf numFmtId="170" fontId="4" fillId="0" borderId="78" xfId="0" applyNumberFormat="1" applyFont="1" applyBorder="1" applyAlignment="1" applyProtection="1">
      <alignment vertical="center"/>
      <protection hidden="1"/>
    </xf>
    <xf numFmtId="0" fontId="9" fillId="0" borderId="80" xfId="0" applyFont="1" applyFill="1" applyBorder="1" applyAlignment="1" applyProtection="1">
      <alignment vertical="center"/>
      <protection hidden="1"/>
    </xf>
    <xf numFmtId="0" fontId="9" fillId="0" borderId="62" xfId="0" applyFont="1" applyFill="1" applyBorder="1" applyAlignment="1" applyProtection="1">
      <alignment vertical="center"/>
      <protection hidden="1"/>
    </xf>
    <xf numFmtId="0" fontId="9" fillId="0" borderId="51" xfId="0" applyFont="1" applyFill="1" applyBorder="1" applyAlignment="1" applyProtection="1">
      <alignment vertical="center"/>
      <protection hidden="1"/>
    </xf>
    <xf numFmtId="170" fontId="9" fillId="0" borderId="81" xfId="0" applyNumberFormat="1" applyFont="1" applyFill="1" applyBorder="1" applyAlignment="1" applyProtection="1">
      <alignment vertical="center"/>
      <protection hidden="1"/>
    </xf>
    <xf numFmtId="170" fontId="9" fillId="0" borderId="15" xfId="0" applyNumberFormat="1" applyFont="1" applyFill="1" applyBorder="1" applyAlignment="1" applyProtection="1">
      <alignment vertical="center"/>
      <protection hidden="1"/>
    </xf>
    <xf numFmtId="170" fontId="9" fillId="0" borderId="16" xfId="0" applyNumberFormat="1" applyFont="1" applyFill="1" applyBorder="1" applyAlignment="1" applyProtection="1">
      <alignment vertical="center"/>
      <protection hidden="1"/>
    </xf>
    <xf numFmtId="170" fontId="9" fillId="0" borderId="41" xfId="0" applyNumberFormat="1" applyFont="1" applyFill="1" applyBorder="1" applyAlignment="1" applyProtection="1">
      <alignment vertical="center"/>
      <protection hidden="1"/>
    </xf>
    <xf numFmtId="170" fontId="9" fillId="0" borderId="17" xfId="0" applyNumberFormat="1" applyFont="1" applyFill="1" applyBorder="1" applyAlignment="1" applyProtection="1">
      <alignment vertical="center"/>
      <protection hidden="1"/>
    </xf>
    <xf numFmtId="170" fontId="9" fillId="0" borderId="71" xfId="0" applyNumberFormat="1" applyFont="1" applyFill="1" applyBorder="1" applyAlignment="1" applyProtection="1">
      <alignment vertical="center"/>
      <protection hidden="1"/>
    </xf>
    <xf numFmtId="170" fontId="9" fillId="0" borderId="18" xfId="0" applyNumberFormat="1" applyFont="1" applyFill="1" applyBorder="1" applyAlignment="1" applyProtection="1">
      <alignment vertical="center"/>
      <protection hidden="1"/>
    </xf>
    <xf numFmtId="170" fontId="9" fillId="0" borderId="19" xfId="0" applyNumberFormat="1" applyFont="1" applyFill="1" applyBorder="1" applyAlignment="1" applyProtection="1">
      <alignment vertical="center"/>
      <protection hidden="1"/>
    </xf>
    <xf numFmtId="170" fontId="9" fillId="0" borderId="81" xfId="207" applyNumberFormat="1" applyFont="1" applyFill="1" applyBorder="1" applyAlignment="1" applyProtection="1">
      <alignment vertical="center"/>
      <protection hidden="1"/>
    </xf>
    <xf numFmtId="170" fontId="9" fillId="0" borderId="15" xfId="207" applyNumberFormat="1" applyFont="1" applyFill="1" applyBorder="1" applyAlignment="1" applyProtection="1">
      <alignment vertical="center"/>
      <protection hidden="1"/>
    </xf>
    <xf numFmtId="170" fontId="9" fillId="0" borderId="16" xfId="207" applyNumberFormat="1" applyFont="1" applyFill="1" applyBorder="1" applyAlignment="1" applyProtection="1">
      <alignment vertical="center"/>
      <protection hidden="1"/>
    </xf>
    <xf numFmtId="170" fontId="3" fillId="0" borderId="82" xfId="0" applyNumberFormat="1" applyFont="1" applyBorder="1" applyAlignment="1" applyProtection="1">
      <alignment vertical="center"/>
      <protection hidden="1"/>
    </xf>
    <xf numFmtId="170" fontId="3" fillId="0" borderId="79" xfId="0" applyNumberFormat="1" applyFont="1" applyBorder="1" applyAlignment="1" applyProtection="1">
      <alignment vertical="center"/>
      <protection hidden="1"/>
    </xf>
    <xf numFmtId="170" fontId="3" fillId="0" borderId="83" xfId="0" applyNumberFormat="1" applyFont="1" applyBorder="1" applyAlignment="1" applyProtection="1">
      <alignment vertical="center"/>
      <protection hidden="1"/>
    </xf>
    <xf numFmtId="0" fontId="34" fillId="2" borderId="8" xfId="0" applyFont="1" applyFill="1" applyBorder="1" applyAlignment="1" applyProtection="1">
      <alignment horizontal="center" vertical="center"/>
      <protection hidden="1"/>
    </xf>
    <xf numFmtId="0" fontId="34" fillId="2" borderId="9" xfId="0" applyFont="1" applyFill="1" applyBorder="1" applyAlignment="1" applyProtection="1">
      <alignment horizontal="center" vertical="center" wrapText="1"/>
      <protection hidden="1"/>
    </xf>
    <xf numFmtId="0" fontId="34" fillId="2" borderId="10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5" fontId="0" fillId="0" borderId="9" xfId="0" applyNumberFormat="1" applyBorder="1" applyAlignment="1" applyProtection="1">
      <alignment horizontal="center" vertical="center"/>
      <protection hidden="1"/>
    </xf>
    <xf numFmtId="43" fontId="0" fillId="0" borderId="10" xfId="207" applyNumberFormat="1" applyFont="1" applyBorder="1" applyAlignment="1" applyProtection="1">
      <alignment vertical="center"/>
      <protection hidden="1"/>
    </xf>
    <xf numFmtId="7" fontId="0" fillId="0" borderId="13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7" fontId="0" fillId="0" borderId="10" xfId="0" applyNumberForma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7" fontId="0" fillId="0" borderId="13" xfId="0" applyNumberForma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8" fontId="0" fillId="0" borderId="0" xfId="0" applyNumberFormat="1" applyBorder="1" applyAlignment="1" applyProtection="1">
      <alignment vertical="center"/>
      <protection hidden="1"/>
    </xf>
    <xf numFmtId="179" fontId="22" fillId="2" borderId="10" xfId="0" applyNumberFormat="1" applyFont="1" applyFill="1" applyBorder="1" applyAlignment="1" applyProtection="1">
      <alignment horizontal="center" vertical="center" wrapText="1"/>
      <protection hidden="1"/>
    </xf>
    <xf numFmtId="17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79" fontId="2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185" fontId="3" fillId="0" borderId="10" xfId="187" applyNumberFormat="1" applyFont="1" applyBorder="1" applyAlignment="1" applyProtection="1">
      <alignment horizontal="center" vertical="center"/>
      <protection hidden="1"/>
    </xf>
    <xf numFmtId="185" fontId="3" fillId="3" borderId="10" xfId="187" applyNumberFormat="1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vertical="center"/>
      <protection hidden="1"/>
    </xf>
    <xf numFmtId="185" fontId="3" fillId="3" borderId="13" xfId="187" applyNumberFormat="1" applyFont="1" applyFill="1" applyBorder="1" applyAlignment="1" applyProtection="1">
      <alignment horizontal="center" vertical="center"/>
      <protection hidden="1"/>
    </xf>
    <xf numFmtId="0" fontId="3" fillId="3" borderId="62" xfId="0" applyFont="1" applyFill="1" applyBorder="1" applyAlignment="1" applyProtection="1">
      <alignment vertical="center"/>
      <protection hidden="1"/>
    </xf>
    <xf numFmtId="182" fontId="3" fillId="0" borderId="38" xfId="187" applyNumberFormat="1" applyFont="1" applyBorder="1" applyAlignment="1" applyProtection="1">
      <alignment horizontal="center" vertical="center"/>
      <protection hidden="1"/>
    </xf>
    <xf numFmtId="183" fontId="3" fillId="0" borderId="39" xfId="203" applyNumberFormat="1" applyFont="1" applyBorder="1" applyAlignment="1" applyProtection="1">
      <alignment horizontal="center" vertical="center"/>
      <protection hidden="1"/>
    </xf>
    <xf numFmtId="183" fontId="3" fillId="0" borderId="40" xfId="203" applyNumberFormat="1" applyFont="1" applyBorder="1" applyAlignment="1" applyProtection="1">
      <alignment horizontal="center" vertical="center"/>
      <protection hidden="1"/>
    </xf>
    <xf numFmtId="182" fontId="3" fillId="3" borderId="41" xfId="187" applyNumberFormat="1" applyFont="1" applyFill="1" applyBorder="1" applyAlignment="1" applyProtection="1">
      <alignment horizontal="center" vertical="center"/>
      <protection hidden="1"/>
    </xf>
    <xf numFmtId="183" fontId="3" fillId="3" borderId="0" xfId="203" applyNumberFormat="1" applyFont="1" applyFill="1" applyBorder="1" applyAlignment="1" applyProtection="1">
      <alignment horizontal="center" vertical="center"/>
      <protection hidden="1"/>
    </xf>
    <xf numFmtId="183" fontId="3" fillId="3" borderId="17" xfId="203" applyNumberFormat="1" applyFont="1" applyFill="1" applyBorder="1" applyAlignment="1" applyProtection="1">
      <alignment horizontal="center" vertical="center"/>
      <protection hidden="1"/>
    </xf>
    <xf numFmtId="182" fontId="3" fillId="0" borderId="41" xfId="187" applyNumberFormat="1" applyFont="1" applyBorder="1" applyAlignment="1" applyProtection="1">
      <alignment horizontal="center" vertical="center"/>
      <protection hidden="1"/>
    </xf>
    <xf numFmtId="183" fontId="3" fillId="0" borderId="0" xfId="203" applyNumberFormat="1" applyFont="1" applyBorder="1" applyAlignment="1" applyProtection="1">
      <alignment horizontal="center" vertical="center"/>
      <protection hidden="1"/>
    </xf>
    <xf numFmtId="183" fontId="3" fillId="0" borderId="17" xfId="0" applyNumberFormat="1" applyFont="1" applyBorder="1" applyAlignment="1" applyProtection="1">
      <alignment horizontal="center" vertical="center"/>
      <protection hidden="1"/>
    </xf>
    <xf numFmtId="183" fontId="3" fillId="3" borderId="17" xfId="0" applyNumberFormat="1" applyFont="1" applyFill="1" applyBorder="1" applyAlignment="1" applyProtection="1">
      <alignment horizontal="center" vertical="center"/>
      <protection hidden="1"/>
    </xf>
    <xf numFmtId="182" fontId="3" fillId="0" borderId="71" xfId="187" applyNumberFormat="1" applyFont="1" applyBorder="1" applyAlignment="1" applyProtection="1">
      <alignment horizontal="center" vertical="center"/>
      <protection hidden="1"/>
    </xf>
    <xf numFmtId="183" fontId="3" fillId="0" borderId="18" xfId="203" applyNumberFormat="1" applyFont="1" applyBorder="1" applyAlignment="1" applyProtection="1">
      <alignment horizontal="center" vertical="center"/>
      <protection hidden="1"/>
    </xf>
    <xf numFmtId="183" fontId="3" fillId="0" borderId="19" xfId="0" applyNumberFormat="1" applyFont="1" applyBorder="1" applyAlignment="1" applyProtection="1">
      <alignment horizontal="center" vertical="center"/>
      <protection hidden="1"/>
    </xf>
    <xf numFmtId="184" fontId="3" fillId="0" borderId="38" xfId="187" applyNumberFormat="1" applyFont="1" applyBorder="1" applyAlignment="1" applyProtection="1">
      <alignment horizontal="center" vertical="center"/>
      <protection hidden="1"/>
    </xf>
    <xf numFmtId="184" fontId="3" fillId="0" borderId="39" xfId="187" applyNumberFormat="1" applyFont="1" applyBorder="1" applyAlignment="1" applyProtection="1">
      <alignment horizontal="center" vertical="center"/>
      <protection hidden="1"/>
    </xf>
    <xf numFmtId="184" fontId="3" fillId="0" borderId="40" xfId="187" applyNumberFormat="1" applyFont="1" applyBorder="1" applyAlignment="1" applyProtection="1">
      <alignment horizontal="center" vertical="center"/>
      <protection hidden="1"/>
    </xf>
    <xf numFmtId="184" fontId="3" fillId="3" borderId="41" xfId="187" applyNumberFormat="1" applyFont="1" applyFill="1" applyBorder="1" applyAlignment="1" applyProtection="1">
      <alignment horizontal="center" vertical="center"/>
      <protection hidden="1"/>
    </xf>
    <xf numFmtId="184" fontId="3" fillId="3" borderId="0" xfId="187" applyNumberFormat="1" applyFont="1" applyFill="1" applyBorder="1" applyAlignment="1" applyProtection="1">
      <alignment horizontal="center" vertical="center"/>
      <protection hidden="1"/>
    </xf>
    <xf numFmtId="184" fontId="3" fillId="3" borderId="17" xfId="187" applyNumberFormat="1" applyFont="1" applyFill="1" applyBorder="1" applyAlignment="1" applyProtection="1">
      <alignment horizontal="center" vertical="center"/>
      <protection hidden="1"/>
    </xf>
    <xf numFmtId="184" fontId="3" fillId="0" borderId="41" xfId="187" applyNumberFormat="1" applyFont="1" applyBorder="1" applyAlignment="1" applyProtection="1">
      <alignment horizontal="center" vertical="center"/>
      <protection hidden="1"/>
    </xf>
    <xf numFmtId="184" fontId="3" fillId="0" borderId="0" xfId="187" applyNumberFormat="1" applyFont="1" applyBorder="1" applyAlignment="1" applyProtection="1">
      <alignment horizontal="center" vertical="center"/>
      <protection hidden="1"/>
    </xf>
    <xf numFmtId="184" fontId="3" fillId="0" borderId="17" xfId="187" applyNumberFormat="1" applyFont="1" applyBorder="1" applyAlignment="1" applyProtection="1">
      <alignment horizontal="center" vertical="center"/>
      <protection hidden="1"/>
    </xf>
    <xf numFmtId="184" fontId="3" fillId="0" borderId="42" xfId="187" applyNumberFormat="1" applyFont="1" applyBorder="1" applyAlignment="1" applyProtection="1">
      <alignment horizontal="center" vertical="center"/>
      <protection hidden="1"/>
    </xf>
    <xf numFmtId="184" fontId="3" fillId="0" borderId="43" xfId="187" applyNumberFormat="1" applyFont="1" applyBorder="1" applyAlignment="1" applyProtection="1">
      <alignment horizontal="center" vertical="center"/>
      <protection hidden="1"/>
    </xf>
    <xf numFmtId="184" fontId="3" fillId="0" borderId="44" xfId="187" applyNumberFormat="1" applyFont="1" applyBorder="1" applyAlignment="1" applyProtection="1">
      <alignment horizontal="center" vertical="center"/>
      <protection hidden="1"/>
    </xf>
    <xf numFmtId="184" fontId="4" fillId="2" borderId="54" xfId="187" applyNumberFormat="1" applyFont="1" applyFill="1" applyBorder="1" applyAlignment="1" applyProtection="1">
      <alignment horizontal="center" vertical="center"/>
      <protection hidden="1"/>
    </xf>
    <xf numFmtId="184" fontId="4" fillId="2" borderId="55" xfId="187" applyNumberFormat="1" applyFont="1" applyFill="1" applyBorder="1" applyAlignment="1" applyProtection="1">
      <alignment horizontal="center" vertical="center"/>
      <protection hidden="1"/>
    </xf>
    <xf numFmtId="184" fontId="4" fillId="2" borderId="56" xfId="187" applyNumberFormat="1" applyFont="1" applyFill="1" applyBorder="1" applyAlignment="1" applyProtection="1">
      <alignment horizontal="center" vertical="center"/>
      <protection hidden="1"/>
    </xf>
    <xf numFmtId="3" fontId="22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22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8" xfId="187" applyNumberFormat="1" applyFont="1" applyFill="1" applyBorder="1" applyAlignment="1" applyProtection="1">
      <alignment horizontal="center" vertical="center"/>
      <protection hidden="1"/>
    </xf>
    <xf numFmtId="0" fontId="29" fillId="0" borderId="8" xfId="0" applyFont="1" applyBorder="1" applyAlignment="1" applyProtection="1">
      <alignment horizontal="left" vertical="center"/>
      <protection hidden="1"/>
    </xf>
    <xf numFmtId="165" fontId="4" fillId="0" borderId="10" xfId="203" applyFont="1" applyBorder="1" applyAlignment="1" applyProtection="1">
      <alignment horizontal="center" vertical="center"/>
      <protection hidden="1"/>
    </xf>
    <xf numFmtId="0" fontId="30" fillId="0" borderId="8" xfId="0" applyFont="1" applyBorder="1" applyAlignment="1" applyProtection="1">
      <alignment horizontal="left" vertical="center"/>
      <protection hidden="1"/>
    </xf>
    <xf numFmtId="170" fontId="3" fillId="0" borderId="10" xfId="203" applyNumberFormat="1" applyFont="1" applyBorder="1" applyAlignment="1" applyProtection="1">
      <alignment horizontal="center" vertical="center"/>
      <protection hidden="1"/>
    </xf>
    <xf numFmtId="189" fontId="29" fillId="0" borderId="13" xfId="0" applyNumberFormat="1" applyFont="1" applyFill="1" applyBorder="1" applyAlignment="1" applyProtection="1">
      <alignment vertical="center"/>
      <protection hidden="1"/>
    </xf>
    <xf numFmtId="0" fontId="29" fillId="0" borderId="61" xfId="0" applyFont="1" applyBorder="1" applyAlignment="1" applyProtection="1">
      <alignment horizontal="left" vertical="center"/>
      <protection hidden="1"/>
    </xf>
    <xf numFmtId="165" fontId="3" fillId="0" borderId="58" xfId="203" applyFont="1" applyBorder="1" applyAlignment="1" applyProtection="1">
      <alignment horizontal="center" vertical="center"/>
      <protection hidden="1"/>
    </xf>
    <xf numFmtId="0" fontId="30" fillId="0" borderId="46" xfId="0" applyFont="1" applyBorder="1" applyAlignment="1" applyProtection="1">
      <alignment horizontal="left" vertical="center"/>
      <protection hidden="1"/>
    </xf>
    <xf numFmtId="165" fontId="3" fillId="0" borderId="87" xfId="203" applyFont="1" applyBorder="1" applyAlignment="1" applyProtection="1">
      <alignment horizontal="center" vertical="center"/>
      <protection hidden="1"/>
    </xf>
    <xf numFmtId="0" fontId="30" fillId="0" borderId="62" xfId="0" applyFont="1" applyBorder="1" applyAlignment="1" applyProtection="1">
      <alignment horizontal="left" vertical="center"/>
      <protection hidden="1"/>
    </xf>
    <xf numFmtId="0" fontId="30" fillId="0" borderId="46" xfId="0" applyFont="1" applyBorder="1" applyAlignment="1" applyProtection="1">
      <alignment horizontal="center" vertical="center"/>
      <protection hidden="1"/>
    </xf>
    <xf numFmtId="0" fontId="3" fillId="0" borderId="87" xfId="0" applyFont="1" applyBorder="1" applyAlignment="1" applyProtection="1">
      <alignment horizontal="center" vertical="center"/>
      <protection hidden="1"/>
    </xf>
    <xf numFmtId="0" fontId="15" fillId="0" borderId="8" xfId="191" applyFont="1" applyBorder="1" applyProtection="1">
      <protection hidden="1"/>
    </xf>
    <xf numFmtId="0" fontId="3" fillId="0" borderId="8" xfId="191" applyFont="1" applyBorder="1" applyProtection="1">
      <protection hidden="1"/>
    </xf>
    <xf numFmtId="0" fontId="15" fillId="0" borderId="11" xfId="191" applyFont="1" applyBorder="1" applyProtection="1">
      <protection hidden="1"/>
    </xf>
    <xf numFmtId="0" fontId="23" fillId="0" borderId="8" xfId="0" applyFont="1" applyBorder="1" applyAlignment="1" applyProtection="1">
      <alignment vertical="center" wrapText="1"/>
      <protection hidden="1"/>
    </xf>
    <xf numFmtId="0" fontId="3" fillId="0" borderId="8" xfId="191" applyFont="1" applyBorder="1" applyAlignment="1" applyProtection="1">
      <alignment vertical="center" wrapText="1"/>
      <protection hidden="1"/>
    </xf>
    <xf numFmtId="0" fontId="15" fillId="0" borderId="11" xfId="191" applyFont="1" applyBorder="1" applyAlignment="1" applyProtection="1">
      <alignment vertical="center" wrapText="1"/>
      <protection hidden="1"/>
    </xf>
    <xf numFmtId="0" fontId="23" fillId="0" borderId="46" xfId="0" applyFont="1" applyBorder="1" applyAlignment="1" applyProtection="1">
      <alignment vertical="center" wrapText="1"/>
      <protection hidden="1"/>
    </xf>
    <xf numFmtId="0" fontId="23" fillId="0" borderId="49" xfId="0" applyFont="1" applyBorder="1" applyAlignment="1" applyProtection="1">
      <alignment vertical="center" wrapText="1"/>
      <protection hidden="1"/>
    </xf>
    <xf numFmtId="0" fontId="23" fillId="0" borderId="61" xfId="0" applyFont="1" applyBorder="1" applyAlignment="1" applyProtection="1">
      <alignment vertical="center" wrapText="1"/>
      <protection hidden="1"/>
    </xf>
    <xf numFmtId="0" fontId="23" fillId="0" borderId="62" xfId="0" applyFont="1" applyBorder="1" applyAlignment="1" applyProtection="1">
      <alignment vertical="center" wrapText="1"/>
      <protection hidden="1"/>
    </xf>
    <xf numFmtId="0" fontId="23" fillId="0" borderId="63" xfId="0" applyFont="1" applyBorder="1" applyAlignment="1" applyProtection="1">
      <alignment vertical="center" wrapText="1"/>
      <protection hidden="1"/>
    </xf>
    <xf numFmtId="164" fontId="23" fillId="0" borderId="41" xfId="187" applyNumberFormat="1" applyFont="1" applyFill="1" applyBorder="1" applyAlignment="1" applyProtection="1">
      <alignment vertical="center" wrapText="1"/>
      <protection hidden="1"/>
    </xf>
    <xf numFmtId="164" fontId="23" fillId="0" borderId="0" xfId="187" applyNumberFormat="1" applyFont="1" applyFill="1" applyBorder="1" applyAlignment="1" applyProtection="1">
      <alignment vertical="center" wrapText="1"/>
      <protection hidden="1"/>
    </xf>
    <xf numFmtId="164" fontId="23" fillId="0" borderId="17" xfId="187" applyNumberFormat="1" applyFont="1" applyFill="1" applyBorder="1" applyAlignment="1" applyProtection="1">
      <alignment vertical="center" wrapText="1"/>
      <protection hidden="1"/>
    </xf>
    <xf numFmtId="164" fontId="23" fillId="0" borderId="42" xfId="187" applyNumberFormat="1" applyFont="1" applyFill="1" applyBorder="1" applyAlignment="1" applyProtection="1">
      <alignment vertical="center" wrapText="1"/>
      <protection hidden="1"/>
    </xf>
    <xf numFmtId="164" fontId="23" fillId="0" borderId="43" xfId="187" applyNumberFormat="1" applyFont="1" applyFill="1" applyBorder="1" applyAlignment="1" applyProtection="1">
      <alignment vertical="center" wrapText="1"/>
      <protection hidden="1"/>
    </xf>
    <xf numFmtId="164" fontId="23" fillId="0" borderId="44" xfId="187" applyNumberFormat="1" applyFont="1" applyFill="1" applyBorder="1" applyAlignment="1" applyProtection="1">
      <alignment vertical="center" wrapText="1"/>
      <protection hidden="1"/>
    </xf>
    <xf numFmtId="0" fontId="23" fillId="0" borderId="84" xfId="0" applyFont="1" applyFill="1" applyBorder="1" applyAlignment="1" applyProtection="1">
      <alignment vertical="center" wrapText="1"/>
      <protection hidden="1"/>
    </xf>
    <xf numFmtId="0" fontId="23" fillId="0" borderId="87" xfId="0" applyFont="1" applyFill="1" applyBorder="1" applyAlignment="1" applyProtection="1">
      <alignment vertical="center" wrapText="1"/>
      <protection hidden="1"/>
    </xf>
    <xf numFmtId="164" fontId="23" fillId="0" borderId="38" xfId="187" applyNumberFormat="1" applyFont="1" applyFill="1" applyBorder="1" applyAlignment="1" applyProtection="1">
      <alignment vertical="center" wrapText="1"/>
      <protection hidden="1"/>
    </xf>
    <xf numFmtId="164" fontId="23" fillId="0" borderId="39" xfId="187" applyNumberFormat="1" applyFont="1" applyFill="1" applyBorder="1" applyAlignment="1" applyProtection="1">
      <alignment vertical="center" wrapText="1"/>
      <protection hidden="1"/>
    </xf>
    <xf numFmtId="164" fontId="23" fillId="0" borderId="40" xfId="187" applyNumberFormat="1" applyFont="1" applyFill="1" applyBorder="1" applyAlignment="1" applyProtection="1">
      <alignment vertical="center" wrapText="1"/>
      <protection hidden="1"/>
    </xf>
    <xf numFmtId="164" fontId="23" fillId="0" borderId="88" xfId="0" applyNumberFormat="1" applyFont="1" applyFill="1" applyBorder="1" applyAlignment="1" applyProtection="1">
      <alignment vertical="center" wrapText="1"/>
      <protection hidden="1"/>
    </xf>
    <xf numFmtId="164" fontId="23" fillId="0" borderId="84" xfId="0" applyNumberFormat="1" applyFont="1" applyFill="1" applyBorder="1" applyAlignment="1" applyProtection="1">
      <alignment vertical="center" wrapText="1"/>
      <protection hidden="1"/>
    </xf>
    <xf numFmtId="164" fontId="23" fillId="0" borderId="87" xfId="0" applyNumberFormat="1" applyFont="1" applyFill="1" applyBorder="1" applyAlignment="1" applyProtection="1">
      <alignment vertical="center" wrapText="1"/>
      <protection hidden="1"/>
    </xf>
    <xf numFmtId="0" fontId="23" fillId="0" borderId="38" xfId="0" applyFont="1" applyFill="1" applyBorder="1" applyAlignment="1" applyProtection="1">
      <alignment vertical="center" wrapText="1"/>
      <protection hidden="1"/>
    </xf>
    <xf numFmtId="0" fontId="23" fillId="0" borderId="39" xfId="0" applyFont="1" applyFill="1" applyBorder="1" applyAlignment="1" applyProtection="1">
      <alignment vertical="center" wrapText="1"/>
      <protection hidden="1"/>
    </xf>
    <xf numFmtId="0" fontId="23" fillId="0" borderId="40" xfId="0" applyFont="1" applyFill="1" applyBorder="1" applyAlignment="1" applyProtection="1">
      <alignment vertical="center" wrapText="1"/>
      <protection hidden="1"/>
    </xf>
    <xf numFmtId="178" fontId="23" fillId="0" borderId="38" xfId="0" applyNumberFormat="1" applyFont="1" applyFill="1" applyBorder="1" applyAlignment="1" applyProtection="1">
      <alignment vertical="center" wrapText="1"/>
      <protection hidden="1"/>
    </xf>
    <xf numFmtId="178" fontId="23" fillId="0" borderId="39" xfId="0" applyNumberFormat="1" applyFont="1" applyFill="1" applyBorder="1" applyAlignment="1" applyProtection="1">
      <alignment vertical="center" wrapText="1"/>
      <protection hidden="1"/>
    </xf>
    <xf numFmtId="164" fontId="23" fillId="0" borderId="40" xfId="0" applyNumberFormat="1" applyFont="1" applyFill="1" applyBorder="1" applyAlignment="1" applyProtection="1">
      <alignment vertical="center" wrapText="1"/>
      <protection hidden="1"/>
    </xf>
    <xf numFmtId="164" fontId="23" fillId="0" borderId="41" xfId="0" applyNumberFormat="1" applyFont="1" applyFill="1" applyBorder="1" applyAlignment="1" applyProtection="1">
      <alignment vertical="center" wrapText="1"/>
      <protection hidden="1"/>
    </xf>
    <xf numFmtId="164" fontId="23" fillId="0" borderId="0" xfId="0" applyNumberFormat="1" applyFont="1" applyFill="1" applyBorder="1" applyAlignment="1" applyProtection="1">
      <alignment vertical="center" wrapText="1"/>
      <protection hidden="1"/>
    </xf>
    <xf numFmtId="164" fontId="23" fillId="0" borderId="17" xfId="0" applyNumberFormat="1" applyFont="1" applyFill="1" applyBorder="1" applyAlignment="1" applyProtection="1">
      <alignment vertical="center" wrapText="1"/>
      <protection hidden="1"/>
    </xf>
    <xf numFmtId="164" fontId="23" fillId="0" borderId="42" xfId="0" applyNumberFormat="1" applyFont="1" applyFill="1" applyBorder="1" applyAlignment="1" applyProtection="1">
      <alignment vertical="center" wrapText="1"/>
      <protection hidden="1"/>
    </xf>
    <xf numFmtId="164" fontId="23" fillId="0" borderId="43" xfId="0" applyNumberFormat="1" applyFont="1" applyFill="1" applyBorder="1" applyAlignment="1" applyProtection="1">
      <alignment vertical="center" wrapText="1"/>
      <protection hidden="1"/>
    </xf>
    <xf numFmtId="164" fontId="23" fillId="0" borderId="44" xfId="0" applyNumberFormat="1" applyFont="1" applyFill="1" applyBorder="1" applyAlignment="1" applyProtection="1">
      <alignment vertical="center" wrapText="1"/>
      <protection hidden="1"/>
    </xf>
    <xf numFmtId="0" fontId="14" fillId="0" borderId="62" xfId="191" applyFont="1" applyBorder="1" applyAlignment="1" applyProtection="1">
      <alignment vertical="center" wrapText="1"/>
      <protection hidden="1"/>
    </xf>
    <xf numFmtId="0" fontId="15" fillId="0" borderId="62" xfId="191" applyFont="1" applyBorder="1" applyAlignment="1" applyProtection="1">
      <alignment vertical="center" wrapText="1"/>
      <protection hidden="1"/>
    </xf>
    <xf numFmtId="0" fontId="3" fillId="0" borderId="62" xfId="191" applyFont="1" applyBorder="1" applyAlignment="1" applyProtection="1">
      <alignment vertical="center" wrapText="1"/>
      <protection hidden="1"/>
    </xf>
    <xf numFmtId="0" fontId="0" fillId="0" borderId="46" xfId="0" applyBorder="1" applyAlignment="1" applyProtection="1">
      <alignment vertical="center" wrapText="1"/>
      <protection hidden="1"/>
    </xf>
    <xf numFmtId="0" fontId="15" fillId="0" borderId="90" xfId="191" applyFont="1" applyBorder="1" applyAlignment="1" applyProtection="1">
      <alignment vertical="center" wrapText="1"/>
      <protection hidden="1"/>
    </xf>
    <xf numFmtId="0" fontId="15" fillId="0" borderId="89" xfId="191" applyFont="1" applyBorder="1" applyAlignment="1" applyProtection="1">
      <alignment vertical="center" wrapText="1"/>
      <protection hidden="1"/>
    </xf>
    <xf numFmtId="0" fontId="15" fillId="0" borderId="91" xfId="191" applyFont="1" applyBorder="1" applyAlignment="1" applyProtection="1">
      <alignment vertical="center" wrapText="1"/>
      <protection hidden="1"/>
    </xf>
    <xf numFmtId="0" fontId="15" fillId="0" borderId="92" xfId="191" applyFont="1" applyBorder="1" applyAlignment="1" applyProtection="1">
      <alignment vertical="center" wrapText="1"/>
      <protection hidden="1"/>
    </xf>
    <xf numFmtId="0" fontId="15" fillId="0" borderId="28" xfId="191" applyFont="1" applyBorder="1" applyAlignment="1" applyProtection="1">
      <alignment vertical="center" wrapText="1"/>
      <protection hidden="1"/>
    </xf>
    <xf numFmtId="43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4" fillId="0" borderId="0" xfId="19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10" fontId="23" fillId="0" borderId="38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39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40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42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43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44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88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84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88" xfId="0" applyFont="1" applyFill="1" applyBorder="1" applyAlignment="1" applyProtection="1">
      <alignment horizontal="center" vertical="center" wrapText="1"/>
      <protection hidden="1"/>
    </xf>
    <xf numFmtId="0" fontId="23" fillId="0" borderId="84" xfId="0" applyFont="1" applyFill="1" applyBorder="1" applyAlignment="1" applyProtection="1">
      <alignment horizontal="center" vertical="center" wrapText="1"/>
      <protection hidden="1"/>
    </xf>
    <xf numFmtId="0" fontId="23" fillId="0" borderId="87" xfId="0" applyFont="1" applyFill="1" applyBorder="1" applyAlignment="1" applyProtection="1">
      <alignment horizontal="center" vertical="center" wrapText="1"/>
      <protection hidden="1"/>
    </xf>
    <xf numFmtId="10" fontId="23" fillId="0" borderId="93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9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3" fillId="0" borderId="43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 applyProtection="1">
      <alignment horizontal="center" vertical="center" wrapText="1"/>
      <protection hidden="1"/>
    </xf>
    <xf numFmtId="0" fontId="23" fillId="0" borderId="88" xfId="0" applyFont="1" applyBorder="1" applyAlignment="1" applyProtection="1">
      <alignment horizontal="center" vertical="center" wrapText="1"/>
      <protection hidden="1"/>
    </xf>
    <xf numFmtId="0" fontId="23" fillId="0" borderId="84" xfId="0" applyFont="1" applyBorder="1" applyAlignment="1" applyProtection="1">
      <alignment horizontal="center" vertical="center" wrapText="1"/>
      <protection hidden="1"/>
    </xf>
    <xf numFmtId="0" fontId="23" fillId="0" borderId="87" xfId="0" applyFont="1" applyBorder="1" applyAlignment="1" applyProtection="1">
      <alignment horizontal="center" vertical="center" wrapText="1"/>
      <protection hidden="1"/>
    </xf>
    <xf numFmtId="10" fontId="23" fillId="0" borderId="54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55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56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41" xfId="187" applyNumberFormat="1" applyFont="1" applyFill="1" applyBorder="1" applyAlignment="1" applyProtection="1">
      <alignment horizontal="center" vertical="center" wrapText="1"/>
      <protection hidden="1"/>
    </xf>
    <xf numFmtId="10" fontId="23" fillId="0" borderId="0" xfId="187" applyNumberFormat="1" applyFont="1" applyFill="1" applyBorder="1" applyAlignment="1" applyProtection="1">
      <alignment horizontal="center" vertical="center" wrapText="1"/>
      <protection hidden="1"/>
    </xf>
    <xf numFmtId="10" fontId="23" fillId="0" borderId="17" xfId="187" applyNumberFormat="1" applyFont="1" applyFill="1" applyBorder="1" applyAlignment="1" applyProtection="1">
      <alignment horizontal="center" vertical="center" wrapText="1"/>
      <protection hidden="1"/>
    </xf>
    <xf numFmtId="0" fontId="23" fillId="6" borderId="38" xfId="0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0" fontId="23" fillId="0" borderId="40" xfId="0" applyFont="1" applyFill="1" applyBorder="1" applyAlignment="1" applyProtection="1">
      <alignment horizontal="center" vertical="center"/>
      <protection hidden="1"/>
    </xf>
    <xf numFmtId="0" fontId="23" fillId="6" borderId="41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175" fontId="23" fillId="0" borderId="0" xfId="0" applyNumberFormat="1" applyFont="1" applyFill="1" applyBorder="1" applyAlignment="1" applyProtection="1">
      <alignment horizontal="center" vertical="center"/>
      <protection hidden="1"/>
    </xf>
    <xf numFmtId="175" fontId="23" fillId="0" borderId="17" xfId="0" applyNumberFormat="1" applyFont="1" applyFill="1" applyBorder="1" applyAlignment="1" applyProtection="1">
      <alignment horizontal="center" vertical="center"/>
      <protection hidden="1"/>
    </xf>
    <xf numFmtId="175" fontId="23" fillId="0" borderId="41" xfId="0" applyNumberFormat="1" applyFont="1" applyFill="1" applyBorder="1" applyAlignment="1" applyProtection="1">
      <alignment horizontal="center" vertical="center"/>
      <protection hidden="1"/>
    </xf>
    <xf numFmtId="10" fontId="23" fillId="0" borderId="41" xfId="0" applyNumberFormat="1" applyFont="1" applyFill="1" applyBorder="1" applyAlignment="1" applyProtection="1">
      <alignment horizontal="center" vertical="center"/>
      <protection hidden="1"/>
    </xf>
    <xf numFmtId="10" fontId="23" fillId="0" borderId="0" xfId="0" applyNumberFormat="1" applyFont="1" applyFill="1" applyBorder="1" applyAlignment="1" applyProtection="1">
      <alignment horizontal="center" vertical="center"/>
      <protection hidden="1"/>
    </xf>
    <xf numFmtId="10" fontId="23" fillId="0" borderId="17" xfId="0" applyNumberFormat="1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44" xfId="0" applyFont="1" applyFill="1" applyBorder="1" applyAlignment="1" applyProtection="1">
      <alignment horizontal="center" vertical="center"/>
      <protection hidden="1"/>
    </xf>
    <xf numFmtId="0" fontId="23" fillId="0" borderId="46" xfId="0" applyFont="1" applyBorder="1" applyProtection="1">
      <protection hidden="1"/>
    </xf>
    <xf numFmtId="0" fontId="23" fillId="0" borderId="84" xfId="0" applyFont="1" applyBorder="1" applyProtection="1">
      <protection hidden="1"/>
    </xf>
    <xf numFmtId="0" fontId="23" fillId="0" borderId="84" xfId="0" applyFont="1" applyFill="1" applyBorder="1" applyProtection="1">
      <protection hidden="1"/>
    </xf>
    <xf numFmtId="0" fontId="23" fillId="0" borderId="87" xfId="0" applyFont="1" applyFill="1" applyBorder="1" applyProtection="1">
      <protection hidden="1"/>
    </xf>
    <xf numFmtId="165" fontId="23" fillId="0" borderId="88" xfId="207" applyNumberFormat="1" applyFont="1" applyFill="1" applyBorder="1" applyAlignment="1" applyProtection="1">
      <alignment horizontal="center" vertical="center"/>
      <protection hidden="1"/>
    </xf>
    <xf numFmtId="165" fontId="23" fillId="0" borderId="84" xfId="207" applyNumberFormat="1" applyFont="1" applyFill="1" applyBorder="1" applyAlignment="1" applyProtection="1">
      <alignment horizontal="center" vertical="center"/>
      <protection hidden="1"/>
    </xf>
    <xf numFmtId="165" fontId="23" fillId="0" borderId="87" xfId="207" applyNumberFormat="1" applyFont="1" applyFill="1" applyBorder="1" applyAlignment="1" applyProtection="1">
      <alignment horizontal="center" vertical="center"/>
      <protection hidden="1"/>
    </xf>
    <xf numFmtId="164" fontId="23" fillId="0" borderId="38" xfId="188" applyNumberFormat="1" applyFont="1" applyFill="1" applyBorder="1" applyProtection="1">
      <protection hidden="1"/>
    </xf>
    <xf numFmtId="164" fontId="23" fillId="0" borderId="39" xfId="188" applyNumberFormat="1" applyFont="1" applyFill="1" applyBorder="1" applyProtection="1">
      <protection hidden="1"/>
    </xf>
    <xf numFmtId="164" fontId="23" fillId="0" borderId="40" xfId="188" applyNumberFormat="1" applyFont="1" applyFill="1" applyBorder="1" applyProtection="1">
      <protection hidden="1"/>
    </xf>
    <xf numFmtId="164" fontId="23" fillId="0" borderId="0" xfId="188" applyNumberFormat="1" applyFont="1" applyFill="1" applyBorder="1" applyProtection="1">
      <protection hidden="1"/>
    </xf>
    <xf numFmtId="164" fontId="23" fillId="0" borderId="17" xfId="188" applyNumberFormat="1" applyFont="1" applyFill="1" applyBorder="1" applyProtection="1">
      <protection hidden="1"/>
    </xf>
    <xf numFmtId="164" fontId="23" fillId="0" borderId="43" xfId="188" applyNumberFormat="1" applyFont="1" applyFill="1" applyBorder="1" applyProtection="1">
      <protection hidden="1"/>
    </xf>
    <xf numFmtId="164" fontId="23" fillId="0" borderId="44" xfId="188" applyNumberFormat="1" applyFont="1" applyFill="1" applyBorder="1" applyProtection="1">
      <protection hidden="1"/>
    </xf>
    <xf numFmtId="0" fontId="23" fillId="0" borderId="42" xfId="0" applyFont="1" applyFill="1" applyBorder="1" applyProtection="1">
      <protection hidden="1"/>
    </xf>
    <xf numFmtId="0" fontId="23" fillId="0" borderId="43" xfId="0" applyFont="1" applyFill="1" applyBorder="1" applyProtection="1">
      <protection hidden="1"/>
    </xf>
    <xf numFmtId="0" fontId="23" fillId="0" borderId="44" xfId="0" applyFont="1" applyFill="1" applyBorder="1" applyProtection="1">
      <protection hidden="1"/>
    </xf>
    <xf numFmtId="0" fontId="23" fillId="0" borderId="88" xfId="0" applyFont="1" applyFill="1" applyBorder="1" applyProtection="1">
      <protection hidden="1"/>
    </xf>
    <xf numFmtId="178" fontId="23" fillId="0" borderId="38" xfId="0" applyNumberFormat="1" applyFont="1" applyFill="1" applyBorder="1" applyProtection="1">
      <protection hidden="1"/>
    </xf>
    <xf numFmtId="164" fontId="23" fillId="0" borderId="39" xfId="0" applyNumberFormat="1" applyFont="1" applyFill="1" applyBorder="1" applyProtection="1">
      <protection hidden="1"/>
    </xf>
    <xf numFmtId="164" fontId="23" fillId="0" borderId="40" xfId="0" applyNumberFormat="1" applyFont="1" applyFill="1" applyBorder="1" applyProtection="1">
      <protection hidden="1"/>
    </xf>
    <xf numFmtId="164" fontId="23" fillId="0" borderId="41" xfId="0" applyNumberFormat="1" applyFont="1" applyFill="1" applyBorder="1" applyProtection="1">
      <protection hidden="1"/>
    </xf>
    <xf numFmtId="164" fontId="23" fillId="0" borderId="0" xfId="0" applyNumberFormat="1" applyFont="1" applyFill="1" applyBorder="1" applyProtection="1">
      <protection hidden="1"/>
    </xf>
    <xf numFmtId="164" fontId="23" fillId="0" borderId="17" xfId="0" applyNumberFormat="1" applyFont="1" applyFill="1" applyBorder="1" applyProtection="1">
      <protection hidden="1"/>
    </xf>
    <xf numFmtId="164" fontId="23" fillId="0" borderId="42" xfId="0" applyNumberFormat="1" applyFont="1" applyFill="1" applyBorder="1" applyProtection="1">
      <protection hidden="1"/>
    </xf>
    <xf numFmtId="164" fontId="23" fillId="0" borderId="43" xfId="0" applyNumberFormat="1" applyFont="1" applyFill="1" applyBorder="1" applyProtection="1">
      <protection hidden="1"/>
    </xf>
    <xf numFmtId="164" fontId="23" fillId="0" borderId="44" xfId="0" applyNumberFormat="1" applyFont="1" applyFill="1" applyBorder="1" applyProtection="1">
      <protection hidden="1"/>
    </xf>
    <xf numFmtId="10" fontId="23" fillId="0" borderId="39" xfId="0" applyNumberFormat="1" applyFont="1" applyFill="1" applyBorder="1" applyProtection="1">
      <protection hidden="1"/>
    </xf>
    <xf numFmtId="10" fontId="23" fillId="0" borderId="40" xfId="0" applyNumberFormat="1" applyFont="1" applyFill="1" applyBorder="1" applyProtection="1">
      <protection hidden="1"/>
    </xf>
    <xf numFmtId="10" fontId="23" fillId="0" borderId="0" xfId="0" applyNumberFormat="1" applyFont="1" applyFill="1" applyBorder="1" applyProtection="1">
      <protection hidden="1"/>
    </xf>
    <xf numFmtId="10" fontId="23" fillId="0" borderId="17" xfId="0" applyNumberFormat="1" applyFont="1" applyFill="1" applyBorder="1" applyProtection="1">
      <protection hidden="1"/>
    </xf>
    <xf numFmtId="10" fontId="23" fillId="0" borderId="43" xfId="0" applyNumberFormat="1" applyFont="1" applyFill="1" applyBorder="1" applyProtection="1">
      <protection hidden="1"/>
    </xf>
    <xf numFmtId="10" fontId="23" fillId="0" borderId="44" xfId="0" applyNumberFormat="1" applyFont="1" applyFill="1" applyBorder="1" applyProtection="1">
      <protection hidden="1"/>
    </xf>
    <xf numFmtId="10" fontId="23" fillId="0" borderId="88" xfId="0" applyNumberFormat="1" applyFont="1" applyFill="1" applyBorder="1" applyProtection="1">
      <protection hidden="1"/>
    </xf>
    <xf numFmtId="10" fontId="23" fillId="0" borderId="84" xfId="0" applyNumberFormat="1" applyFont="1" applyFill="1" applyBorder="1" applyProtection="1">
      <protection hidden="1"/>
    </xf>
    <xf numFmtId="10" fontId="23" fillId="0" borderId="87" xfId="0" applyNumberFormat="1" applyFont="1" applyFill="1" applyBorder="1" applyProtection="1">
      <protection hidden="1"/>
    </xf>
    <xf numFmtId="0" fontId="23" fillId="0" borderId="87" xfId="0" applyFont="1" applyBorder="1" applyProtection="1">
      <protection hidden="1"/>
    </xf>
    <xf numFmtId="10" fontId="23" fillId="0" borderId="54" xfId="0" applyNumberFormat="1" applyFont="1" applyFill="1" applyBorder="1" applyProtection="1">
      <protection hidden="1"/>
    </xf>
    <xf numFmtId="10" fontId="23" fillId="0" borderId="55" xfId="0" applyNumberFormat="1" applyFont="1" applyFill="1" applyBorder="1" applyProtection="1">
      <protection hidden="1"/>
    </xf>
    <xf numFmtId="10" fontId="23" fillId="0" borderId="56" xfId="0" applyNumberFormat="1" applyFont="1" applyFill="1" applyBorder="1" applyProtection="1">
      <protection hidden="1"/>
    </xf>
    <xf numFmtId="0" fontId="10" fillId="0" borderId="61" xfId="192" applyBorder="1" applyAlignment="1" applyProtection="1">
      <alignment vertical="center"/>
      <protection hidden="1"/>
    </xf>
    <xf numFmtId="0" fontId="10" fillId="0" borderId="62" xfId="192" applyBorder="1" applyAlignment="1" applyProtection="1">
      <alignment vertical="center"/>
      <protection hidden="1"/>
    </xf>
    <xf numFmtId="0" fontId="10" fillId="0" borderId="63" xfId="192" applyBorder="1" applyAlignment="1" applyProtection="1">
      <alignment vertical="center"/>
      <protection hidden="1"/>
    </xf>
    <xf numFmtId="0" fontId="10" fillId="0" borderId="49" xfId="192" applyBorder="1" applyAlignment="1" applyProtection="1">
      <alignment vertical="center"/>
      <protection hidden="1"/>
    </xf>
    <xf numFmtId="3" fontId="10" fillId="0" borderId="39" xfId="203" applyNumberFormat="1" applyFont="1" applyFill="1" applyBorder="1" applyAlignment="1" applyProtection="1">
      <alignment horizontal="center" vertical="center"/>
      <protection hidden="1"/>
    </xf>
    <xf numFmtId="3" fontId="10" fillId="0" borderId="40" xfId="203" applyNumberFormat="1" applyFont="1" applyFill="1" applyBorder="1" applyAlignment="1" applyProtection="1">
      <alignment horizontal="center" vertical="center"/>
      <protection hidden="1"/>
    </xf>
    <xf numFmtId="0" fontId="10" fillId="0" borderId="52" xfId="192" applyBorder="1" applyAlignment="1" applyProtection="1">
      <alignment vertical="center"/>
      <protection hidden="1"/>
    </xf>
    <xf numFmtId="3" fontId="10" fillId="0" borderId="18" xfId="0" applyNumberFormat="1" applyFont="1" applyBorder="1" applyAlignment="1" applyProtection="1">
      <alignment horizontal="center" vertic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vertical="center" wrapText="1"/>
      <protection hidden="1"/>
    </xf>
    <xf numFmtId="0" fontId="3" fillId="0" borderId="62" xfId="0" applyFont="1" applyBorder="1" applyAlignment="1" applyProtection="1">
      <alignment vertical="center" wrapText="1"/>
      <protection hidden="1"/>
    </xf>
    <xf numFmtId="0" fontId="3" fillId="0" borderId="51" xfId="0" applyFont="1" applyBorder="1" applyAlignment="1" applyProtection="1">
      <alignment vertical="center" wrapText="1"/>
      <protection hidden="1"/>
    </xf>
    <xf numFmtId="190" fontId="3" fillId="0" borderId="38" xfId="203" applyNumberFormat="1" applyFont="1" applyBorder="1" applyAlignment="1" applyProtection="1">
      <alignment horizontal="center" vertical="center" wrapText="1"/>
      <protection hidden="1"/>
    </xf>
    <xf numFmtId="190" fontId="3" fillId="0" borderId="39" xfId="203" applyNumberFormat="1" applyFont="1" applyBorder="1" applyAlignment="1" applyProtection="1">
      <alignment horizontal="center" vertical="center" wrapText="1"/>
      <protection hidden="1"/>
    </xf>
    <xf numFmtId="190" fontId="3" fillId="0" borderId="41" xfId="203" applyNumberFormat="1" applyFont="1" applyBorder="1" applyAlignment="1" applyProtection="1">
      <alignment horizontal="center" vertical="center" wrapText="1"/>
      <protection hidden="1"/>
    </xf>
    <xf numFmtId="44" fontId="3" fillId="0" borderId="38" xfId="0" applyNumberFormat="1" applyFont="1" applyBorder="1" applyAlignment="1" applyProtection="1">
      <alignment vertical="center" wrapText="1"/>
      <protection hidden="1"/>
    </xf>
    <xf numFmtId="170" fontId="3" fillId="0" borderId="39" xfId="203" applyNumberFormat="1" applyFont="1" applyBorder="1" applyAlignment="1" applyProtection="1">
      <alignment vertical="center" wrapText="1"/>
      <protection hidden="1"/>
    </xf>
    <xf numFmtId="170" fontId="3" fillId="0" borderId="40" xfId="203" applyNumberFormat="1" applyFont="1" applyBorder="1" applyAlignment="1" applyProtection="1">
      <alignment vertical="center" wrapText="1"/>
      <protection hidden="1"/>
    </xf>
    <xf numFmtId="44" fontId="3" fillId="0" borderId="41" xfId="0" applyNumberFormat="1" applyFont="1" applyBorder="1" applyAlignment="1" applyProtection="1">
      <alignment vertical="center" wrapText="1"/>
      <protection hidden="1"/>
    </xf>
    <xf numFmtId="170" fontId="3" fillId="0" borderId="0" xfId="203" applyNumberFormat="1" applyFont="1" applyBorder="1" applyAlignment="1" applyProtection="1">
      <alignment vertical="center" wrapText="1"/>
      <protection hidden="1"/>
    </xf>
    <xf numFmtId="170" fontId="3" fillId="0" borderId="17" xfId="203" applyNumberFormat="1" applyFont="1" applyBorder="1" applyAlignment="1" applyProtection="1">
      <alignment vertical="center" wrapText="1"/>
      <protection hidden="1"/>
    </xf>
    <xf numFmtId="44" fontId="3" fillId="0" borderId="71" xfId="0" applyNumberFormat="1" applyFont="1" applyBorder="1" applyAlignment="1" applyProtection="1">
      <alignment vertical="center" wrapText="1"/>
      <protection hidden="1"/>
    </xf>
    <xf numFmtId="170" fontId="3" fillId="0" borderId="18" xfId="203" applyNumberFormat="1" applyFont="1" applyBorder="1" applyAlignment="1" applyProtection="1">
      <alignment vertical="center" wrapText="1"/>
      <protection hidden="1"/>
    </xf>
    <xf numFmtId="170" fontId="3" fillId="0" borderId="19" xfId="203" applyNumberFormat="1" applyFont="1" applyBorder="1" applyAlignment="1" applyProtection="1">
      <alignment vertical="center" wrapText="1"/>
      <protection hidden="1"/>
    </xf>
    <xf numFmtId="188" fontId="3" fillId="0" borderId="38" xfId="0" applyNumberFormat="1" applyFont="1" applyBorder="1" applyAlignment="1" applyProtection="1">
      <alignment vertical="center" wrapText="1"/>
      <protection hidden="1"/>
    </xf>
    <xf numFmtId="188" fontId="3" fillId="0" borderId="39" xfId="0" applyNumberFormat="1" applyFont="1" applyBorder="1" applyAlignment="1" applyProtection="1">
      <alignment vertical="center" wrapText="1"/>
      <protection hidden="1"/>
    </xf>
    <xf numFmtId="188" fontId="3" fillId="0" borderId="40" xfId="0" applyNumberFormat="1" applyFont="1" applyBorder="1" applyAlignment="1" applyProtection="1">
      <alignment vertical="center" wrapText="1"/>
      <protection hidden="1"/>
    </xf>
    <xf numFmtId="188" fontId="3" fillId="0" borderId="41" xfId="0" applyNumberFormat="1" applyFont="1" applyBorder="1" applyAlignment="1" applyProtection="1">
      <alignment vertical="center" wrapText="1"/>
      <protection hidden="1"/>
    </xf>
    <xf numFmtId="188" fontId="3" fillId="0" borderId="17" xfId="0" applyNumberFormat="1" applyFont="1" applyBorder="1" applyAlignment="1" applyProtection="1">
      <alignment vertical="center" wrapText="1"/>
      <protection hidden="1"/>
    </xf>
    <xf numFmtId="188" fontId="3" fillId="0" borderId="71" xfId="0" applyNumberFormat="1" applyFont="1" applyBorder="1" applyAlignment="1" applyProtection="1">
      <alignment vertical="center" wrapText="1"/>
      <protection hidden="1"/>
    </xf>
    <xf numFmtId="188" fontId="3" fillId="0" borderId="18" xfId="0" applyNumberFormat="1" applyFont="1" applyBorder="1" applyAlignment="1" applyProtection="1">
      <alignment vertical="center" wrapText="1"/>
      <protection hidden="1"/>
    </xf>
    <xf numFmtId="188" fontId="3" fillId="0" borderId="19" xfId="0" applyNumberFormat="1" applyFont="1" applyBorder="1" applyAlignment="1" applyProtection="1">
      <alignment vertical="center" wrapText="1"/>
      <protection hidden="1"/>
    </xf>
    <xf numFmtId="0" fontId="3" fillId="0" borderId="63" xfId="0" applyFont="1" applyBorder="1" applyAlignment="1" applyProtection="1">
      <alignment vertical="center" wrapText="1"/>
      <protection hidden="1"/>
    </xf>
    <xf numFmtId="186" fontId="3" fillId="0" borderId="38" xfId="0" applyNumberFormat="1" applyFont="1" applyBorder="1" applyAlignment="1" applyProtection="1">
      <alignment vertical="center" wrapText="1"/>
      <protection hidden="1"/>
    </xf>
    <xf numFmtId="186" fontId="3" fillId="0" borderId="39" xfId="0" applyNumberFormat="1" applyFont="1" applyBorder="1" applyAlignment="1" applyProtection="1">
      <alignment vertical="center" wrapText="1"/>
      <protection hidden="1"/>
    </xf>
    <xf numFmtId="186" fontId="3" fillId="0" borderId="41" xfId="0" applyNumberFormat="1" applyFont="1" applyBorder="1" applyAlignment="1" applyProtection="1">
      <alignment vertical="center" wrapText="1"/>
      <protection hidden="1"/>
    </xf>
    <xf numFmtId="186" fontId="3" fillId="0" borderId="42" xfId="0" applyNumberFormat="1" applyFont="1" applyBorder="1" applyAlignment="1" applyProtection="1">
      <alignment vertical="center" wrapText="1"/>
      <protection hidden="1"/>
    </xf>
    <xf numFmtId="186" fontId="3" fillId="0" borderId="43" xfId="0" applyNumberFormat="1" applyFont="1" applyBorder="1" applyAlignment="1" applyProtection="1">
      <alignment vertical="center" wrapText="1"/>
      <protection hidden="1"/>
    </xf>
    <xf numFmtId="186" fontId="3" fillId="0" borderId="54" xfId="0" applyNumberFormat="1" applyFont="1" applyBorder="1" applyAlignment="1" applyProtection="1">
      <alignment vertical="center" wrapText="1"/>
      <protection hidden="1"/>
    </xf>
    <xf numFmtId="186" fontId="3" fillId="0" borderId="55" xfId="0" applyNumberFormat="1" applyFont="1" applyBorder="1" applyAlignment="1" applyProtection="1">
      <alignment vertical="center" wrapText="1"/>
      <protection hidden="1"/>
    </xf>
    <xf numFmtId="186" fontId="3" fillId="0" borderId="56" xfId="0" applyNumberFormat="1" applyFont="1" applyBorder="1" applyAlignment="1" applyProtection="1">
      <alignment vertical="center" wrapText="1"/>
      <protection hidden="1"/>
    </xf>
    <xf numFmtId="186" fontId="3" fillId="0" borderId="40" xfId="0" applyNumberFormat="1" applyFont="1" applyBorder="1" applyAlignment="1" applyProtection="1">
      <alignment vertical="center" wrapText="1"/>
      <protection hidden="1"/>
    </xf>
    <xf numFmtId="186" fontId="3" fillId="0" borderId="17" xfId="0" applyNumberFormat="1" applyFont="1" applyBorder="1" applyAlignment="1" applyProtection="1">
      <alignment vertical="center" wrapText="1"/>
      <protection hidden="1"/>
    </xf>
    <xf numFmtId="186" fontId="3" fillId="0" borderId="44" xfId="0" applyNumberFormat="1" applyFont="1" applyBorder="1" applyAlignment="1" applyProtection="1">
      <alignment vertical="center" wrapText="1"/>
      <protection hidden="1"/>
    </xf>
    <xf numFmtId="170" fontId="3" fillId="0" borderId="38" xfId="207" applyNumberFormat="1" applyFont="1" applyBorder="1" applyAlignment="1" applyProtection="1">
      <alignment vertical="center" wrapText="1"/>
      <protection hidden="1"/>
    </xf>
    <xf numFmtId="170" fontId="3" fillId="0" borderId="39" xfId="207" applyNumberFormat="1" applyFont="1" applyBorder="1" applyAlignment="1" applyProtection="1">
      <alignment vertical="center" wrapText="1"/>
      <protection hidden="1"/>
    </xf>
    <xf numFmtId="170" fontId="3" fillId="0" borderId="41" xfId="207" applyNumberFormat="1" applyFont="1" applyBorder="1" applyAlignment="1" applyProtection="1">
      <alignment vertical="center" wrapText="1"/>
      <protection hidden="1"/>
    </xf>
    <xf numFmtId="170" fontId="3" fillId="0" borderId="42" xfId="207" applyNumberFormat="1" applyFont="1" applyBorder="1" applyAlignment="1" applyProtection="1">
      <alignment vertical="center" wrapText="1"/>
      <protection hidden="1"/>
    </xf>
    <xf numFmtId="170" fontId="3" fillId="0" borderId="43" xfId="207" applyNumberFormat="1" applyFont="1" applyBorder="1" applyAlignment="1" applyProtection="1">
      <alignment vertical="center" wrapText="1"/>
      <protection hidden="1"/>
    </xf>
    <xf numFmtId="0" fontId="3" fillId="0" borderId="61" xfId="0" applyFont="1" applyFill="1" applyBorder="1" applyAlignment="1" applyProtection="1">
      <alignment vertical="center" wrapText="1"/>
      <protection hidden="1"/>
    </xf>
    <xf numFmtId="0" fontId="3" fillId="0" borderId="62" xfId="0" applyFont="1" applyFill="1" applyBorder="1" applyAlignment="1" applyProtection="1">
      <alignment vertical="center" wrapText="1"/>
      <protection hidden="1"/>
    </xf>
    <xf numFmtId="0" fontId="3" fillId="0" borderId="51" xfId="0" applyFont="1" applyFill="1" applyBorder="1" applyAlignment="1" applyProtection="1">
      <alignment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165" fontId="3" fillId="0" borderId="19" xfId="207" applyFont="1" applyBorder="1" applyAlignment="1" applyProtection="1">
      <alignment horizontal="center" vertical="center" wrapText="1"/>
      <protection hidden="1"/>
    </xf>
    <xf numFmtId="10" fontId="3" fillId="5" borderId="39" xfId="200" applyNumberFormat="1" applyFont="1" applyFill="1" applyBorder="1" applyAlignment="1" applyProtection="1">
      <alignment horizontal="center" vertical="center"/>
      <protection locked="0"/>
    </xf>
    <xf numFmtId="10" fontId="3" fillId="5" borderId="40" xfId="200" applyNumberFormat="1" applyFont="1" applyFill="1" applyBorder="1" applyAlignment="1" applyProtection="1">
      <alignment horizontal="center" vertical="center"/>
      <protection locked="0"/>
    </xf>
    <xf numFmtId="10" fontId="3" fillId="5" borderId="0" xfId="200" applyNumberFormat="1" applyFont="1" applyFill="1" applyBorder="1" applyAlignment="1" applyProtection="1">
      <alignment horizontal="center" vertical="center"/>
      <protection locked="0"/>
    </xf>
    <xf numFmtId="10" fontId="3" fillId="5" borderId="17" xfId="20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" fillId="0" borderId="8" xfId="0" applyFont="1" applyBorder="1" applyAlignment="1" applyProtection="1">
      <alignment vertical="center"/>
      <protection hidden="1"/>
    </xf>
    <xf numFmtId="10" fontId="3" fillId="0" borderId="13" xfId="200" applyNumberFormat="1" applyFont="1" applyFill="1" applyBorder="1" applyAlignment="1" applyProtection="1">
      <alignment horizontal="center" vertical="center"/>
      <protection hidden="1"/>
    </xf>
    <xf numFmtId="0" fontId="34" fillId="2" borderId="107" xfId="0" applyFont="1" applyFill="1" applyBorder="1" applyAlignment="1" applyProtection="1">
      <alignment horizontal="center" vertical="center"/>
      <protection hidden="1"/>
    </xf>
    <xf numFmtId="177" fontId="34" fillId="2" borderId="108" xfId="207" applyNumberFormat="1" applyFont="1" applyFill="1" applyBorder="1" applyAlignment="1" applyProtection="1">
      <alignment horizontal="center" vertical="center" wrapText="1"/>
      <protection hidden="1"/>
    </xf>
    <xf numFmtId="43" fontId="0" fillId="0" borderId="107" xfId="0" applyNumberFormat="1" applyBorder="1" applyAlignment="1" applyProtection="1">
      <alignment vertical="center"/>
      <protection hidden="1"/>
    </xf>
    <xf numFmtId="7" fontId="0" fillId="0" borderId="108" xfId="0" applyNumberFormat="1" applyBorder="1" applyAlignment="1" applyProtection="1">
      <alignment vertical="center"/>
      <protection hidden="1"/>
    </xf>
    <xf numFmtId="43" fontId="0" fillId="0" borderId="109" xfId="0" applyNumberFormat="1" applyBorder="1" applyAlignment="1" applyProtection="1">
      <alignment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7" fontId="0" fillId="0" borderId="112" xfId="0" applyNumberFormat="1" applyBorder="1" applyAlignment="1" applyProtection="1">
      <alignment vertical="center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9" xfId="196" applyFont="1" applyFill="1" applyBorder="1" applyAlignment="1" applyProtection="1">
      <alignment horizontal="center" vertical="center" wrapText="1"/>
      <protection hidden="1"/>
    </xf>
    <xf numFmtId="0" fontId="22" fillId="2" borderId="10" xfId="196" applyFont="1" applyFill="1" applyBorder="1" applyAlignment="1" applyProtection="1">
      <alignment horizontal="center" vertical="center" wrapText="1"/>
      <protection hidden="1"/>
    </xf>
    <xf numFmtId="0" fontId="22" fillId="2" borderId="8" xfId="196" applyFont="1" applyFill="1" applyBorder="1" applyAlignment="1" applyProtection="1">
      <alignment horizontal="center" vertical="center"/>
      <protection hidden="1"/>
    </xf>
    <xf numFmtId="0" fontId="22" fillId="2" borderId="8" xfId="0" applyFont="1" applyFill="1" applyBorder="1" applyAlignment="1" applyProtection="1">
      <alignment horizontal="left" vertical="center"/>
      <protection hidden="1"/>
    </xf>
    <xf numFmtId="179" fontId="2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5" xfId="0" applyFont="1" applyFill="1" applyBorder="1" applyAlignment="1" applyProtection="1">
      <alignment horizontal="left" vertical="center"/>
      <protection hidden="1"/>
    </xf>
    <xf numFmtId="0" fontId="22" fillId="2" borderId="9" xfId="192" applyFont="1" applyFill="1" applyBorder="1" applyAlignment="1" applyProtection="1">
      <alignment horizontal="center" vertical="center" wrapText="1"/>
      <protection hidden="1"/>
    </xf>
    <xf numFmtId="0" fontId="33" fillId="0" borderId="9" xfId="192" applyFont="1" applyFill="1" applyBorder="1" applyAlignment="1" applyProtection="1">
      <alignment horizontal="center" vertical="center"/>
      <protection hidden="1"/>
    </xf>
    <xf numFmtId="0" fontId="33" fillId="0" borderId="12" xfId="192" applyFont="1" applyFill="1" applyBorder="1" applyAlignment="1" applyProtection="1">
      <alignment horizontal="center" vertical="center"/>
      <protection hidden="1"/>
    </xf>
    <xf numFmtId="3" fontId="1" fillId="0" borderId="9" xfId="192" applyNumberFormat="1" applyFont="1" applyFill="1" applyBorder="1" applyAlignment="1" applyProtection="1">
      <alignment horizontal="center" vertical="center"/>
      <protection hidden="1"/>
    </xf>
    <xf numFmtId="3" fontId="1" fillId="0" borderId="10" xfId="192" applyNumberFormat="1" applyFont="1" applyFill="1" applyBorder="1" applyAlignment="1" applyProtection="1">
      <alignment horizontal="center" vertical="center"/>
      <protection hidden="1"/>
    </xf>
    <xf numFmtId="3" fontId="1" fillId="0" borderId="12" xfId="192" applyNumberFormat="1" applyFont="1" applyFill="1" applyBorder="1" applyAlignment="1" applyProtection="1">
      <alignment horizontal="center" vertical="center"/>
      <protection hidden="1"/>
    </xf>
    <xf numFmtId="3" fontId="1" fillId="0" borderId="13" xfId="192" applyNumberFormat="1" applyFont="1" applyFill="1" applyBorder="1" applyAlignment="1" applyProtection="1">
      <alignment horizontal="center" vertical="center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left" vertical="center"/>
      <protection hidden="1"/>
    </xf>
    <xf numFmtId="44" fontId="3" fillId="5" borderId="58" xfId="187" applyNumberFormat="1" applyFont="1" applyFill="1" applyBorder="1" applyAlignment="1" applyProtection="1">
      <alignment vertical="center" wrapText="1"/>
      <protection locked="0"/>
    </xf>
    <xf numFmtId="44" fontId="3" fillId="5" borderId="59" xfId="187" applyNumberFormat="1" applyFont="1" applyFill="1" applyBorder="1" applyAlignment="1" applyProtection="1">
      <alignment vertical="center" wrapText="1"/>
      <protection locked="0"/>
    </xf>
    <xf numFmtId="44" fontId="3" fillId="5" borderId="57" xfId="187" applyNumberFormat="1" applyFont="1" applyFill="1" applyBorder="1" applyAlignment="1" applyProtection="1">
      <alignment vertical="center" wrapText="1"/>
      <protection locked="0"/>
    </xf>
    <xf numFmtId="169" fontId="3" fillId="5" borderId="0" xfId="20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9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9" fontId="3" fillId="5" borderId="17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9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07" xfId="0" applyFont="1" applyFill="1" applyBorder="1" applyAlignment="1" applyProtection="1">
      <alignment horizontal="center" vertical="center" wrapText="1"/>
      <protection hidden="1"/>
    </xf>
    <xf numFmtId="0" fontId="27" fillId="2" borderId="108" xfId="0" applyFont="1" applyFill="1" applyBorder="1" applyAlignment="1" applyProtection="1">
      <alignment horizontal="center" vertical="center" wrapText="1"/>
      <protection hidden="1"/>
    </xf>
    <xf numFmtId="0" fontId="3" fillId="0" borderId="114" xfId="0" applyFont="1" applyBorder="1" applyAlignment="1" applyProtection="1">
      <alignment vertical="center"/>
      <protection hidden="1"/>
    </xf>
    <xf numFmtId="190" fontId="3" fillId="0" borderId="115" xfId="203" applyNumberFormat="1" applyFont="1" applyBorder="1" applyAlignment="1" applyProtection="1">
      <alignment horizontal="center" vertical="center" wrapText="1"/>
      <protection hidden="1"/>
    </xf>
    <xf numFmtId="0" fontId="3" fillId="0" borderId="116" xfId="0" applyFont="1" applyBorder="1" applyAlignment="1" applyProtection="1">
      <alignment vertical="center"/>
      <protection hidden="1"/>
    </xf>
    <xf numFmtId="190" fontId="3" fillId="0" borderId="117" xfId="203" applyNumberFormat="1" applyFont="1" applyBorder="1" applyAlignment="1" applyProtection="1">
      <alignment horizontal="center" vertical="center" wrapText="1"/>
      <protection hidden="1"/>
    </xf>
    <xf numFmtId="190" fontId="28" fillId="0" borderId="117" xfId="203" applyNumberFormat="1" applyFont="1" applyBorder="1" applyAlignment="1" applyProtection="1">
      <alignment horizontal="center" vertical="center" wrapText="1"/>
      <protection hidden="1"/>
    </xf>
    <xf numFmtId="190" fontId="3" fillId="0" borderId="119" xfId="203" applyNumberFormat="1" applyFont="1" applyBorder="1" applyAlignment="1" applyProtection="1">
      <alignment horizontal="center" vertical="center" wrapText="1"/>
      <protection hidden="1"/>
    </xf>
    <xf numFmtId="190" fontId="3" fillId="0" borderId="120" xfId="203" applyNumberFormat="1" applyFont="1" applyBorder="1" applyAlignment="1" applyProtection="1">
      <alignment horizontal="center" vertical="center" wrapText="1"/>
      <protection hidden="1"/>
    </xf>
    <xf numFmtId="190" fontId="3" fillId="0" borderId="121" xfId="203" applyNumberFormat="1" applyFont="1" applyBorder="1" applyAlignment="1" applyProtection="1">
      <alignment horizontal="center" vertical="center" wrapText="1"/>
      <protection hidden="1"/>
    </xf>
    <xf numFmtId="175" fontId="23" fillId="5" borderId="41" xfId="0" applyNumberFormat="1" applyFont="1" applyFill="1" applyBorder="1" applyAlignment="1" applyProtection="1">
      <alignment horizontal="center" vertical="center"/>
      <protection locked="0"/>
    </xf>
    <xf numFmtId="0" fontId="23" fillId="5" borderId="41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164" fontId="23" fillId="5" borderId="41" xfId="188" applyNumberFormat="1" applyFont="1" applyFill="1" applyBorder="1" applyProtection="1">
      <protection locked="0"/>
    </xf>
    <xf numFmtId="164" fontId="23" fillId="5" borderId="42" xfId="188" applyNumberFormat="1" applyFont="1" applyFill="1" applyBorder="1" applyProtection="1">
      <protection locked="0"/>
    </xf>
    <xf numFmtId="0" fontId="23" fillId="5" borderId="88" xfId="0" applyFont="1" applyFill="1" applyBorder="1" applyProtection="1">
      <protection locked="0"/>
    </xf>
    <xf numFmtId="10" fontId="23" fillId="5" borderId="38" xfId="0" applyNumberFormat="1" applyFont="1" applyFill="1" applyBorder="1" applyProtection="1">
      <protection locked="0"/>
    </xf>
    <xf numFmtId="10" fontId="23" fillId="5" borderId="41" xfId="0" applyNumberFormat="1" applyFont="1" applyFill="1" applyBorder="1" applyProtection="1">
      <protection locked="0"/>
    </xf>
    <xf numFmtId="10" fontId="23" fillId="5" borderId="42" xfId="0" applyNumberFormat="1" applyFont="1" applyFill="1" applyBorder="1" applyProtection="1">
      <protection locked="0"/>
    </xf>
    <xf numFmtId="170" fontId="4" fillId="7" borderId="41" xfId="209" applyNumberFormat="1" applyFont="1" applyFill="1" applyBorder="1" applyAlignment="1" applyProtection="1">
      <alignment vertical="center"/>
      <protection locked="0"/>
    </xf>
    <xf numFmtId="164" fontId="23" fillId="5" borderId="38" xfId="187" applyNumberFormat="1" applyFont="1" applyFill="1" applyBorder="1" applyAlignment="1" applyProtection="1">
      <alignment vertical="center" wrapText="1"/>
      <protection locked="0"/>
    </xf>
    <xf numFmtId="164" fontId="23" fillId="5" borderId="39" xfId="187" applyNumberFormat="1" applyFont="1" applyFill="1" applyBorder="1" applyAlignment="1" applyProtection="1">
      <alignment vertical="center" wrapText="1"/>
      <protection locked="0"/>
    </xf>
    <xf numFmtId="164" fontId="23" fillId="5" borderId="40" xfId="187" applyNumberFormat="1" applyFont="1" applyFill="1" applyBorder="1" applyAlignment="1" applyProtection="1">
      <alignment vertical="center" wrapText="1"/>
      <protection locked="0"/>
    </xf>
    <xf numFmtId="0" fontId="23" fillId="5" borderId="41" xfId="0" applyFont="1" applyFill="1" applyBorder="1" applyAlignment="1" applyProtection="1">
      <alignment vertical="center" wrapText="1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0" fontId="23" fillId="5" borderId="17" xfId="0" applyFont="1" applyFill="1" applyBorder="1" applyAlignment="1" applyProtection="1">
      <alignment vertical="center" wrapText="1"/>
      <protection locked="0"/>
    </xf>
    <xf numFmtId="0" fontId="23" fillId="5" borderId="42" xfId="0" applyFont="1" applyFill="1" applyBorder="1" applyAlignment="1" applyProtection="1">
      <alignment vertical="center" wrapText="1"/>
      <protection locked="0"/>
    </xf>
    <xf numFmtId="0" fontId="23" fillId="5" borderId="43" xfId="0" applyFont="1" applyFill="1" applyBorder="1" applyAlignment="1" applyProtection="1">
      <alignment vertical="center" wrapText="1"/>
      <protection locked="0"/>
    </xf>
    <xf numFmtId="0" fontId="23" fillId="5" borderId="44" xfId="0" applyFont="1" applyFill="1" applyBorder="1" applyAlignment="1" applyProtection="1">
      <alignment vertical="center" wrapText="1"/>
      <protection locked="0"/>
    </xf>
    <xf numFmtId="170" fontId="4" fillId="7" borderId="0" xfId="209" applyNumberFormat="1" applyFont="1" applyFill="1" applyBorder="1" applyAlignment="1" applyProtection="1">
      <alignment vertical="center"/>
      <protection locked="0"/>
    </xf>
    <xf numFmtId="170" fontId="4" fillId="7" borderId="0" xfId="203" applyNumberFormat="1" applyFont="1" applyFill="1" applyBorder="1" applyAlignment="1" applyProtection="1">
      <alignment vertical="center"/>
      <protection locked="0"/>
    </xf>
    <xf numFmtId="170" fontId="4" fillId="7" borderId="17" xfId="203" applyNumberFormat="1" applyFont="1" applyFill="1" applyBorder="1" applyAlignment="1" applyProtection="1">
      <alignment vertical="center"/>
      <protection locked="0"/>
    </xf>
    <xf numFmtId="0" fontId="3" fillId="11" borderId="38" xfId="0" applyFont="1" applyFill="1" applyBorder="1" applyAlignment="1" applyProtection="1">
      <alignment horizontal="center" vertical="center" wrapText="1"/>
      <protection locked="0"/>
    </xf>
    <xf numFmtId="0" fontId="3" fillId="11" borderId="41" xfId="0" applyFont="1" applyFill="1" applyBorder="1" applyAlignment="1" applyProtection="1">
      <alignment horizontal="center" vertical="center" wrapText="1"/>
      <protection locked="0"/>
    </xf>
    <xf numFmtId="165" fontId="3" fillId="11" borderId="71" xfId="207" applyFont="1" applyFill="1" applyBorder="1" applyAlignment="1" applyProtection="1">
      <alignment horizontal="center" vertical="center" wrapText="1"/>
      <protection locked="0"/>
    </xf>
    <xf numFmtId="3" fontId="10" fillId="7" borderId="38" xfId="207" applyNumberFormat="1" applyFont="1" applyFill="1" applyBorder="1" applyAlignment="1" applyProtection="1">
      <alignment horizontal="center" vertical="center"/>
      <protection locked="0"/>
    </xf>
    <xf numFmtId="3" fontId="10" fillId="7" borderId="40" xfId="192" applyNumberFormat="1" applyFont="1" applyFill="1" applyBorder="1" applyAlignment="1" applyProtection="1">
      <alignment horizontal="center" vertical="center"/>
      <protection locked="0"/>
    </xf>
    <xf numFmtId="3" fontId="10" fillId="7" borderId="41" xfId="207" applyNumberFormat="1" applyFont="1" applyFill="1" applyBorder="1" applyAlignment="1" applyProtection="1">
      <alignment horizontal="center" vertical="center"/>
      <protection locked="0"/>
    </xf>
    <xf numFmtId="3" fontId="10" fillId="7" borderId="17" xfId="192" applyNumberFormat="1" applyFont="1" applyFill="1" applyBorder="1" applyAlignment="1" applyProtection="1">
      <alignment horizontal="center" vertical="center"/>
      <protection locked="0"/>
    </xf>
    <xf numFmtId="3" fontId="10" fillId="7" borderId="42" xfId="207" applyNumberFormat="1" applyFont="1" applyFill="1" applyBorder="1" applyAlignment="1" applyProtection="1">
      <alignment horizontal="center" vertical="center"/>
      <protection locked="0"/>
    </xf>
    <xf numFmtId="3" fontId="10" fillId="7" borderId="44" xfId="192" applyNumberFormat="1" applyFont="1" applyFill="1" applyBorder="1" applyAlignment="1" applyProtection="1">
      <alignment horizontal="center" vertical="center"/>
      <protection locked="0"/>
    </xf>
    <xf numFmtId="0" fontId="4" fillId="0" borderId="122" xfId="0" applyFont="1" applyBorder="1" applyAlignment="1" applyProtection="1">
      <alignment vertical="center"/>
      <protection hidden="1"/>
    </xf>
    <xf numFmtId="0" fontId="22" fillId="2" borderId="107" xfId="191" applyFont="1" applyFill="1" applyBorder="1" applyAlignment="1" applyProtection="1">
      <alignment horizontal="left" vertical="center"/>
      <protection hidden="1"/>
    </xf>
    <xf numFmtId="0" fontId="22" fillId="2" borderId="108" xfId="0" applyFont="1" applyFill="1" applyBorder="1" applyAlignment="1" applyProtection="1">
      <alignment horizontal="center" vertical="center" wrapText="1"/>
      <protection hidden="1"/>
    </xf>
    <xf numFmtId="0" fontId="3" fillId="0" borderId="123" xfId="0" applyFont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 wrapText="1"/>
      <protection hidden="1"/>
    </xf>
    <xf numFmtId="170" fontId="3" fillId="5" borderId="124" xfId="203" applyNumberFormat="1" applyFont="1" applyFill="1" applyBorder="1" applyAlignment="1" applyProtection="1">
      <alignment vertical="center"/>
      <protection locked="0"/>
    </xf>
    <xf numFmtId="170" fontId="3" fillId="5" borderId="125" xfId="203" applyNumberFormat="1" applyFont="1" applyFill="1" applyBorder="1" applyAlignment="1" applyProtection="1">
      <alignment vertical="center"/>
      <protection locked="0"/>
    </xf>
    <xf numFmtId="0" fontId="3" fillId="0" borderId="127" xfId="0" applyFont="1" applyBorder="1" applyAlignment="1" applyProtection="1">
      <alignment vertical="center"/>
      <protection hidden="1"/>
    </xf>
    <xf numFmtId="3" fontId="4" fillId="0" borderId="64" xfId="0" applyNumberFormat="1" applyFont="1" applyBorder="1" applyAlignment="1" applyProtection="1">
      <alignment horizontal="center" vertical="center"/>
      <protection hidden="1"/>
    </xf>
    <xf numFmtId="3" fontId="4" fillId="0" borderId="65" xfId="0" applyNumberFormat="1" applyFont="1" applyBorder="1" applyAlignment="1" applyProtection="1">
      <alignment horizontal="center" vertical="center"/>
      <protection hidden="1"/>
    </xf>
    <xf numFmtId="4" fontId="3" fillId="5" borderId="49" xfId="0" applyNumberFormat="1" applyFont="1" applyFill="1" applyBorder="1" applyAlignment="1" applyProtection="1">
      <alignment horizontal="center" vertical="center"/>
      <protection locked="0"/>
    </xf>
    <xf numFmtId="4" fontId="3" fillId="0" borderId="40" xfId="0" applyNumberFormat="1" applyFont="1" applyFill="1" applyBorder="1" applyAlignment="1" applyProtection="1">
      <alignment horizontal="center" vertical="center"/>
      <protection hidden="1"/>
    </xf>
    <xf numFmtId="4" fontId="3" fillId="5" borderId="50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53" xfId="0" applyNumberFormat="1" applyFont="1" applyBorder="1" applyAlignment="1" applyProtection="1">
      <alignment horizontal="center" vertical="center"/>
      <protection hidden="1"/>
    </xf>
    <xf numFmtId="0" fontId="3" fillId="0" borderId="69" xfId="191" applyFont="1" applyFill="1" applyBorder="1" applyAlignment="1" applyProtection="1">
      <alignment horizontal="left" vertical="center"/>
      <protection hidden="1"/>
    </xf>
    <xf numFmtId="10" fontId="3" fillId="0" borderId="20" xfId="0" applyNumberFormat="1" applyFont="1" applyFill="1" applyBorder="1" applyAlignment="1" applyProtection="1">
      <alignment vertical="center"/>
      <protection hidden="1"/>
    </xf>
    <xf numFmtId="10" fontId="3" fillId="5" borderId="124" xfId="200" applyNumberFormat="1" applyFont="1" applyFill="1" applyBorder="1" applyAlignment="1" applyProtection="1">
      <alignment horizontal="center" vertical="center"/>
      <protection locked="0"/>
    </xf>
    <xf numFmtId="10" fontId="3" fillId="5" borderId="125" xfId="200" applyNumberFormat="1" applyFont="1" applyFill="1" applyBorder="1" applyAlignment="1" applyProtection="1">
      <alignment horizontal="center" vertical="center"/>
      <protection locked="0"/>
    </xf>
    <xf numFmtId="10" fontId="3" fillId="5" borderId="126" xfId="200" applyNumberFormat="1" applyFont="1" applyFill="1" applyBorder="1" applyAlignment="1" applyProtection="1">
      <alignment horizontal="center" vertical="center"/>
      <protection locked="0"/>
    </xf>
    <xf numFmtId="10" fontId="3" fillId="5" borderId="67" xfId="200" applyNumberFormat="1" applyFont="1" applyFill="1" applyBorder="1" applyAlignment="1" applyProtection="1">
      <alignment horizontal="center" vertical="center"/>
      <protection locked="0"/>
    </xf>
    <xf numFmtId="10" fontId="3" fillId="5" borderId="68" xfId="200" applyNumberFormat="1" applyFont="1" applyFill="1" applyBorder="1" applyAlignment="1" applyProtection="1">
      <alignment horizontal="center" vertical="center"/>
      <protection locked="0"/>
    </xf>
    <xf numFmtId="9" fontId="4" fillId="5" borderId="127" xfId="0" applyNumberFormat="1" applyFont="1" applyFill="1" applyBorder="1" applyAlignment="1" applyProtection="1">
      <alignment vertical="center"/>
      <protection locked="0"/>
    </xf>
    <xf numFmtId="9" fontId="4" fillId="5" borderId="64" xfId="0" applyNumberFormat="1" applyFont="1" applyFill="1" applyBorder="1" applyAlignment="1" applyProtection="1">
      <alignment vertical="center"/>
      <protection locked="0"/>
    </xf>
    <xf numFmtId="9" fontId="4" fillId="5" borderId="65" xfId="0" applyNumberFormat="1" applyFont="1" applyFill="1" applyBorder="1" applyAlignment="1" applyProtection="1">
      <alignment vertical="center"/>
      <protection locked="0"/>
    </xf>
    <xf numFmtId="0" fontId="3" fillId="0" borderId="128" xfId="0" applyFont="1" applyFill="1" applyBorder="1" applyAlignment="1" applyProtection="1">
      <alignment vertical="center"/>
      <protection hidden="1"/>
    </xf>
    <xf numFmtId="10" fontId="3" fillId="0" borderId="129" xfId="200" applyNumberFormat="1" applyFont="1" applyFill="1" applyBorder="1" applyAlignment="1" applyProtection="1">
      <alignment horizontal="center" vertical="center"/>
      <protection hidden="1"/>
    </xf>
    <xf numFmtId="9" fontId="3" fillId="0" borderId="129" xfId="0" applyNumberFormat="1" applyFont="1" applyFill="1" applyBorder="1" applyAlignment="1" applyProtection="1">
      <alignment horizontal="center" vertical="center"/>
      <protection hidden="1"/>
    </xf>
    <xf numFmtId="9" fontId="3" fillId="0" borderId="130" xfId="0" applyNumberFormat="1" applyFont="1" applyFill="1" applyBorder="1" applyAlignment="1" applyProtection="1">
      <alignment horizontal="center" vertical="center"/>
      <protection hidden="1"/>
    </xf>
    <xf numFmtId="0" fontId="3" fillId="0" borderId="131" xfId="0" applyFont="1" applyFill="1" applyBorder="1" applyAlignment="1" applyProtection="1">
      <alignment vertical="center"/>
      <protection hidden="1"/>
    </xf>
    <xf numFmtId="0" fontId="3" fillId="0" borderId="93" xfId="0" applyFont="1" applyFill="1" applyBorder="1" applyAlignment="1" applyProtection="1">
      <alignment horizontal="center" vertical="center"/>
      <protection hidden="1"/>
    </xf>
    <xf numFmtId="0" fontId="3" fillId="0" borderId="132" xfId="0" applyFont="1" applyFill="1" applyBorder="1" applyAlignment="1" applyProtection="1">
      <alignment horizontal="center" vertical="center"/>
      <protection hidden="1"/>
    </xf>
    <xf numFmtId="0" fontId="3" fillId="0" borderId="127" xfId="0" applyFont="1" applyFill="1" applyBorder="1" applyAlignment="1" applyProtection="1">
      <alignment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22" fillId="2" borderId="135" xfId="0" applyFont="1" applyFill="1" applyBorder="1" applyAlignment="1" applyProtection="1">
      <alignment horizontal="left" vertical="center"/>
      <protection hidden="1"/>
    </xf>
    <xf numFmtId="0" fontId="3" fillId="0" borderId="136" xfId="0" applyFont="1" applyFill="1" applyBorder="1" applyAlignment="1" applyProtection="1">
      <alignment vertical="center"/>
      <protection hidden="1"/>
    </xf>
    <xf numFmtId="0" fontId="4" fillId="0" borderId="137" xfId="0" applyFont="1" applyBorder="1" applyAlignment="1" applyProtection="1">
      <alignment vertical="center"/>
      <protection hidden="1"/>
    </xf>
    <xf numFmtId="170" fontId="4" fillId="0" borderId="138" xfId="203" applyNumberFormat="1" applyFont="1" applyBorder="1" applyAlignment="1" applyProtection="1">
      <alignment vertical="center"/>
      <protection hidden="1"/>
    </xf>
    <xf numFmtId="0" fontId="3" fillId="0" borderId="142" xfId="0" applyFont="1" applyFill="1" applyBorder="1" applyAlignment="1" applyProtection="1">
      <alignment vertical="center"/>
      <protection hidden="1"/>
    </xf>
    <xf numFmtId="0" fontId="3" fillId="0" borderId="142" xfId="0" applyFont="1" applyBorder="1" applyAlignment="1" applyProtection="1">
      <alignment vertical="center"/>
      <protection hidden="1"/>
    </xf>
    <xf numFmtId="0" fontId="3" fillId="0" borderId="144" xfId="0" applyFont="1" applyBorder="1" applyAlignment="1" applyProtection="1">
      <alignment vertical="center" wrapTex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22" fillId="2" borderId="150" xfId="0" applyFont="1" applyFill="1" applyBorder="1" applyAlignment="1" applyProtection="1">
      <alignment horizontal="left" vertical="center"/>
      <protection hidden="1"/>
    </xf>
    <xf numFmtId="0" fontId="22" fillId="2" borderId="151" xfId="0" applyFont="1" applyFill="1" applyBorder="1" applyAlignment="1" applyProtection="1">
      <alignment horizontal="center" vertical="center" wrapText="1"/>
      <protection hidden="1"/>
    </xf>
    <xf numFmtId="0" fontId="22" fillId="2" borderId="151" xfId="0" applyFont="1" applyFill="1" applyBorder="1" applyAlignment="1" applyProtection="1">
      <alignment horizontal="center" vertical="center"/>
      <protection hidden="1"/>
    </xf>
    <xf numFmtId="0" fontId="22" fillId="2" borderId="152" xfId="0" applyFont="1" applyFill="1" applyBorder="1" applyAlignment="1" applyProtection="1">
      <alignment horizontal="center" vertical="center" wrapText="1"/>
      <protection hidden="1"/>
    </xf>
    <xf numFmtId="170" fontId="3" fillId="0" borderId="154" xfId="203" applyNumberFormat="1" applyFont="1" applyFill="1" applyBorder="1" applyAlignment="1" applyProtection="1">
      <alignment vertical="center"/>
      <protection hidden="1"/>
    </xf>
    <xf numFmtId="170" fontId="3" fillId="0" borderId="153" xfId="203" applyNumberFormat="1" applyFont="1" applyFill="1" applyBorder="1" applyAlignment="1" applyProtection="1">
      <alignment vertical="center"/>
      <protection hidden="1"/>
    </xf>
    <xf numFmtId="170" fontId="4" fillId="0" borderId="155" xfId="203" applyNumberFormat="1" applyFont="1" applyBorder="1" applyAlignment="1" applyProtection="1">
      <alignment vertical="center"/>
      <protection hidden="1"/>
    </xf>
    <xf numFmtId="0" fontId="22" fillId="2" borderId="157" xfId="0" applyFont="1" applyFill="1" applyBorder="1" applyAlignment="1" applyProtection="1">
      <alignment horizontal="center" vertical="center" wrapText="1"/>
      <protection hidden="1"/>
    </xf>
    <xf numFmtId="0" fontId="3" fillId="0" borderId="116" xfId="0" applyFont="1" applyBorder="1" applyAlignment="1" applyProtection="1">
      <alignment vertical="center" wrapText="1"/>
      <protection hidden="1"/>
    </xf>
    <xf numFmtId="0" fontId="3" fillId="0" borderId="118" xfId="0" applyFont="1" applyBorder="1" applyAlignment="1" applyProtection="1">
      <alignment vertical="center" wrapText="1"/>
      <protection hidden="1"/>
    </xf>
    <xf numFmtId="0" fontId="4" fillId="0" borderId="122" xfId="0" applyFont="1" applyBorder="1" applyAlignment="1" applyProtection="1">
      <alignment vertical="center" wrapText="1"/>
      <protection hidden="1"/>
    </xf>
    <xf numFmtId="3" fontId="1" fillId="0" borderId="40" xfId="0" applyNumberFormat="1" applyFont="1" applyBorder="1" applyAlignment="1" applyProtection="1">
      <alignment horizontal="center" vertical="center"/>
      <protection hidden="1"/>
    </xf>
    <xf numFmtId="170" fontId="1" fillId="0" borderId="0" xfId="203" applyNumberFormat="1" applyFont="1" applyProtection="1">
      <protection hidden="1"/>
    </xf>
    <xf numFmtId="3" fontId="1" fillId="0" borderId="17" xfId="0" applyNumberFormat="1" applyFont="1" applyBorder="1" applyAlignment="1" applyProtection="1">
      <alignment horizontal="center" vertical="center"/>
      <protection hidden="1"/>
    </xf>
    <xf numFmtId="3" fontId="1" fillId="0" borderId="19" xfId="0" applyNumberFormat="1" applyFont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10" fontId="1" fillId="0" borderId="0" xfId="200" applyNumberFormat="1" applyFont="1" applyProtection="1"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 wrapText="1"/>
      <protection hidden="1"/>
    </xf>
    <xf numFmtId="0" fontId="34" fillId="2" borderId="8" xfId="0" applyFont="1" applyFill="1" applyBorder="1" applyAlignment="1" applyProtection="1">
      <alignment horizontal="left" vertical="center" wrapText="1"/>
      <protection hidden="1"/>
    </xf>
    <xf numFmtId="0" fontId="34" fillId="2" borderId="10" xfId="0" applyFont="1" applyFill="1" applyBorder="1" applyAlignment="1" applyProtection="1">
      <alignment horizontal="left" vertical="center" wrapText="1"/>
      <protection hidden="1"/>
    </xf>
    <xf numFmtId="0" fontId="38" fillId="0" borderId="61" xfId="0" applyFont="1" applyBorder="1" applyAlignment="1" applyProtection="1">
      <alignment horizontal="justify" vertical="center"/>
      <protection hidden="1"/>
    </xf>
    <xf numFmtId="3" fontId="38" fillId="0" borderId="38" xfId="0" applyNumberFormat="1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justify" vertical="center"/>
      <protection hidden="1"/>
    </xf>
    <xf numFmtId="3" fontId="38" fillId="0" borderId="41" xfId="0" applyNumberFormat="1" applyFont="1" applyBorder="1" applyAlignment="1" applyProtection="1">
      <alignment horizontal="center" vertical="center"/>
      <protection hidden="1"/>
    </xf>
    <xf numFmtId="0" fontId="38" fillId="0" borderId="51" xfId="0" applyFont="1" applyBorder="1" applyAlignment="1" applyProtection="1">
      <alignment horizontal="justify" vertical="center"/>
      <protection hidden="1"/>
    </xf>
    <xf numFmtId="3" fontId="38" fillId="0" borderId="71" xfId="0" applyNumberFormat="1" applyFont="1" applyBorder="1" applyAlignment="1" applyProtection="1">
      <alignment horizontal="center" vertical="center"/>
      <protection hidden="1"/>
    </xf>
    <xf numFmtId="0" fontId="34" fillId="2" borderId="8" xfId="0" applyFont="1" applyFill="1" applyBorder="1" applyAlignment="1" applyProtection="1">
      <alignment vertical="center" wrapText="1"/>
      <protection hidden="1"/>
    </xf>
    <xf numFmtId="0" fontId="3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61" xfId="191" applyFont="1" applyFill="1" applyBorder="1" applyAlignment="1" applyProtection="1">
      <alignment horizontal="left"/>
      <protection hidden="1"/>
    </xf>
    <xf numFmtId="187" fontId="1" fillId="5" borderId="38" xfId="200" applyNumberFormat="1" applyFont="1" applyFill="1" applyBorder="1" applyAlignment="1" applyProtection="1">
      <alignment horizontal="center"/>
      <protection locked="0"/>
    </xf>
    <xf numFmtId="10" fontId="1" fillId="5" borderId="39" xfId="200" applyNumberFormat="1" applyFont="1" applyFill="1" applyBorder="1" applyAlignment="1" applyProtection="1">
      <alignment horizontal="center"/>
      <protection locked="0"/>
    </xf>
    <xf numFmtId="10" fontId="1" fillId="5" borderId="40" xfId="200" applyNumberFormat="1" applyFont="1" applyFill="1" applyBorder="1" applyAlignment="1" applyProtection="1">
      <alignment horizontal="center"/>
      <protection locked="0"/>
    </xf>
    <xf numFmtId="0" fontId="1" fillId="0" borderId="62" xfId="0" applyFont="1" applyFill="1" applyBorder="1" applyProtection="1">
      <protection hidden="1"/>
    </xf>
    <xf numFmtId="187" fontId="1" fillId="5" borderId="41" xfId="200" applyNumberFormat="1" applyFont="1" applyFill="1" applyBorder="1" applyAlignment="1" applyProtection="1">
      <alignment horizontal="center"/>
      <protection locked="0"/>
    </xf>
    <xf numFmtId="10" fontId="1" fillId="5" borderId="0" xfId="200" applyNumberFormat="1" applyFont="1" applyFill="1" applyBorder="1" applyAlignment="1" applyProtection="1">
      <alignment horizontal="center"/>
      <protection locked="0"/>
    </xf>
    <xf numFmtId="10" fontId="1" fillId="5" borderId="17" xfId="200" applyNumberFormat="1" applyFont="1" applyFill="1" applyBorder="1" applyAlignment="1" applyProtection="1">
      <alignment horizontal="center"/>
      <protection locked="0"/>
    </xf>
    <xf numFmtId="10" fontId="1" fillId="0" borderId="62" xfId="0" applyNumberFormat="1" applyFont="1" applyFill="1" applyBorder="1" applyProtection="1">
      <protection hidden="1"/>
    </xf>
    <xf numFmtId="0" fontId="1" fillId="0" borderId="63" xfId="0" applyFont="1" applyFill="1" applyBorder="1" applyProtection="1">
      <protection hidden="1"/>
    </xf>
    <xf numFmtId="187" fontId="1" fillId="5" borderId="42" xfId="200" applyNumberFormat="1" applyFont="1" applyFill="1" applyBorder="1" applyAlignment="1" applyProtection="1">
      <alignment horizontal="center"/>
      <protection locked="0"/>
    </xf>
    <xf numFmtId="10" fontId="1" fillId="5" borderId="43" xfId="200" applyNumberFormat="1" applyFont="1" applyFill="1" applyBorder="1" applyAlignment="1" applyProtection="1">
      <alignment horizontal="center"/>
      <protection locked="0"/>
    </xf>
    <xf numFmtId="10" fontId="1" fillId="5" borderId="44" xfId="20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Protection="1">
      <protection hidden="1"/>
    </xf>
    <xf numFmtId="0" fontId="8" fillId="0" borderId="54" xfId="0" applyFont="1" applyFill="1" applyBorder="1" applyProtection="1">
      <protection hidden="1"/>
    </xf>
    <xf numFmtId="0" fontId="8" fillId="0" borderId="55" xfId="0" applyFont="1" applyFill="1" applyBorder="1" applyProtection="1">
      <protection hidden="1"/>
    </xf>
    <xf numFmtId="0" fontId="1" fillId="0" borderId="55" xfId="0" applyFont="1" applyBorder="1" applyProtection="1">
      <protection hidden="1"/>
    </xf>
    <xf numFmtId="0" fontId="1" fillId="0" borderId="56" xfId="0" applyFont="1" applyBorder="1" applyProtection="1">
      <protection hidden="1"/>
    </xf>
    <xf numFmtId="0" fontId="34" fillId="2" borderId="8" xfId="196" applyFont="1" applyFill="1" applyBorder="1" applyAlignment="1" applyProtection="1">
      <alignment horizontal="left" vertical="center"/>
      <protection hidden="1"/>
    </xf>
    <xf numFmtId="0" fontId="34" fillId="2" borderId="9" xfId="196" applyFont="1" applyFill="1" applyBorder="1" applyAlignment="1" applyProtection="1">
      <alignment horizontal="center" vertical="center"/>
      <protection hidden="1"/>
    </xf>
    <xf numFmtId="0" fontId="34" fillId="2" borderId="10" xfId="196" applyFont="1" applyFill="1" applyBorder="1" applyAlignment="1" applyProtection="1">
      <alignment horizontal="center" vertical="center"/>
      <protection hidden="1"/>
    </xf>
    <xf numFmtId="0" fontId="38" fillId="0" borderId="61" xfId="0" applyFont="1" applyBorder="1" applyAlignment="1" applyProtection="1">
      <alignment horizontal="justify"/>
      <protection hidden="1"/>
    </xf>
    <xf numFmtId="10" fontId="1" fillId="0" borderId="38" xfId="200" applyNumberFormat="1" applyFont="1" applyBorder="1" applyAlignment="1" applyProtection="1">
      <alignment horizontal="center" vertical="center"/>
      <protection hidden="1"/>
    </xf>
    <xf numFmtId="10" fontId="1" fillId="0" borderId="39" xfId="200" applyNumberFormat="1" applyFont="1" applyBorder="1" applyAlignment="1" applyProtection="1">
      <alignment horizontal="center" vertical="center"/>
      <protection hidden="1"/>
    </xf>
    <xf numFmtId="10" fontId="1" fillId="0" borderId="40" xfId="200" applyNumberFormat="1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justify"/>
      <protection hidden="1"/>
    </xf>
    <xf numFmtId="10" fontId="1" fillId="0" borderId="41" xfId="200" applyNumberFormat="1" applyFont="1" applyBorder="1" applyAlignment="1" applyProtection="1">
      <alignment horizontal="center" vertical="center"/>
      <protection hidden="1"/>
    </xf>
    <xf numFmtId="10" fontId="1" fillId="0" borderId="0" xfId="200" applyNumberFormat="1" applyFont="1" applyBorder="1" applyAlignment="1" applyProtection="1">
      <alignment horizontal="center" vertical="center"/>
      <protection hidden="1"/>
    </xf>
    <xf numFmtId="10" fontId="1" fillId="0" borderId="17" xfId="200" applyNumberFormat="1" applyFont="1" applyBorder="1" applyAlignment="1" applyProtection="1">
      <alignment horizontal="center" vertical="center"/>
      <protection hidden="1"/>
    </xf>
    <xf numFmtId="0" fontId="38" fillId="0" borderId="51" xfId="0" applyFont="1" applyBorder="1" applyAlignment="1" applyProtection="1">
      <alignment horizontal="justify"/>
      <protection hidden="1"/>
    </xf>
    <xf numFmtId="10" fontId="1" fillId="0" borderId="71" xfId="200" applyNumberFormat="1" applyFont="1" applyBorder="1" applyAlignment="1" applyProtection="1">
      <alignment horizontal="center" vertical="center"/>
      <protection hidden="1"/>
    </xf>
    <xf numFmtId="10" fontId="1" fillId="0" borderId="18" xfId="200" applyNumberFormat="1" applyFont="1" applyBorder="1" applyAlignment="1" applyProtection="1">
      <alignment horizontal="center" vertical="center"/>
      <protection hidden="1"/>
    </xf>
    <xf numFmtId="10" fontId="1" fillId="0" borderId="19" xfId="200" applyNumberFormat="1" applyFont="1" applyBorder="1" applyAlignment="1" applyProtection="1">
      <alignment horizontal="center" vertical="center"/>
      <protection hidden="1"/>
    </xf>
    <xf numFmtId="170" fontId="1" fillId="0" borderId="38" xfId="203" applyNumberFormat="1" applyFont="1" applyBorder="1" applyAlignment="1" applyProtection="1">
      <alignment horizontal="center" vertical="center"/>
      <protection hidden="1"/>
    </xf>
    <xf numFmtId="170" fontId="1" fillId="0" borderId="39" xfId="203" applyNumberFormat="1" applyFont="1" applyBorder="1" applyAlignment="1" applyProtection="1">
      <alignment horizontal="center" vertical="center"/>
      <protection hidden="1"/>
    </xf>
    <xf numFmtId="170" fontId="1" fillId="0" borderId="40" xfId="203" applyNumberFormat="1" applyFont="1" applyBorder="1" applyAlignment="1" applyProtection="1">
      <alignment horizontal="center" vertical="center"/>
      <protection hidden="1"/>
    </xf>
    <xf numFmtId="170" fontId="1" fillId="0" borderId="41" xfId="203" applyNumberFormat="1" applyFont="1" applyBorder="1" applyAlignment="1" applyProtection="1">
      <alignment horizontal="center" vertical="center"/>
      <protection hidden="1"/>
    </xf>
    <xf numFmtId="170" fontId="1" fillId="0" borderId="0" xfId="203" applyNumberFormat="1" applyFont="1" applyBorder="1" applyAlignment="1" applyProtection="1">
      <alignment horizontal="center" vertical="center"/>
      <protection hidden="1"/>
    </xf>
    <xf numFmtId="170" fontId="1" fillId="0" borderId="17" xfId="203" applyNumberFormat="1" applyFont="1" applyBorder="1" applyAlignment="1" applyProtection="1">
      <alignment horizontal="center" vertical="center"/>
      <protection hidden="1"/>
    </xf>
    <xf numFmtId="0" fontId="38" fillId="0" borderId="63" xfId="0" applyFont="1" applyBorder="1" applyAlignment="1" applyProtection="1">
      <alignment horizontal="justify"/>
      <protection hidden="1"/>
    </xf>
    <xf numFmtId="170" fontId="1" fillId="0" borderId="42" xfId="203" applyNumberFormat="1" applyFont="1" applyBorder="1" applyAlignment="1" applyProtection="1">
      <alignment horizontal="center" vertical="center"/>
      <protection hidden="1"/>
    </xf>
    <xf numFmtId="170" fontId="1" fillId="0" borderId="43" xfId="203" applyNumberFormat="1" applyFont="1" applyBorder="1" applyAlignment="1" applyProtection="1">
      <alignment horizontal="center" vertical="center"/>
      <protection hidden="1"/>
    </xf>
    <xf numFmtId="170" fontId="1" fillId="0" borderId="44" xfId="203" applyNumberFormat="1" applyFont="1" applyBorder="1" applyAlignment="1" applyProtection="1">
      <alignment horizontal="center" vertical="center"/>
      <protection hidden="1"/>
    </xf>
    <xf numFmtId="0" fontId="38" fillId="0" borderId="100" xfId="0" applyFont="1" applyBorder="1" applyAlignment="1" applyProtection="1">
      <alignment horizontal="justify"/>
      <protection hidden="1"/>
    </xf>
    <xf numFmtId="170" fontId="1" fillId="0" borderId="98" xfId="0" applyNumberFormat="1" applyFont="1" applyBorder="1" applyProtection="1">
      <protection hidden="1"/>
    </xf>
    <xf numFmtId="170" fontId="1" fillId="0" borderId="97" xfId="0" applyNumberFormat="1" applyFont="1" applyBorder="1" applyProtection="1">
      <protection hidden="1"/>
    </xf>
    <xf numFmtId="170" fontId="1" fillId="0" borderId="99" xfId="0" applyNumberFormat="1" applyFont="1" applyBorder="1" applyProtection="1">
      <protection hidden="1"/>
    </xf>
    <xf numFmtId="0" fontId="23" fillId="0" borderId="62" xfId="0" applyFont="1" applyBorder="1" applyAlignment="1" applyProtection="1">
      <alignment horizontal="left" vertical="center" wrapText="1"/>
      <protection hidden="1"/>
    </xf>
    <xf numFmtId="0" fontId="14" fillId="0" borderId="61" xfId="191" applyFont="1" applyBorder="1" applyAlignment="1" applyProtection="1">
      <alignment vertical="center" wrapText="1"/>
      <protection hidden="1"/>
    </xf>
    <xf numFmtId="0" fontId="14" fillId="0" borderId="63" xfId="191" applyFont="1" applyBorder="1" applyAlignment="1" applyProtection="1">
      <alignment vertical="center" wrapText="1"/>
      <protection hidden="1"/>
    </xf>
    <xf numFmtId="0" fontId="15" fillId="0" borderId="8" xfId="191" applyFont="1" applyBorder="1" applyAlignment="1" applyProtection="1">
      <alignment vertical="center" wrapText="1"/>
      <protection hidden="1"/>
    </xf>
    <xf numFmtId="0" fontId="3" fillId="0" borderId="61" xfId="191" applyFont="1" applyBorder="1" applyAlignment="1" applyProtection="1">
      <alignment vertical="center" wrapText="1"/>
      <protection hidden="1"/>
    </xf>
    <xf numFmtId="0" fontId="29" fillId="0" borderId="11" xfId="0" applyFont="1" applyFill="1" applyBorder="1" applyAlignment="1" applyProtection="1">
      <alignment vertical="center" wrapText="1"/>
      <protection hidden="1"/>
    </xf>
    <xf numFmtId="0" fontId="3" fillId="0" borderId="63" xfId="0" applyFont="1" applyFill="1" applyBorder="1" applyAlignment="1" applyProtection="1">
      <alignment vertical="center" wrapText="1"/>
      <protection hidden="1"/>
    </xf>
    <xf numFmtId="0" fontId="22" fillId="2" borderId="107" xfId="0" applyFont="1" applyFill="1" applyBorder="1" applyAlignment="1" applyProtection="1">
      <alignment horizontal="left" vertical="center"/>
      <protection hidden="1"/>
    </xf>
    <xf numFmtId="3" fontId="22" fillId="2" borderId="108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39" xfId="0" applyNumberFormat="1" applyFont="1" applyFill="1" applyBorder="1" applyAlignment="1" applyProtection="1">
      <alignment horizontal="center" vertical="center"/>
      <protection hidden="1"/>
    </xf>
    <xf numFmtId="175" fontId="3" fillId="0" borderId="40" xfId="0" applyNumberFormat="1" applyFont="1" applyFill="1" applyBorder="1" applyAlignment="1" applyProtection="1">
      <alignment horizontal="center" vertical="center"/>
      <protection hidden="1"/>
    </xf>
    <xf numFmtId="175" fontId="3" fillId="0" borderId="0" xfId="0" applyNumberFormat="1" applyFont="1" applyFill="1" applyBorder="1" applyAlignment="1" applyProtection="1">
      <alignment horizontal="center" vertical="center"/>
      <protection hidden="1"/>
    </xf>
    <xf numFmtId="175" fontId="3" fillId="0" borderId="17" xfId="0" applyNumberFormat="1" applyFont="1" applyFill="1" applyBorder="1" applyAlignment="1" applyProtection="1">
      <alignment horizontal="center" vertical="center"/>
      <protection hidden="1"/>
    </xf>
    <xf numFmtId="175" fontId="3" fillId="0" borderId="0" xfId="203" applyNumberFormat="1" applyFont="1" applyFill="1" applyBorder="1" applyAlignment="1" applyProtection="1">
      <alignment horizontal="center" vertical="center"/>
      <protection hidden="1"/>
    </xf>
    <xf numFmtId="175" fontId="3" fillId="0" borderId="17" xfId="203" applyNumberFormat="1" applyFont="1" applyFill="1" applyBorder="1" applyAlignment="1" applyProtection="1">
      <alignment horizontal="center" vertical="center"/>
      <protection hidden="1"/>
    </xf>
    <xf numFmtId="175" fontId="3" fillId="0" borderId="43" xfId="203" applyNumberFormat="1" applyFont="1" applyFill="1" applyBorder="1" applyAlignment="1" applyProtection="1">
      <alignment horizontal="center" vertical="center"/>
      <protection hidden="1"/>
    </xf>
    <xf numFmtId="175" fontId="3" fillId="0" borderId="44" xfId="203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8" fillId="0" borderId="54" xfId="0" applyFont="1" applyBorder="1" applyAlignment="1" applyProtection="1">
      <alignment vertical="center"/>
      <protection hidden="1"/>
    </xf>
    <xf numFmtId="0" fontId="8" fillId="0" borderId="55" xfId="0" applyFont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vertical="center"/>
      <protection hidden="1"/>
    </xf>
    <xf numFmtId="181" fontId="3" fillId="0" borderId="0" xfId="0" applyNumberFormat="1" applyFont="1" applyBorder="1" applyAlignment="1" applyProtection="1">
      <alignment vertical="center"/>
      <protection hidden="1"/>
    </xf>
    <xf numFmtId="3" fontId="3" fillId="0" borderId="39" xfId="0" applyNumberFormat="1" applyFont="1" applyBorder="1" applyAlignment="1" applyProtection="1">
      <alignment horizontal="center" vertical="center"/>
      <protection hidden="1"/>
    </xf>
    <xf numFmtId="3" fontId="3" fillId="0" borderId="39" xfId="187" applyNumberFormat="1" applyFont="1" applyBorder="1" applyAlignment="1" applyProtection="1">
      <alignment horizontal="center" vertical="center"/>
      <protection hidden="1"/>
    </xf>
    <xf numFmtId="179" fontId="3" fillId="0" borderId="115" xfId="187" applyNumberFormat="1" applyFont="1" applyBorder="1" applyAlignment="1" applyProtection="1">
      <alignment horizontal="center" vertical="center"/>
      <protection hidden="1"/>
    </xf>
    <xf numFmtId="0" fontId="3" fillId="4" borderId="116" xfId="0" applyFont="1" applyFill="1" applyBorder="1" applyAlignment="1" applyProtection="1">
      <alignment vertical="center"/>
      <protection hidden="1"/>
    </xf>
    <xf numFmtId="3" fontId="3" fillId="4" borderId="0" xfId="0" applyNumberFormat="1" applyFont="1" applyFill="1" applyBorder="1" applyAlignment="1" applyProtection="1">
      <alignment horizontal="center" vertical="center"/>
      <protection hidden="1"/>
    </xf>
    <xf numFmtId="3" fontId="3" fillId="4" borderId="0" xfId="187" applyNumberFormat="1" applyFont="1" applyFill="1" applyBorder="1" applyAlignment="1" applyProtection="1">
      <alignment horizontal="center" vertical="center"/>
      <protection hidden="1"/>
    </xf>
    <xf numFmtId="179" fontId="3" fillId="4" borderId="117" xfId="187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3" fontId="3" fillId="0" borderId="0" xfId="187" applyNumberFormat="1" applyFont="1" applyBorder="1" applyAlignment="1" applyProtection="1">
      <alignment horizontal="center" vertical="center"/>
      <protection hidden="1"/>
    </xf>
    <xf numFmtId="179" fontId="3" fillId="0" borderId="117" xfId="187" applyNumberFormat="1" applyFont="1" applyBorder="1" applyAlignment="1" applyProtection="1">
      <alignment horizontal="center" vertical="center"/>
      <protection hidden="1"/>
    </xf>
    <xf numFmtId="0" fontId="3" fillId="4" borderId="118" xfId="0" applyFont="1" applyFill="1" applyBorder="1" applyAlignment="1" applyProtection="1">
      <alignment vertical="center" wrapText="1"/>
      <protection hidden="1"/>
    </xf>
    <xf numFmtId="3" fontId="3" fillId="4" borderId="120" xfId="0" applyNumberFormat="1" applyFont="1" applyFill="1" applyBorder="1" applyAlignment="1" applyProtection="1">
      <alignment horizontal="center" vertical="center"/>
      <protection hidden="1"/>
    </xf>
    <xf numFmtId="3" fontId="3" fillId="4" borderId="120" xfId="187" applyNumberFormat="1" applyFont="1" applyFill="1" applyBorder="1" applyAlignment="1" applyProtection="1">
      <alignment horizontal="center" vertical="center"/>
      <protection hidden="1"/>
    </xf>
    <xf numFmtId="179" fontId="3" fillId="4" borderId="121" xfId="187" applyNumberFormat="1" applyFont="1" applyFill="1" applyBorder="1" applyAlignment="1" applyProtection="1">
      <alignment horizontal="center" vertical="center"/>
      <protection hidden="1"/>
    </xf>
    <xf numFmtId="0" fontId="30" fillId="5" borderId="62" xfId="0" applyFont="1" applyFill="1" applyBorder="1" applyAlignment="1" applyProtection="1">
      <alignment horizontal="left" vertical="center"/>
      <protection locked="0"/>
    </xf>
    <xf numFmtId="165" fontId="3" fillId="5" borderId="59" xfId="203" applyFont="1" applyFill="1" applyBorder="1" applyAlignment="1" applyProtection="1">
      <alignment horizontal="center" vertical="center"/>
      <protection locked="0"/>
    </xf>
    <xf numFmtId="0" fontId="30" fillId="5" borderId="63" xfId="0" applyFont="1" applyFill="1" applyBorder="1" applyAlignment="1" applyProtection="1">
      <alignment horizontal="left" vertical="center"/>
      <protection locked="0"/>
    </xf>
    <xf numFmtId="165" fontId="3" fillId="5" borderId="60" xfId="203" applyFont="1" applyFill="1" applyBorder="1" applyAlignment="1" applyProtection="1">
      <alignment horizontal="center" vertical="center"/>
      <protection locked="0"/>
    </xf>
    <xf numFmtId="175" fontId="3" fillId="5" borderId="38" xfId="0" applyNumberFormat="1" applyFont="1" applyFill="1" applyBorder="1" applyAlignment="1" applyProtection="1">
      <alignment horizontal="center" vertical="center"/>
      <protection locked="0"/>
    </xf>
    <xf numFmtId="175" fontId="3" fillId="5" borderId="39" xfId="0" applyNumberFormat="1" applyFont="1" applyFill="1" applyBorder="1" applyAlignment="1" applyProtection="1">
      <alignment horizontal="center" vertical="center"/>
      <protection locked="0"/>
    </xf>
    <xf numFmtId="175" fontId="3" fillId="5" borderId="41" xfId="0" applyNumberFormat="1" applyFont="1" applyFill="1" applyBorder="1" applyAlignment="1" applyProtection="1">
      <alignment horizontal="center" vertical="center"/>
      <protection locked="0"/>
    </xf>
    <xf numFmtId="175" fontId="3" fillId="5" borderId="0" xfId="0" applyNumberFormat="1" applyFont="1" applyFill="1" applyBorder="1" applyAlignment="1" applyProtection="1">
      <alignment horizontal="center" vertical="center"/>
      <protection locked="0"/>
    </xf>
    <xf numFmtId="175" fontId="3" fillId="5" borderId="41" xfId="203" applyNumberFormat="1" applyFont="1" applyFill="1" applyBorder="1" applyAlignment="1" applyProtection="1">
      <alignment horizontal="center" vertical="center"/>
      <protection locked="0"/>
    </xf>
    <xf numFmtId="175" fontId="3" fillId="5" borderId="0" xfId="203" applyNumberFormat="1" applyFont="1" applyFill="1" applyBorder="1" applyAlignment="1" applyProtection="1">
      <alignment horizontal="center" vertical="center"/>
      <protection locked="0"/>
    </xf>
    <xf numFmtId="4" fontId="3" fillId="5" borderId="41" xfId="203" applyNumberFormat="1" applyFont="1" applyFill="1" applyBorder="1" applyAlignment="1" applyProtection="1">
      <alignment horizontal="center" vertical="center"/>
      <protection locked="0"/>
    </xf>
    <xf numFmtId="4" fontId="3" fillId="5" borderId="0" xfId="203" applyNumberFormat="1" applyFont="1" applyFill="1" applyBorder="1" applyAlignment="1" applyProtection="1">
      <alignment horizontal="center" vertical="center"/>
      <protection locked="0"/>
    </xf>
    <xf numFmtId="4" fontId="3" fillId="5" borderId="42" xfId="203" applyNumberFormat="1" applyFont="1" applyFill="1" applyBorder="1" applyAlignment="1" applyProtection="1">
      <alignment horizontal="center" vertical="center"/>
      <protection locked="0"/>
    </xf>
    <xf numFmtId="4" fontId="3" fillId="5" borderId="43" xfId="203" applyNumberFormat="1" applyFont="1" applyFill="1" applyBorder="1" applyAlignment="1" applyProtection="1">
      <alignment horizontal="center" vertical="center"/>
      <protection locked="0"/>
    </xf>
    <xf numFmtId="175" fontId="3" fillId="5" borderId="43" xfId="203" applyNumberFormat="1" applyFont="1" applyFill="1" applyBorder="1" applyAlignment="1" applyProtection="1">
      <alignment horizontal="center" vertical="center"/>
      <protection locked="0"/>
    </xf>
    <xf numFmtId="3" fontId="3" fillId="5" borderId="38" xfId="0" applyNumberFormat="1" applyFont="1" applyFill="1" applyBorder="1" applyAlignment="1" applyProtection="1">
      <alignment horizontal="center" vertical="center"/>
      <protection locked="0"/>
    </xf>
    <xf numFmtId="3" fontId="3" fillId="5" borderId="41" xfId="203" applyNumberFormat="1" applyFont="1" applyFill="1" applyBorder="1" applyAlignment="1" applyProtection="1">
      <alignment horizontal="center" vertical="center"/>
      <protection locked="0"/>
    </xf>
    <xf numFmtId="3" fontId="3" fillId="5" borderId="119" xfId="203" applyNumberFormat="1" applyFont="1" applyFill="1" applyBorder="1" applyAlignment="1" applyProtection="1">
      <alignment horizontal="center" vertical="center"/>
      <protection locked="0"/>
    </xf>
    <xf numFmtId="3" fontId="3" fillId="5" borderId="39" xfId="187" applyNumberFormat="1" applyFont="1" applyFill="1" applyBorder="1" applyAlignment="1" applyProtection="1">
      <alignment horizontal="center" vertical="center"/>
      <protection locked="0"/>
    </xf>
    <xf numFmtId="3" fontId="3" fillId="5" borderId="0" xfId="187" applyNumberFormat="1" applyFont="1" applyFill="1" applyBorder="1" applyAlignment="1" applyProtection="1">
      <alignment horizontal="center" vertical="center"/>
      <protection locked="0"/>
    </xf>
    <xf numFmtId="3" fontId="3" fillId="5" borderId="120" xfId="187" applyNumberFormat="1" applyFont="1" applyFill="1" applyBorder="1" applyAlignment="1" applyProtection="1">
      <alignment horizontal="center" vertical="center"/>
      <protection locked="0"/>
    </xf>
    <xf numFmtId="170" fontId="4" fillId="5" borderId="41" xfId="207" applyNumberFormat="1" applyFont="1" applyFill="1" applyBorder="1" applyAlignment="1" applyProtection="1">
      <alignment vertical="center" wrapText="1"/>
      <protection locked="0"/>
    </xf>
    <xf numFmtId="170" fontId="4" fillId="5" borderId="0" xfId="207" applyNumberFormat="1" applyFont="1" applyFill="1" applyBorder="1" applyAlignment="1" applyProtection="1">
      <alignment vertical="center" wrapText="1"/>
      <protection locked="0"/>
    </xf>
    <xf numFmtId="170" fontId="8" fillId="5" borderId="17" xfId="0" applyNumberFormat="1" applyFont="1" applyFill="1" applyBorder="1" applyAlignment="1" applyProtection="1">
      <alignment vertical="center" wrapText="1"/>
      <protection locked="0"/>
    </xf>
    <xf numFmtId="9" fontId="10" fillId="5" borderId="10" xfId="192" applyNumberFormat="1" applyFill="1" applyBorder="1" applyAlignment="1" applyProtection="1">
      <alignment wrapText="1"/>
      <protection locked="0"/>
    </xf>
    <xf numFmtId="191" fontId="10" fillId="5" borderId="10" xfId="188" applyNumberFormat="1" applyFont="1" applyFill="1" applyBorder="1" applyAlignment="1" applyProtection="1">
      <alignment wrapText="1"/>
      <protection locked="0"/>
    </xf>
    <xf numFmtId="9" fontId="10" fillId="5" borderId="13" xfId="192" applyNumberFormat="1" applyFill="1" applyBorder="1" applyAlignment="1" applyProtection="1">
      <alignment wrapText="1"/>
      <protection locked="0"/>
    </xf>
    <xf numFmtId="170" fontId="39" fillId="0" borderId="59" xfId="203" applyNumberFormat="1" applyFont="1" applyFill="1" applyBorder="1" applyAlignment="1" applyProtection="1">
      <alignment horizontal="center" vertical="center"/>
      <protection hidden="1"/>
    </xf>
    <xf numFmtId="170" fontId="3" fillId="5" borderId="0" xfId="203" applyNumberFormat="1" applyFont="1" applyFill="1" applyBorder="1" applyAlignment="1" applyProtection="1">
      <alignment vertical="center"/>
      <protection locked="0"/>
    </xf>
    <xf numFmtId="170" fontId="3" fillId="5" borderId="153" xfId="203" applyNumberFormat="1" applyFont="1" applyFill="1" applyBorder="1" applyAlignment="1" applyProtection="1">
      <alignment vertical="center"/>
      <protection locked="0"/>
    </xf>
    <xf numFmtId="170" fontId="7" fillId="7" borderId="41" xfId="203" applyNumberFormat="1" applyFont="1" applyFill="1" applyBorder="1" applyAlignment="1" applyProtection="1">
      <alignment vertical="center"/>
      <protection locked="0"/>
    </xf>
    <xf numFmtId="170" fontId="7" fillId="7" borderId="0" xfId="203" applyNumberFormat="1" applyFont="1" applyFill="1" applyBorder="1" applyAlignment="1" applyProtection="1">
      <alignment vertical="center"/>
      <protection locked="0"/>
    </xf>
    <xf numFmtId="170" fontId="7" fillId="7" borderId="17" xfId="203" applyNumberFormat="1" applyFont="1" applyFill="1" applyBorder="1" applyAlignment="1" applyProtection="1">
      <alignment vertical="center"/>
      <protection locked="0"/>
    </xf>
    <xf numFmtId="0" fontId="22" fillId="2" borderId="147" xfId="0" applyFont="1" applyFill="1" applyBorder="1" applyAlignment="1" applyProtection="1">
      <alignment horizontal="left" vertical="center" wrapText="1"/>
      <protection hidden="1"/>
    </xf>
    <xf numFmtId="0" fontId="22" fillId="2" borderId="148" xfId="0" applyFont="1" applyFill="1" applyBorder="1" applyAlignment="1" applyProtection="1">
      <alignment horizontal="left" vertical="center" wrapText="1"/>
      <protection hidden="1"/>
    </xf>
    <xf numFmtId="0" fontId="22" fillId="2" borderId="149" xfId="0" applyFont="1" applyFill="1" applyBorder="1" applyAlignment="1" applyProtection="1">
      <alignment horizontal="left" vertical="center" wrapText="1"/>
      <protection hidden="1"/>
    </xf>
    <xf numFmtId="0" fontId="22" fillId="2" borderId="5" xfId="0" applyFont="1" applyFill="1" applyBorder="1" applyAlignment="1" applyProtection="1">
      <alignment horizontal="left" vertical="center" wrapText="1"/>
      <protection hidden="1"/>
    </xf>
    <xf numFmtId="0" fontId="22" fillId="2" borderId="6" xfId="0" applyFont="1" applyFill="1" applyBorder="1" applyAlignment="1" applyProtection="1">
      <alignment horizontal="left" vertical="center" wrapText="1"/>
      <protection hidden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2" borderId="133" xfId="0" applyFont="1" applyFill="1" applyBorder="1" applyAlignment="1" applyProtection="1">
      <alignment horizontal="left" vertical="center" wrapText="1"/>
      <protection hidden="1"/>
    </xf>
    <xf numFmtId="0" fontId="22" fillId="2" borderId="134" xfId="0" applyFont="1" applyFill="1" applyBorder="1" applyAlignment="1" applyProtection="1">
      <alignment horizontal="left" vertical="center" wrapText="1"/>
      <protection hidden="1"/>
    </xf>
    <xf numFmtId="0" fontId="22" fillId="2" borderId="156" xfId="0" applyFont="1" applyFill="1" applyBorder="1" applyAlignment="1" applyProtection="1">
      <alignment horizontal="left" vertical="center" wrapText="1"/>
      <protection hidden="1"/>
    </xf>
    <xf numFmtId="49" fontId="1" fillId="10" borderId="9" xfId="203" applyNumberFormat="1" applyFont="1" applyFill="1" applyBorder="1" applyAlignment="1" applyProtection="1">
      <alignment horizontal="center" vertical="center" wrapText="1"/>
      <protection locked="0"/>
    </xf>
    <xf numFmtId="49" fontId="1" fillId="1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04" xfId="0" applyFont="1" applyFill="1" applyBorder="1" applyAlignment="1" applyProtection="1">
      <alignment horizontal="left" vertical="center" wrapText="1"/>
      <protection hidden="1"/>
    </xf>
    <xf numFmtId="0" fontId="22" fillId="2" borderId="105" xfId="0" applyFont="1" applyFill="1" applyBorder="1" applyAlignment="1" applyProtection="1">
      <alignment horizontal="left" vertical="center" wrapText="1"/>
      <protection hidden="1"/>
    </xf>
    <xf numFmtId="0" fontId="0" fillId="0" borderId="105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192" fontId="1" fillId="10" borderId="9" xfId="203" applyNumberFormat="1" applyFont="1" applyFill="1" applyBorder="1" applyAlignment="1" applyProtection="1">
      <alignment horizontal="center" vertical="center" wrapText="1"/>
      <protection locked="0"/>
    </xf>
    <xf numFmtId="0" fontId="1" fillId="10" borderId="9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194" fontId="1" fillId="10" borderId="9" xfId="203" applyNumberFormat="1" applyFont="1" applyFill="1" applyBorder="1" applyAlignment="1" applyProtection="1">
      <alignment horizontal="center" vertical="center" wrapText="1"/>
      <protection locked="0"/>
    </xf>
    <xf numFmtId="194" fontId="1" fillId="10" borderId="9" xfId="0" applyNumberFormat="1" applyFont="1" applyFill="1" applyBorder="1" applyAlignment="1" applyProtection="1">
      <alignment horizontal="center" vertical="center" wrapText="1"/>
      <protection locked="0"/>
    </xf>
    <xf numFmtId="194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2" xfId="203" applyNumberFormat="1" applyFont="1" applyFill="1" applyBorder="1" applyAlignment="1" applyProtection="1">
      <alignment horizontal="center" vertical="center" wrapText="1"/>
      <protection locked="0"/>
    </xf>
    <xf numFmtId="49" fontId="1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36" fillId="10" borderId="9" xfId="220" applyNumberFormat="1" applyFont="1" applyFill="1" applyBorder="1" applyAlignment="1" applyProtection="1">
      <alignment horizontal="center" vertical="center" wrapText="1"/>
      <protection locked="0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quotePrefix="1" applyFont="1" applyBorder="1" applyAlignment="1" applyProtection="1">
      <alignment horizontal="left" vertical="center" wrapText="1"/>
      <protection hidden="1"/>
    </xf>
    <xf numFmtId="0" fontId="37" fillId="0" borderId="33" xfId="203" applyNumberFormat="1" applyFont="1" applyFill="1" applyBorder="1" applyAlignment="1" applyProtection="1">
      <alignment horizontal="center" vertical="center" wrapText="1"/>
      <protection hidden="1"/>
    </xf>
    <xf numFmtId="0" fontId="3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101" xfId="0" applyFont="1" applyFill="1" applyBorder="1" applyAlignment="1" applyProtection="1">
      <alignment horizontal="left" vertical="center" wrapText="1"/>
      <protection hidden="1"/>
    </xf>
    <xf numFmtId="0" fontId="22" fillId="2" borderId="102" xfId="0" applyFont="1" applyFill="1" applyBorder="1" applyAlignment="1" applyProtection="1">
      <alignment horizontal="left" vertical="center" wrapText="1"/>
      <protection hidden="1"/>
    </xf>
    <xf numFmtId="0" fontId="0" fillId="0" borderId="103" xfId="0" applyBorder="1" applyAlignment="1">
      <alignment wrapText="1"/>
    </xf>
    <xf numFmtId="194" fontId="37" fillId="0" borderId="33" xfId="203" applyNumberFormat="1" applyFont="1" applyFill="1" applyBorder="1" applyAlignment="1" applyProtection="1">
      <alignment horizontal="center" vertical="center" wrapText="1"/>
      <protection hidden="1"/>
    </xf>
    <xf numFmtId="194" fontId="37" fillId="0" borderId="33" xfId="0" applyNumberFormat="1" applyFont="1" applyFill="1" applyBorder="1" applyAlignment="1" applyProtection="1">
      <alignment horizontal="center" vertical="center" wrapText="1"/>
      <protection hidden="1"/>
    </xf>
    <xf numFmtId="194" fontId="3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36" xfId="203" applyNumberFormat="1" applyFont="1" applyFill="1" applyBorder="1" applyAlignment="1" applyProtection="1">
      <alignment horizontal="center" vertical="center" wrapText="1"/>
      <protection hidden="1"/>
    </xf>
    <xf numFmtId="0" fontId="3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85" xfId="0" applyFont="1" applyFill="1" applyBorder="1" applyAlignment="1" applyProtection="1">
      <alignment horizontal="left" vertical="center" wrapText="1"/>
      <protection hidden="1"/>
    </xf>
    <xf numFmtId="0" fontId="22" fillId="2" borderId="96" xfId="0" applyFont="1" applyFill="1" applyBorder="1" applyAlignment="1" applyProtection="1">
      <alignment horizontal="left" vertical="center" wrapText="1"/>
      <protection hidden="1"/>
    </xf>
    <xf numFmtId="0" fontId="22" fillId="2" borderId="14" xfId="0" applyFont="1" applyFill="1" applyBorder="1" applyAlignment="1" applyProtection="1">
      <alignment horizontal="left" vertical="center" wrapText="1"/>
      <protection hidden="1"/>
    </xf>
    <xf numFmtId="0" fontId="22" fillId="2" borderId="15" xfId="0" applyFont="1" applyFill="1" applyBorder="1" applyAlignment="1" applyProtection="1">
      <alignment horizontal="left" vertical="center" wrapText="1"/>
      <protection hidden="1"/>
    </xf>
    <xf numFmtId="0" fontId="22" fillId="2" borderId="16" xfId="0" applyFont="1" applyFill="1" applyBorder="1" applyAlignment="1" applyProtection="1">
      <alignment horizontal="left" vertical="center" wrapText="1"/>
      <protection hidden="1"/>
    </xf>
    <xf numFmtId="0" fontId="22" fillId="2" borderId="7" xfId="0" applyFont="1" applyFill="1" applyBorder="1" applyAlignment="1" applyProtection="1">
      <alignment horizontal="left" vertical="center" wrapText="1"/>
      <protection hidden="1"/>
    </xf>
    <xf numFmtId="0" fontId="22" fillId="2" borderId="5" xfId="0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2" fillId="2" borderId="113" xfId="0" applyFont="1" applyFill="1" applyBorder="1" applyAlignment="1" applyProtection="1">
      <alignment horizontal="left" vertical="center" wrapText="1"/>
      <protection hidden="1"/>
    </xf>
    <xf numFmtId="0" fontId="22" fillId="2" borderId="103" xfId="0" applyFont="1" applyFill="1" applyBorder="1" applyAlignment="1" applyProtection="1">
      <alignment horizontal="left" vertical="center" wrapText="1"/>
      <protection hidden="1"/>
    </xf>
    <xf numFmtId="0" fontId="22" fillId="2" borderId="85" xfId="0" applyFont="1" applyFill="1" applyBorder="1" applyAlignment="1" applyProtection="1">
      <alignment vertical="center" wrapText="1"/>
      <protection hidden="1"/>
    </xf>
    <xf numFmtId="0" fontId="0" fillId="0" borderId="95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22" fillId="2" borderId="29" xfId="0" applyFont="1" applyFill="1" applyBorder="1" applyAlignment="1" applyProtection="1">
      <alignment horizontal="center" vertical="center" wrapText="1"/>
      <protection hidden="1"/>
    </xf>
    <xf numFmtId="0" fontId="22" fillId="2" borderId="30" xfId="0" applyFont="1" applyFill="1" applyBorder="1" applyAlignment="1" applyProtection="1">
      <alignment horizontal="center" vertical="center" wrapText="1"/>
      <protection hidden="1"/>
    </xf>
    <xf numFmtId="0" fontId="22" fillId="2" borderId="31" xfId="0" applyFont="1" applyFill="1" applyBorder="1" applyAlignment="1" applyProtection="1">
      <alignment horizontal="center" vertical="center" wrapText="1"/>
      <protection hidden="1"/>
    </xf>
    <xf numFmtId="192" fontId="37" fillId="0" borderId="33" xfId="203" applyNumberFormat="1" applyFont="1" applyFill="1" applyBorder="1" applyAlignment="1" applyProtection="1">
      <alignment horizontal="center" vertical="center" wrapText="1"/>
      <protection hidden="1"/>
    </xf>
    <xf numFmtId="192" fontId="37" fillId="0" borderId="33" xfId="0" applyNumberFormat="1" applyFont="1" applyFill="1" applyBorder="1" applyAlignment="1" applyProtection="1">
      <alignment horizontal="center" vertical="center" wrapText="1"/>
      <protection hidden="1"/>
    </xf>
    <xf numFmtId="192" fontId="37" fillId="0" borderId="34" xfId="0" applyNumberFormat="1" applyFont="1" applyFill="1" applyBorder="1" applyAlignment="1" applyProtection="1">
      <alignment horizontal="center" vertical="center" wrapText="1"/>
      <protection hidden="1"/>
    </xf>
    <xf numFmtId="193" fontId="37" fillId="0" borderId="33" xfId="203" applyNumberFormat="1" applyFont="1" applyFill="1" applyBorder="1" applyAlignment="1" applyProtection="1">
      <alignment horizontal="center" vertical="center" wrapText="1"/>
      <protection hidden="1"/>
    </xf>
    <xf numFmtId="193" fontId="37" fillId="0" borderId="33" xfId="0" applyNumberFormat="1" applyFont="1" applyFill="1" applyBorder="1" applyAlignment="1" applyProtection="1">
      <alignment horizontal="center" vertical="center" wrapText="1"/>
      <protection hidden="1"/>
    </xf>
    <xf numFmtId="193" fontId="3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4" fillId="2" borderId="85" xfId="0" applyFont="1" applyFill="1" applyBorder="1" applyAlignment="1" applyProtection="1">
      <alignment horizontal="left" vertical="center" wrapText="1"/>
      <protection hidden="1"/>
    </xf>
    <xf numFmtId="0" fontId="34" fillId="2" borderId="95" xfId="0" applyFont="1" applyFill="1" applyBorder="1" applyAlignment="1" applyProtection="1">
      <alignment horizontal="left" vertical="center" wrapText="1"/>
      <protection hidden="1"/>
    </xf>
    <xf numFmtId="0" fontId="1" fillId="0" borderId="95" xfId="0" applyFont="1" applyBorder="1" applyAlignment="1" applyProtection="1">
      <alignment horizontal="left" wrapText="1"/>
      <protection hidden="1"/>
    </xf>
    <xf numFmtId="0" fontId="1" fillId="0" borderId="96" xfId="0" applyFont="1" applyBorder="1" applyAlignment="1" applyProtection="1">
      <alignment horizontal="left" wrapText="1"/>
      <protection hidden="1"/>
    </xf>
    <xf numFmtId="0" fontId="34" fillId="2" borderId="5" xfId="0" applyFont="1" applyFill="1" applyBorder="1" applyAlignment="1" applyProtection="1">
      <alignment horizontal="left" vertical="center" wrapText="1"/>
      <protection hidden="1"/>
    </xf>
    <xf numFmtId="0" fontId="34" fillId="2" borderId="6" xfId="0" applyFont="1" applyFill="1" applyBorder="1" applyAlignment="1" applyProtection="1">
      <alignment horizontal="left" vertical="center" wrapText="1"/>
      <protection hidden="1"/>
    </xf>
    <xf numFmtId="0" fontId="34" fillId="2" borderId="7" xfId="0" applyFont="1" applyFill="1" applyBorder="1" applyAlignment="1" applyProtection="1">
      <alignment horizontal="left" vertical="center" wrapText="1"/>
      <protection hidden="1"/>
    </xf>
    <xf numFmtId="0" fontId="34" fillId="2" borderId="8" xfId="0" applyFont="1" applyFill="1" applyBorder="1" applyAlignment="1" applyProtection="1">
      <alignment horizontal="left" vertical="center" wrapText="1"/>
      <protection hidden="1"/>
    </xf>
    <xf numFmtId="0" fontId="34" fillId="2" borderId="9" xfId="0" applyFont="1" applyFill="1" applyBorder="1" applyAlignment="1" applyProtection="1">
      <alignment horizontal="left" vertical="center" wrapText="1"/>
      <protection hidden="1"/>
    </xf>
    <xf numFmtId="0" fontId="34" fillId="2" borderId="10" xfId="0" applyFont="1" applyFill="1" applyBorder="1" applyAlignment="1" applyProtection="1">
      <alignment horizontal="left" vertical="center" wrapText="1"/>
      <protection hidden="1"/>
    </xf>
    <xf numFmtId="0" fontId="34" fillId="2" borderId="29" xfId="0" applyFont="1" applyFill="1" applyBorder="1" applyAlignment="1" applyProtection="1">
      <alignment horizontal="center" vertical="center" wrapText="1"/>
      <protection hidden="1"/>
    </xf>
    <xf numFmtId="0" fontId="34" fillId="2" borderId="30" xfId="0" applyFont="1" applyFill="1" applyBorder="1" applyAlignment="1" applyProtection="1">
      <alignment horizontal="center" vertical="center" wrapText="1"/>
      <protection hidden="1"/>
    </xf>
    <xf numFmtId="0" fontId="34" fillId="2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03" applyNumberFormat="1" applyFont="1" applyFill="1" applyBorder="1" applyAlignment="1" applyProtection="1">
      <alignment horizontal="center" vertical="center" wrapText="1"/>
      <protection hidden="1"/>
    </xf>
    <xf numFmtId="0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192" fontId="1" fillId="0" borderId="33" xfId="203" applyNumberFormat="1" applyFont="1" applyFill="1" applyBorder="1" applyAlignment="1" applyProtection="1">
      <alignment horizontal="center" vertical="center" wrapText="1"/>
      <protection hidden="1"/>
    </xf>
    <xf numFmtId="192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192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193" fontId="1" fillId="0" borderId="33" xfId="203" applyNumberFormat="1" applyFont="1" applyFill="1" applyBorder="1" applyAlignment="1" applyProtection="1">
      <alignment horizontal="center" vertical="center" wrapText="1"/>
      <protection hidden="1"/>
    </xf>
    <xf numFmtId="193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193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33" xfId="203" applyNumberFormat="1" applyFont="1" applyFill="1" applyBorder="1" applyAlignment="1" applyProtection="1">
      <alignment horizontal="center" vertical="center" wrapText="1"/>
      <protection hidden="1"/>
    </xf>
    <xf numFmtId="194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6" xfId="203" applyNumberFormat="1" applyFont="1" applyFill="1" applyBorder="1" applyAlignment="1" applyProtection="1">
      <alignment horizontal="center" vertical="center" wrapText="1"/>
      <protection hidden="1"/>
    </xf>
    <xf numFmtId="0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9" xfId="196" applyFont="1" applyFill="1" applyBorder="1" applyAlignment="1" applyProtection="1">
      <alignment horizontal="center" vertical="center" wrapText="1"/>
      <protection hidden="1"/>
    </xf>
    <xf numFmtId="0" fontId="22" fillId="2" borderId="10" xfId="196" applyFont="1" applyFill="1" applyBorder="1" applyAlignment="1" applyProtection="1">
      <alignment horizontal="center" vertical="center" wrapText="1"/>
      <protection hidden="1"/>
    </xf>
    <xf numFmtId="0" fontId="22" fillId="2" borderId="8" xfId="196" applyFont="1" applyFill="1" applyBorder="1" applyAlignment="1" applyProtection="1">
      <alignment horizontal="center" vertical="center"/>
      <protection hidden="1"/>
    </xf>
    <xf numFmtId="0" fontId="34" fillId="2" borderId="5" xfId="0" applyFont="1" applyFill="1" applyBorder="1" applyAlignment="1" applyProtection="1">
      <alignment horizontal="center" vertical="center"/>
      <protection hidden="1"/>
    </xf>
    <xf numFmtId="0" fontId="34" fillId="2" borderId="6" xfId="0" applyFont="1" applyFill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center" vertical="center"/>
      <protection hidden="1"/>
    </xf>
    <xf numFmtId="0" fontId="27" fillId="2" borderId="8" xfId="0" applyFont="1" applyFill="1" applyBorder="1" applyAlignment="1" applyProtection="1">
      <alignment horizontal="left" vertical="center"/>
      <protection hidden="1"/>
    </xf>
    <xf numFmtId="0" fontId="27" fillId="2" borderId="9" xfId="0" applyFont="1" applyFill="1" applyBorder="1" applyAlignment="1" applyProtection="1">
      <alignment horizontal="left" vertical="center"/>
      <protection hidden="1"/>
    </xf>
    <xf numFmtId="0" fontId="27" fillId="2" borderId="10" xfId="0" applyFont="1" applyFill="1" applyBorder="1" applyAlignment="1" applyProtection="1">
      <alignment horizontal="left" vertical="center"/>
      <protection hidden="1"/>
    </xf>
    <xf numFmtId="0" fontId="22" fillId="2" borderId="5" xfId="0" applyFont="1" applyFill="1" applyBorder="1" applyAlignment="1" applyProtection="1">
      <alignment horizontal="center" vertical="center"/>
      <protection hidden="1"/>
    </xf>
    <xf numFmtId="0" fontId="22" fillId="2" borderId="6" xfId="0" applyFont="1" applyFill="1" applyBorder="1" applyAlignment="1" applyProtection="1">
      <alignment horizontal="center" vertical="center"/>
      <protection hidden="1"/>
    </xf>
    <xf numFmtId="0" fontId="22" fillId="2" borderId="7" xfId="0" applyFont="1" applyFill="1" applyBorder="1" applyAlignment="1" applyProtection="1">
      <alignment horizontal="center" vertical="center"/>
      <protection hidden="1"/>
    </xf>
    <xf numFmtId="0" fontId="35" fillId="2" borderId="8" xfId="0" applyFont="1" applyFill="1" applyBorder="1" applyAlignment="1" applyProtection="1">
      <alignment horizontal="left"/>
      <protection hidden="1"/>
    </xf>
    <xf numFmtId="0" fontId="35" fillId="2" borderId="9" xfId="0" applyFont="1" applyFill="1" applyBorder="1" applyAlignment="1" applyProtection="1">
      <alignment horizontal="left"/>
      <protection hidden="1"/>
    </xf>
    <xf numFmtId="0" fontId="35" fillId="2" borderId="10" xfId="0" applyFont="1" applyFill="1" applyBorder="1" applyAlignment="1" applyProtection="1">
      <alignment horizontal="left"/>
      <protection hidden="1"/>
    </xf>
    <xf numFmtId="0" fontId="22" fillId="2" borderId="106" xfId="0" applyFont="1" applyFill="1" applyBorder="1" applyAlignment="1" applyProtection="1">
      <alignment horizontal="left" vertical="center" wrapText="1"/>
      <protection hidden="1"/>
    </xf>
    <xf numFmtId="0" fontId="22" fillId="2" borderId="8" xfId="0" applyFont="1" applyFill="1" applyBorder="1" applyAlignment="1" applyProtection="1">
      <alignment horizontal="left" vertical="center" wrapText="1"/>
      <protection hidden="1"/>
    </xf>
    <xf numFmtId="0" fontId="22" fillId="2" borderId="9" xfId="0" applyFont="1" applyFill="1" applyBorder="1" applyAlignment="1" applyProtection="1">
      <alignment horizontal="left" vertical="center" wrapText="1"/>
      <protection hidden="1"/>
    </xf>
    <xf numFmtId="0" fontId="22" fillId="2" borderId="10" xfId="0" applyFont="1" applyFill="1" applyBorder="1" applyAlignment="1" applyProtection="1">
      <alignment horizontal="left" vertical="center" wrapText="1"/>
      <protection hidden="1"/>
    </xf>
    <xf numFmtId="0" fontId="3" fillId="0" borderId="50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3" borderId="50" xfId="0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3" fillId="0" borderId="72" xfId="0" applyFont="1" applyFill="1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4" fillId="2" borderId="48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86" xfId="0" applyBorder="1" applyAlignment="1" applyProtection="1">
      <alignment horizontal="left" vertical="center" wrapText="1"/>
      <protection hidden="1"/>
    </xf>
    <xf numFmtId="0" fontId="3" fillId="0" borderId="49" xfId="0" applyFont="1" applyFill="1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22" fillId="2" borderId="8" xfId="0" applyFont="1" applyFill="1" applyBorder="1" applyAlignment="1" applyProtection="1">
      <alignment horizontal="left" vertical="center"/>
      <protection hidden="1"/>
    </xf>
    <xf numFmtId="179" fontId="22" fillId="2" borderId="9" xfId="0" applyNumberFormat="1" applyFont="1" applyFill="1" applyBorder="1" applyAlignment="1" applyProtection="1">
      <alignment horizontal="center" vertical="center" wrapText="1"/>
      <protection hidden="1"/>
    </xf>
    <xf numFmtId="179" fontId="22" fillId="2" borderId="9" xfId="0" applyNumberFormat="1" applyFont="1" applyFill="1" applyBorder="1" applyAlignment="1" applyProtection="1">
      <alignment horizontal="center" vertical="center"/>
      <protection hidden="1"/>
    </xf>
    <xf numFmtId="179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22" fillId="2" borderId="139" xfId="0" applyFont="1" applyFill="1" applyBorder="1" applyAlignment="1" applyProtection="1">
      <alignment horizontal="center" vertical="center" wrapText="1"/>
      <protection hidden="1"/>
    </xf>
    <xf numFmtId="0" fontId="22" fillId="2" borderId="140" xfId="0" applyFont="1" applyFill="1" applyBorder="1" applyAlignment="1" applyProtection="1">
      <alignment horizontal="center" vertical="center" wrapText="1"/>
      <protection hidden="1"/>
    </xf>
    <xf numFmtId="0" fontId="22" fillId="2" borderId="141" xfId="0" applyFont="1" applyFill="1" applyBorder="1" applyAlignment="1" applyProtection="1">
      <alignment horizontal="center" vertical="center" wrapText="1"/>
      <protection hidden="1"/>
    </xf>
    <xf numFmtId="0" fontId="37" fillId="0" borderId="143" xfId="0" applyNumberFormat="1" applyFont="1" applyFill="1" applyBorder="1" applyAlignment="1" applyProtection="1">
      <alignment horizontal="center" vertical="center" wrapText="1"/>
      <protection hidden="1"/>
    </xf>
    <xf numFmtId="192" fontId="37" fillId="0" borderId="143" xfId="0" applyNumberFormat="1" applyFont="1" applyFill="1" applyBorder="1" applyAlignment="1" applyProtection="1">
      <alignment horizontal="center" vertical="center" wrapText="1"/>
      <protection hidden="1"/>
    </xf>
    <xf numFmtId="193" fontId="37" fillId="0" borderId="143" xfId="0" applyNumberFormat="1" applyFont="1" applyFill="1" applyBorder="1" applyAlignment="1" applyProtection="1">
      <alignment horizontal="center" vertical="center" wrapText="1"/>
      <protection hidden="1"/>
    </xf>
    <xf numFmtId="194" fontId="37" fillId="0" borderId="143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145" xfId="203" applyNumberFormat="1" applyFont="1" applyFill="1" applyBorder="1" applyAlignment="1" applyProtection="1">
      <alignment horizontal="center" vertical="center" wrapText="1"/>
      <protection hidden="1"/>
    </xf>
    <xf numFmtId="0" fontId="37" fillId="0" borderId="145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1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8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34" fillId="2" borderId="5" xfId="0" applyFont="1" applyFill="1" applyBorder="1" applyAlignment="1" applyProtection="1">
      <alignment horizontal="left" vertical="center"/>
      <protection hidden="1"/>
    </xf>
    <xf numFmtId="0" fontId="34" fillId="2" borderId="6" xfId="0" applyFont="1" applyFill="1" applyBorder="1" applyAlignment="1" applyProtection="1">
      <alignment horizontal="left" vertical="center"/>
      <protection hidden="1"/>
    </xf>
    <xf numFmtId="0" fontId="34" fillId="2" borderId="7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7" fontId="0" fillId="0" borderId="66" xfId="207" applyNumberFormat="1" applyFont="1" applyBorder="1" applyAlignment="1" applyProtection="1">
      <alignment horizontal="center" vertical="center"/>
      <protection hidden="1"/>
    </xf>
    <xf numFmtId="7" fontId="0" fillId="0" borderId="76" xfId="207" applyNumberFormat="1" applyFont="1" applyBorder="1" applyAlignment="1" applyProtection="1">
      <alignment horizontal="center" vertical="center"/>
      <protection hidden="1"/>
    </xf>
    <xf numFmtId="7" fontId="0" fillId="0" borderId="111" xfId="207" applyNumberFormat="1" applyFont="1" applyBorder="1" applyAlignment="1" applyProtection="1">
      <alignment horizontal="center" vertical="center"/>
      <protection hidden="1"/>
    </xf>
    <xf numFmtId="0" fontId="34" fillId="2" borderId="9" xfId="0" applyFont="1" applyFill="1" applyBorder="1" applyAlignment="1" applyProtection="1">
      <alignment horizontal="center" vertical="center"/>
      <protection hidden="1"/>
    </xf>
    <xf numFmtId="0" fontId="34" fillId="2" borderId="104" xfId="0" applyFont="1" applyFill="1" applyBorder="1" applyAlignment="1" applyProtection="1">
      <alignment horizontal="left" vertical="center"/>
      <protection hidden="1"/>
    </xf>
    <xf numFmtId="0" fontId="34" fillId="2" borderId="105" xfId="0" applyFont="1" applyFill="1" applyBorder="1" applyAlignment="1" applyProtection="1">
      <alignment horizontal="left" vertical="center"/>
      <protection hidden="1"/>
    </xf>
    <xf numFmtId="0" fontId="34" fillId="2" borderId="106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22" fillId="2" borderId="5" xfId="0" applyFont="1" applyFill="1" applyBorder="1" applyAlignment="1" applyProtection="1">
      <alignment horizontal="left" vertical="center"/>
      <protection hidden="1"/>
    </xf>
    <xf numFmtId="0" fontId="22" fillId="2" borderId="6" xfId="0" applyFont="1" applyFill="1" applyBorder="1" applyAlignment="1" applyProtection="1">
      <alignment horizontal="left" vertical="center"/>
      <protection hidden="1"/>
    </xf>
    <xf numFmtId="0" fontId="22" fillId="2" borderId="7" xfId="0" applyFont="1" applyFill="1" applyBorder="1" applyAlignment="1" applyProtection="1">
      <alignment horizontal="left" vertical="center"/>
      <protection hidden="1"/>
    </xf>
    <xf numFmtId="0" fontId="22" fillId="2" borderId="9" xfId="0" applyFont="1" applyFill="1" applyBorder="1" applyAlignment="1" applyProtection="1">
      <alignment horizontal="left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0" fontId="34" fillId="2" borderId="5" xfId="192" applyFont="1" applyFill="1" applyBorder="1" applyAlignment="1" applyProtection="1">
      <alignment horizontal="left" vertical="center"/>
      <protection hidden="1"/>
    </xf>
    <xf numFmtId="0" fontId="34" fillId="2" borderId="6" xfId="192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34" fillId="2" borderId="5" xfId="192" applyFont="1" applyFill="1" applyBorder="1" applyAlignment="1" applyProtection="1">
      <alignment horizontal="center" vertical="center"/>
      <protection hidden="1"/>
    </xf>
    <xf numFmtId="0" fontId="34" fillId="2" borderId="6" xfId="192" applyFont="1" applyFill="1" applyBorder="1" applyAlignment="1" applyProtection="1">
      <alignment horizontal="center" vertical="center"/>
      <protection hidden="1"/>
    </xf>
    <xf numFmtId="0" fontId="34" fillId="2" borderId="7" xfId="192" applyFont="1" applyFill="1" applyBorder="1" applyAlignment="1" applyProtection="1">
      <alignment horizontal="center" vertical="center"/>
      <protection hidden="1"/>
    </xf>
    <xf numFmtId="0" fontId="34" fillId="2" borderId="8" xfId="192" applyFont="1" applyFill="1" applyBorder="1" applyAlignment="1" applyProtection="1">
      <alignment horizontal="center" vertical="center"/>
      <protection hidden="1"/>
    </xf>
    <xf numFmtId="0" fontId="34" fillId="2" borderId="9" xfId="192" applyFont="1" applyFill="1" applyBorder="1" applyAlignment="1" applyProtection="1">
      <alignment horizontal="center" vertical="center"/>
      <protection hidden="1"/>
    </xf>
    <xf numFmtId="0" fontId="34" fillId="2" borderId="10" xfId="192" applyFont="1" applyFill="1" applyBorder="1" applyAlignment="1" applyProtection="1">
      <alignment horizontal="center" vertical="center"/>
      <protection hidden="1"/>
    </xf>
    <xf numFmtId="0" fontId="10" fillId="0" borderId="11" xfId="192" applyFill="1" applyBorder="1" applyAlignment="1" applyProtection="1">
      <alignment horizontal="left" vertical="center" wrapText="1"/>
      <protection hidden="1"/>
    </xf>
    <xf numFmtId="0" fontId="10" fillId="0" borderId="12" xfId="192" applyFill="1" applyBorder="1" applyAlignment="1" applyProtection="1">
      <alignment horizontal="left" vertical="center" wrapText="1"/>
      <protection hidden="1"/>
    </xf>
    <xf numFmtId="0" fontId="10" fillId="0" borderId="8" xfId="192" applyFill="1" applyBorder="1" applyAlignment="1" applyProtection="1">
      <alignment horizontal="left" vertical="center" wrapText="1"/>
      <protection hidden="1"/>
    </xf>
    <xf numFmtId="0" fontId="10" fillId="0" borderId="9" xfId="192" applyFill="1" applyBorder="1" applyAlignment="1" applyProtection="1">
      <alignment horizontal="left" vertical="center" wrapText="1"/>
      <protection hidden="1"/>
    </xf>
    <xf numFmtId="0" fontId="22" fillId="2" borderId="9" xfId="192" applyFont="1" applyFill="1" applyBorder="1" applyAlignment="1" applyProtection="1">
      <alignment horizontal="center" vertical="center" wrapText="1"/>
      <protection hidden="1"/>
    </xf>
    <xf numFmtId="0" fontId="22" fillId="2" borderId="9" xfId="192" applyFont="1" applyFill="1" applyBorder="1" applyAlignment="1" applyProtection="1">
      <alignment horizontal="center" vertical="center"/>
      <protection hidden="1"/>
    </xf>
    <xf numFmtId="0" fontId="4" fillId="0" borderId="46" xfId="196" applyFont="1" applyBorder="1" applyAlignment="1" applyProtection="1">
      <alignment horizontal="left" vertical="center"/>
      <protection hidden="1"/>
    </xf>
    <xf numFmtId="0" fontId="4" fillId="0" borderId="45" xfId="196" applyFont="1" applyBorder="1" applyAlignment="1" applyProtection="1">
      <alignment horizontal="left" vertical="center"/>
      <protection hidden="1"/>
    </xf>
    <xf numFmtId="0" fontId="4" fillId="0" borderId="46" xfId="196" applyFont="1" applyFill="1" applyBorder="1" applyAlignment="1" applyProtection="1">
      <alignment horizontal="left" vertical="center"/>
      <protection hidden="1"/>
    </xf>
    <xf numFmtId="0" fontId="4" fillId="0" borderId="45" xfId="196" applyFont="1" applyFill="1" applyBorder="1" applyAlignment="1" applyProtection="1">
      <alignment horizontal="left" vertical="center"/>
      <protection hidden="1"/>
    </xf>
    <xf numFmtId="0" fontId="3" fillId="0" borderId="46" xfId="196" applyFont="1" applyBorder="1" applyAlignment="1" applyProtection="1">
      <alignment horizontal="left" vertical="center"/>
      <protection hidden="1"/>
    </xf>
    <xf numFmtId="0" fontId="3" fillId="0" borderId="45" xfId="196" applyFont="1" applyBorder="1" applyAlignment="1" applyProtection="1">
      <alignment horizontal="left" vertical="center"/>
      <protection hidden="1"/>
    </xf>
    <xf numFmtId="0" fontId="22" fillId="2" borderId="5" xfId="196" applyFont="1" applyFill="1" applyBorder="1" applyAlignment="1" applyProtection="1">
      <alignment horizontal="left" vertical="center"/>
      <protection hidden="1"/>
    </xf>
    <xf numFmtId="0" fontId="22" fillId="2" borderId="6" xfId="196" applyFont="1" applyFill="1" applyBorder="1" applyAlignment="1" applyProtection="1">
      <alignment horizontal="left" vertical="center"/>
      <protection hidden="1"/>
    </xf>
    <xf numFmtId="0" fontId="22" fillId="2" borderId="7" xfId="196" applyFont="1" applyFill="1" applyBorder="1" applyAlignment="1" applyProtection="1">
      <alignment horizontal="left" vertical="center"/>
      <protection hidden="1"/>
    </xf>
    <xf numFmtId="0" fontId="22" fillId="2" borderId="8" xfId="196" applyFont="1" applyFill="1" applyBorder="1" applyAlignment="1" applyProtection="1">
      <alignment horizontal="left" vertical="center"/>
      <protection hidden="1"/>
    </xf>
    <xf numFmtId="0" fontId="22" fillId="2" borderId="9" xfId="196" applyFont="1" applyFill="1" applyBorder="1" applyAlignment="1" applyProtection="1">
      <alignment horizontal="left" vertical="center"/>
      <protection hidden="1"/>
    </xf>
    <xf numFmtId="0" fontId="22" fillId="2" borderId="10" xfId="196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9" fontId="3" fillId="0" borderId="48" xfId="196" applyNumberFormat="1" applyFont="1" applyFill="1" applyBorder="1" applyAlignment="1" applyProtection="1">
      <alignment horizontal="left" vertical="center"/>
      <protection hidden="1"/>
    </xf>
    <xf numFmtId="9" fontId="3" fillId="0" borderId="22" xfId="196" applyNumberFormat="1" applyFont="1" applyFill="1" applyBorder="1" applyAlignment="1" applyProtection="1">
      <alignment horizontal="left" vertical="center"/>
      <protection hidden="1"/>
    </xf>
  </cellXfs>
  <cellStyles count="221">
    <cellStyle name="_TCOS0107" xfId="1"/>
    <cellStyle name="_TCOS0108" xfId="2"/>
    <cellStyle name="_TCOS0109" xfId="3"/>
    <cellStyle name="_TCOS0110" xfId="4"/>
    <cellStyle name="_TCOS0111" xfId="5"/>
    <cellStyle name="_TCOS0112" xfId="6"/>
    <cellStyle name="_TCOS0207" xfId="7"/>
    <cellStyle name="_TCOS0208" xfId="8"/>
    <cellStyle name="_TCOS0209" xfId="9"/>
    <cellStyle name="_TCOS0210" xfId="10"/>
    <cellStyle name="_TCOS0211" xfId="11"/>
    <cellStyle name="_TCOS0212" xfId="12"/>
    <cellStyle name="_TCOS0307" xfId="13"/>
    <cellStyle name="_TCOS0308" xfId="14"/>
    <cellStyle name="_TCOS0309" xfId="15"/>
    <cellStyle name="_TCOS0310" xfId="16"/>
    <cellStyle name="_TCOS0311" xfId="17"/>
    <cellStyle name="_TCOS0407" xfId="18"/>
    <cellStyle name="_TCOS0408" xfId="19"/>
    <cellStyle name="_TCOS0409" xfId="20"/>
    <cellStyle name="_TCOS0410" xfId="21"/>
    <cellStyle name="_TCOS0411" xfId="22"/>
    <cellStyle name="_TCOS0507" xfId="23"/>
    <cellStyle name="_TCOS0508" xfId="24"/>
    <cellStyle name="_TCOS0509" xfId="25"/>
    <cellStyle name="_TCOS0510" xfId="26"/>
    <cellStyle name="_TCOS0511" xfId="27"/>
    <cellStyle name="_TCOS0607" xfId="28"/>
    <cellStyle name="_TCOS0608" xfId="29"/>
    <cellStyle name="_TCOS0609" xfId="30"/>
    <cellStyle name="_TCOS0610" xfId="31"/>
    <cellStyle name="_TCOS0611" xfId="32"/>
    <cellStyle name="_TCOS0707" xfId="33"/>
    <cellStyle name="_TCOS0708" xfId="34"/>
    <cellStyle name="_TCOS0709" xfId="35"/>
    <cellStyle name="_TCOS0710" xfId="36"/>
    <cellStyle name="_TCOS0711" xfId="37"/>
    <cellStyle name="_TCOS0807" xfId="38"/>
    <cellStyle name="_TCOS0808" xfId="39"/>
    <cellStyle name="_TCOS0809" xfId="40"/>
    <cellStyle name="_TCOS0810" xfId="41"/>
    <cellStyle name="_TCOS0811" xfId="42"/>
    <cellStyle name="_TCOS0907" xfId="43"/>
    <cellStyle name="_TCOS0908" xfId="44"/>
    <cellStyle name="_TCOS0909" xfId="45"/>
    <cellStyle name="_TCOS0909 (2)" xfId="46"/>
    <cellStyle name="_TCOS0910" xfId="47"/>
    <cellStyle name="_TCOS0911" xfId="48"/>
    <cellStyle name="_TCOS1007" xfId="49"/>
    <cellStyle name="_TCOS1008" xfId="50"/>
    <cellStyle name="_TCOS1009" xfId="51"/>
    <cellStyle name="_TCOS1010" xfId="52"/>
    <cellStyle name="_TCOS1011" xfId="53"/>
    <cellStyle name="_TCOS1106" xfId="54"/>
    <cellStyle name="_TCOS1107" xfId="55"/>
    <cellStyle name="_TCOS1108" xfId="56"/>
    <cellStyle name="_TCOS1109" xfId="57"/>
    <cellStyle name="_TCOS1110" xfId="58"/>
    <cellStyle name="_TCOS1111" xfId="59"/>
    <cellStyle name="_TCOS1206" xfId="60"/>
    <cellStyle name="_TCOS1207" xfId="61"/>
    <cellStyle name="_TCOS1208" xfId="62"/>
    <cellStyle name="_TCOS1208 (2)" xfId="63"/>
    <cellStyle name="_TCOS1209" xfId="64"/>
    <cellStyle name="_TCOS1210" xfId="65"/>
    <cellStyle name="_TCOS1211" xfId="66"/>
    <cellStyle name="_TCOS1306" xfId="67"/>
    <cellStyle name="_TCOS1307" xfId="68"/>
    <cellStyle name="_TCOS1308" xfId="69"/>
    <cellStyle name="_TCOS1309" xfId="70"/>
    <cellStyle name="_TCOS1310" xfId="71"/>
    <cellStyle name="_TCOS1311" xfId="72"/>
    <cellStyle name="_TCOS1406" xfId="73"/>
    <cellStyle name="_TCOS1407" xfId="74"/>
    <cellStyle name="_TCOS1408" xfId="75"/>
    <cellStyle name="_TCOS1409" xfId="76"/>
    <cellStyle name="_TCOS1410" xfId="77"/>
    <cellStyle name="_TCOS1411" xfId="78"/>
    <cellStyle name="_tcos1506" xfId="79"/>
    <cellStyle name="_TCOS1507" xfId="80"/>
    <cellStyle name="_TCOS1508" xfId="81"/>
    <cellStyle name="_TCOS1509" xfId="82"/>
    <cellStyle name="_TCOS1510" xfId="83"/>
    <cellStyle name="_TCOS1511" xfId="84"/>
    <cellStyle name="_TCOS1606" xfId="85"/>
    <cellStyle name="_TCOS1607" xfId="86"/>
    <cellStyle name="_TCOS1608" xfId="87"/>
    <cellStyle name="_TCOS1609" xfId="88"/>
    <cellStyle name="_TCOS1610" xfId="89"/>
    <cellStyle name="_TCOS1611" xfId="90"/>
    <cellStyle name="_tcos1706" xfId="91"/>
    <cellStyle name="_TCOS1707" xfId="92"/>
    <cellStyle name="_TCOS1708" xfId="93"/>
    <cellStyle name="_TCOS1709" xfId="94"/>
    <cellStyle name="_TCOS1710" xfId="95"/>
    <cellStyle name="_TCOS1711" xfId="96"/>
    <cellStyle name="_TCOS1806" xfId="97"/>
    <cellStyle name="_TCOS1807" xfId="98"/>
    <cellStyle name="_TCOS1808" xfId="99"/>
    <cellStyle name="_TCOS1809" xfId="100"/>
    <cellStyle name="_TCOS1809 (2)" xfId="101"/>
    <cellStyle name="_TCOS1810" xfId="102"/>
    <cellStyle name="_TCOS1811" xfId="103"/>
    <cellStyle name="_tcos1906" xfId="104"/>
    <cellStyle name="_TCOS1907" xfId="105"/>
    <cellStyle name="_TCOS1908" xfId="106"/>
    <cellStyle name="_TCOS1909" xfId="107"/>
    <cellStyle name="_TCOS1909 (2)" xfId="108"/>
    <cellStyle name="_TCOS1910" xfId="109"/>
    <cellStyle name="_TCOS1911" xfId="110"/>
    <cellStyle name="_TCOS2006" xfId="111"/>
    <cellStyle name="_TCOS2007" xfId="112"/>
    <cellStyle name="_TCOS2008" xfId="113"/>
    <cellStyle name="_TCOS2009" xfId="114"/>
    <cellStyle name="_TCOS2009 (2)" xfId="115"/>
    <cellStyle name="_TCOS2010" xfId="116"/>
    <cellStyle name="_TCOS2011" xfId="117"/>
    <cellStyle name="_TCOS2106" xfId="118"/>
    <cellStyle name="_TCOS2107" xfId="119"/>
    <cellStyle name="_TCOS2108" xfId="120"/>
    <cellStyle name="_TCOS2109" xfId="121"/>
    <cellStyle name="_TCOS2110" xfId="122"/>
    <cellStyle name="_TCOS2111" xfId="123"/>
    <cellStyle name="_TCOS2207" xfId="124"/>
    <cellStyle name="_TCOS2208" xfId="125"/>
    <cellStyle name="_TCOS2209" xfId="126"/>
    <cellStyle name="_TCOS2210" xfId="127"/>
    <cellStyle name="_TCOS2211" xfId="128"/>
    <cellStyle name="_TCOS2306" xfId="129"/>
    <cellStyle name="_TCOS2307" xfId="130"/>
    <cellStyle name="_TCOS2308" xfId="131"/>
    <cellStyle name="_TCOS2309" xfId="132"/>
    <cellStyle name="_TCOS2310" xfId="133"/>
    <cellStyle name="_TCOS2311" xfId="134"/>
    <cellStyle name="_TCOS2406" xfId="135"/>
    <cellStyle name="_TCOS2407" xfId="136"/>
    <cellStyle name="_TCOS2408" xfId="137"/>
    <cellStyle name="_TCOS2409" xfId="138"/>
    <cellStyle name="_TCOS2410" xfId="139"/>
    <cellStyle name="_TCOS2411" xfId="140"/>
    <cellStyle name="_TCOS2506" xfId="141"/>
    <cellStyle name="_TCOS2507" xfId="142"/>
    <cellStyle name="_TCOS2508" xfId="143"/>
    <cellStyle name="_TCOS2509" xfId="144"/>
    <cellStyle name="_TCOS2510" xfId="145"/>
    <cellStyle name="_TCOS2511" xfId="146"/>
    <cellStyle name="_TCOS2606" xfId="147"/>
    <cellStyle name="_TCOS2607" xfId="148"/>
    <cellStyle name="_TCOS2608" xfId="149"/>
    <cellStyle name="_TCOS2609" xfId="150"/>
    <cellStyle name="_TCOS2610" xfId="151"/>
    <cellStyle name="_TCOS2611" xfId="152"/>
    <cellStyle name="_TCOS2706" xfId="153"/>
    <cellStyle name="_TCOS2707" xfId="154"/>
    <cellStyle name="_TCOS2708" xfId="155"/>
    <cellStyle name="_TCOS2709" xfId="156"/>
    <cellStyle name="_TCOS2710" xfId="157"/>
    <cellStyle name="_TCOS2711" xfId="158"/>
    <cellStyle name="_TCOS2806" xfId="159"/>
    <cellStyle name="_TCOS2807" xfId="160"/>
    <cellStyle name="_TCOS2808" xfId="161"/>
    <cellStyle name="_TCOS2809" xfId="162"/>
    <cellStyle name="_TCOS2810" xfId="163"/>
    <cellStyle name="_TCOS2811" xfId="164"/>
    <cellStyle name="_TCOS2906" xfId="165"/>
    <cellStyle name="_TCOS2907" xfId="166"/>
    <cellStyle name="_TCOS2908" xfId="167"/>
    <cellStyle name="_TCOS2909" xfId="168"/>
    <cellStyle name="_TCOS2910" xfId="169"/>
    <cellStyle name="_TCOS2911" xfId="170"/>
    <cellStyle name="_TCOS3006" xfId="171"/>
    <cellStyle name="_TCOS3007" xfId="172"/>
    <cellStyle name="_TCOS3007 (2)" xfId="173"/>
    <cellStyle name="_TCOS3008" xfId="174"/>
    <cellStyle name="_TCOS3009" xfId="175"/>
    <cellStyle name="_TCOS3010" xfId="176"/>
    <cellStyle name="_TCOS3011" xfId="177"/>
    <cellStyle name="_TCOS3107" xfId="178"/>
    <cellStyle name="_TCOS3108" xfId="179"/>
    <cellStyle name="_TCOS3110" xfId="180"/>
    <cellStyle name="0" xfId="181"/>
    <cellStyle name="0 2" xfId="182"/>
    <cellStyle name="Data" xfId="183"/>
    <cellStyle name="Estilo 1" xfId="184"/>
    <cellStyle name="Fixo" xfId="185"/>
    <cellStyle name="Hyperlink" xfId="220" builtinId="8"/>
    <cellStyle name="Indefinido" xfId="186"/>
    <cellStyle name="Moeda" xfId="187" builtinId="4"/>
    <cellStyle name="Moeda 2" xfId="188"/>
    <cellStyle name="Moeda 2 2" xfId="189"/>
    <cellStyle name="Moeda 3" xfId="190"/>
    <cellStyle name="Normal" xfId="0" builtinId="0"/>
    <cellStyle name="Normal 2" xfId="191"/>
    <cellStyle name="Normal 2 2" xfId="192"/>
    <cellStyle name="Normal 3" xfId="193"/>
    <cellStyle name="Normal 4" xfId="194"/>
    <cellStyle name="Normal 5" xfId="195"/>
    <cellStyle name="Normal 9" xfId="196"/>
    <cellStyle name="Percent" xfId="197"/>
    <cellStyle name="Percentual" xfId="198"/>
    <cellStyle name="Ponto" xfId="199"/>
    <cellStyle name="Porcentagem" xfId="200" builtinId="5"/>
    <cellStyle name="Porcentagem 2" xfId="201"/>
    <cellStyle name="Porcentagem 3" xfId="202"/>
    <cellStyle name="Separador de milhares" xfId="203" builtinId="3"/>
    <cellStyle name="Separador de milhares [2]" xfId="204"/>
    <cellStyle name="Separador de milhares [2] 2" xfId="205"/>
    <cellStyle name="Separador de milhares 2" xfId="206"/>
    <cellStyle name="Separador de milhares 2 2" xfId="207"/>
    <cellStyle name="Separador de milhares 2 3" xfId="208"/>
    <cellStyle name="Separador de milhares 3" xfId="209"/>
    <cellStyle name="Separador de milhares 3 2" xfId="210"/>
    <cellStyle name="Separador de milhares 4" xfId="211"/>
    <cellStyle name="Separador de milhares 4 2" xfId="212"/>
    <cellStyle name="Separador de milhares 6" xfId="213"/>
    <cellStyle name="Separador de milhares 9" xfId="214"/>
    <cellStyle name="Titulo1" xfId="215"/>
    <cellStyle name="Titulo2" xfId="216"/>
    <cellStyle name="Total" xfId="217" builtinId="25" customBuiltin="1"/>
    <cellStyle name="Vírgula 2" xfId="218"/>
    <cellStyle name="Vírgula 3" xfId="2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os%20Econ&#244;micos\GES\TARIFA%2012-13\PLANILHA%20TARIF&#193;RIA%20-%20inic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\George-Key-Deonice\key\ESTUDOS%20NOV&#205;SSIMO%20EDITAL\FLUXOS%20JUNHO15\custo%20por%20tecnologia%20-%2020%20ANOS%20-%20COM%20OP&#199;&#213;ES%20-%20S&#211;%20RESERVA%20T&#201;CNICA%20-%20PRE&#199;OS%20TODOS%20PARA%20MAIO%20-CORRE&#199;&#213;ES%20SF%20-%20COM%20ALUGU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\George-Key-Deonice\key\ESTUDOS%20NOV&#205;SSIMO%20EDITAL\fluxos%20julho\FLUXO%20EXCLUSIVO%20PARA%20C&#193;LCULO%20DO%20C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10"/>
      <sheetName val="QUADRO"/>
      <sheetName val="FLUXO"/>
      <sheetName val="remuneração permissão"/>
      <sheetName val="comparativo - total"/>
      <sheetName val="desp adm PERMISSÃO "/>
      <sheetName val="desp adm. CONCESSÃO"/>
      <sheetName val="INFLAÇÃO"/>
      <sheetName val="ORÇAMENTO 11"/>
      <sheetName val="quadros de alternativa"/>
      <sheetName val="FLUXO (2)"/>
      <sheetName val="fluxo empresa"/>
      <sheetName val="fluxo empresa (2)"/>
      <sheetName val="Plan3"/>
      <sheetName val="ESTUDOS cesta red"/>
      <sheetName val="ESTUDOS -mdo - proposta spur"/>
      <sheetName val="ESTUDOS - proposta spurb2"/>
      <sheetName val="ESTUDOS - proposta a"/>
      <sheetName val="recursos"/>
      <sheetName val="Plan5"/>
      <sheetName val="Plan2"/>
      <sheetName val="Plan1"/>
      <sheetName val="ESTUDOS - proposta final"/>
      <sheetName val="ESTUDOS"/>
      <sheetName val="salários"/>
      <sheetName val="Plan4"/>
      <sheetName val="ENTRADA"/>
      <sheetName val="2010"/>
      <sheetName val="Quadro 1 - final"/>
      <sheetName val="Quadro 2"/>
      <sheetName val="Quadro 3"/>
      <sheetName val="Quadro 4 resumo"/>
      <sheetName val="Quadro 5"/>
      <sheetName val="Quadro 6"/>
      <sheetName val="Parâmetros"/>
      <sheetName val="Bco Semanal"/>
      <sheetName val="DEPR E REM"/>
      <sheetName val="ALTERNATIVAS"/>
      <sheetName val="banco atual"/>
      <sheetName val="renovação 2003"/>
      <sheetName val="renovação 50%"/>
      <sheetName val="renovação"/>
    </sheetNames>
    <sheetDataSet>
      <sheetData sheetId="0">
        <row r="4">
          <cell r="C4" t="str">
            <v>SISTEMA</v>
          </cell>
        </row>
      </sheetData>
      <sheetData sheetId="1"/>
      <sheetData sheetId="2">
        <row r="4">
          <cell r="C4">
            <v>81554819.327330455</v>
          </cell>
        </row>
      </sheetData>
      <sheetData sheetId="3"/>
      <sheetData sheetId="4">
        <row r="4">
          <cell r="C4" t="str">
            <v>medida</v>
          </cell>
        </row>
      </sheetData>
      <sheetData sheetId="5">
        <row r="4">
          <cell r="C4" t="str">
            <v>Veículos</v>
          </cell>
        </row>
      </sheetData>
      <sheetData sheetId="6">
        <row r="4">
          <cell r="C4" t="str">
            <v>Veículos</v>
          </cell>
        </row>
      </sheetData>
      <sheetData sheetId="7">
        <row r="4">
          <cell r="C4">
            <v>0.7</v>
          </cell>
        </row>
      </sheetData>
      <sheetData sheetId="8"/>
      <sheetData sheetId="9"/>
      <sheetData sheetId="10">
        <row r="4">
          <cell r="C4">
            <v>81554819.327330455</v>
          </cell>
        </row>
      </sheetData>
      <sheetData sheetId="11">
        <row r="4">
          <cell r="C4">
            <v>81554819.327330455</v>
          </cell>
        </row>
      </sheetData>
      <sheetData sheetId="12">
        <row r="4">
          <cell r="C4">
            <v>81554819.327330455</v>
          </cell>
        </row>
      </sheetData>
      <sheetData sheetId="13"/>
      <sheetData sheetId="14">
        <row r="4">
          <cell r="C4" t="str">
            <v>remuneração*</v>
          </cell>
        </row>
      </sheetData>
      <sheetData sheetId="15">
        <row r="4">
          <cell r="C4" t="str">
            <v>b</v>
          </cell>
        </row>
      </sheetData>
      <sheetData sheetId="16"/>
      <sheetData sheetId="17">
        <row r="4">
          <cell r="C4">
            <v>29283482.40656824</v>
          </cell>
        </row>
      </sheetData>
      <sheetData sheetId="18">
        <row r="4">
          <cell r="C4" t="str">
            <v>MAIO/12</v>
          </cell>
        </row>
      </sheetData>
      <sheetData sheetId="19">
        <row r="4">
          <cell r="C4">
            <v>159.00468817469621</v>
          </cell>
        </row>
      </sheetData>
      <sheetData sheetId="20">
        <row r="4">
          <cell r="C4">
            <v>2</v>
          </cell>
        </row>
      </sheetData>
      <sheetData sheetId="21">
        <row r="4">
          <cell r="C4">
            <v>801845.55851819657</v>
          </cell>
        </row>
      </sheetData>
      <sheetData sheetId="22">
        <row r="4">
          <cell r="C4">
            <v>29024180.087009165</v>
          </cell>
        </row>
      </sheetData>
      <sheetData sheetId="23">
        <row r="4">
          <cell r="C4" t="str">
            <v>remuneração*</v>
          </cell>
        </row>
      </sheetData>
      <sheetData sheetId="24">
        <row r="4">
          <cell r="C4">
            <v>1328.1654241300841</v>
          </cell>
        </row>
      </sheetData>
      <sheetData sheetId="25">
        <row r="4">
          <cell r="C4" t="str">
            <v>[B]</v>
          </cell>
        </row>
      </sheetData>
      <sheetData sheetId="26"/>
      <sheetData sheetId="27">
        <row r="4">
          <cell r="C4" t="str">
            <v>sistema</v>
          </cell>
        </row>
      </sheetData>
      <sheetData sheetId="28">
        <row r="1">
          <cell r="C1">
            <v>3</v>
          </cell>
        </row>
      </sheetData>
      <sheetData sheetId="29">
        <row r="4">
          <cell r="C4" t="str">
            <v>SALÁRIO MENSAL</v>
          </cell>
        </row>
      </sheetData>
      <sheetData sheetId="30">
        <row r="67">
          <cell r="G67">
            <v>350137.63081477751</v>
          </cell>
        </row>
      </sheetData>
      <sheetData sheetId="31"/>
      <sheetData sheetId="32">
        <row r="67">
          <cell r="G67">
            <v>4.428E-2</v>
          </cell>
        </row>
      </sheetData>
      <sheetData sheetId="33"/>
      <sheetData sheetId="34">
        <row r="4">
          <cell r="C4">
            <v>271</v>
          </cell>
        </row>
      </sheetData>
      <sheetData sheetId="35">
        <row r="4">
          <cell r="C4" t="str">
            <v>senha: banco</v>
          </cell>
        </row>
      </sheetData>
      <sheetData sheetId="36"/>
      <sheetData sheetId="37">
        <row r="4">
          <cell r="C4">
            <v>0.81213666547519359</v>
          </cell>
        </row>
      </sheetData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BÁSICO PERMISSÃO"/>
      <sheetName val="MINI PERMISSÃO"/>
      <sheetName val="MIDI PERMISSÃO"/>
      <sheetName val="MINI"/>
      <sheetName val="MIDI"/>
      <sheetName val="BÁSICO"/>
      <sheetName val="PADRON LE"/>
      <sheetName val="PADRON LE 15m"/>
      <sheetName val="ARTICULADO"/>
      <sheetName val="ARTICULADO 23"/>
      <sheetName val="BIARTICULADO"/>
      <sheetName val="TROLEBUS"/>
      <sheetName val="TROLEBUS 15M"/>
      <sheetName val="TROLEBUS 15M BATERIA"/>
      <sheetName val="só cco"/>
      <sheetName val="resumão"/>
      <sheetName val="OPÇÕES"/>
      <sheetName val="dados atuais"/>
      <sheetName val="dados atuais tir meta"/>
      <sheetName val="AUXILIAR FLUXO DE CAIXA"/>
      <sheetName val="INVESTIMENTO"/>
      <sheetName val="CALCULO FU"/>
      <sheetName val="OPERACIONAL"/>
      <sheetName val="MANUTENÇÃO E FISCALIZAÇÃO"/>
      <sheetName val="ADMINISTRATIVAS"/>
      <sheetName val="diesel e rodagem"/>
      <sheetName val="lubrificantes"/>
      <sheetName val="CUSTO POR TIPO DE VEÍCULO FINAL"/>
      <sheetName val="CUSTO POR TIPO DE VEÍCULO"/>
      <sheetName val="CUSTO POR TIPO DE VEÍCULO PERMI"/>
      <sheetName val="ALUGUEIS"/>
      <sheetName val="Anexo Depr RemCap Inst"/>
      <sheetName val="calculo F.U."/>
      <sheetName val="RESIDUAL TRÓLEBUS"/>
      <sheetName val="Plan12"/>
      <sheetName val="Plan13"/>
      <sheetName val="Plan2"/>
      <sheetName val="custo por tecnologia - 20 AN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6">
          <cell r="B26">
            <v>9.9699999999999997E-2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só cco"/>
      <sheetName val="CCO INVESTIMENTO"/>
      <sheetName val="CCO INVESTIMENTO - RATEDO"/>
      <sheetName val="OPÇÕES"/>
      <sheetName val="CUSTO POR TIPO DE VEÍCULO PERMI"/>
    </sheetNames>
    <sheetDataSet>
      <sheetData sheetId="0"/>
      <sheetData sheetId="1"/>
      <sheetData sheetId="2"/>
      <sheetData sheetId="3"/>
      <sheetData sheetId="4">
        <row r="26">
          <cell r="B26">
            <v>9.9699999999999997E-2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7"/>
  <dimension ref="A1:XFD531"/>
  <sheetViews>
    <sheetView showGridLines="0" showZeros="0" tabSelected="1" workbookViewId="0">
      <selection sqref="A1:I1"/>
    </sheetView>
  </sheetViews>
  <sheetFormatPr defaultColWidth="9.140625" defaultRowHeight="11.25"/>
  <cols>
    <col min="1" max="1" width="19.28515625" style="8" customWidth="1"/>
    <col min="2" max="2" width="12.140625" style="8" customWidth="1"/>
    <col min="3" max="3" width="10.28515625" style="8" customWidth="1"/>
    <col min="4" max="4" width="12.140625" style="8" customWidth="1"/>
    <col min="5" max="6" width="12" style="8" bestFit="1" customWidth="1"/>
    <col min="7" max="7" width="12" style="8" customWidth="1"/>
    <col min="8" max="13" width="12" style="8" bestFit="1" customWidth="1"/>
    <col min="14" max="14" width="13" style="8" bestFit="1" customWidth="1"/>
    <col min="15" max="24" width="12" style="8" bestFit="1" customWidth="1"/>
    <col min="25" max="25" width="9" style="8" customWidth="1"/>
    <col min="26" max="26" width="9.28515625" style="8" customWidth="1"/>
    <col min="27" max="27" width="9.140625" style="8"/>
    <col min="28" max="28" width="10.7109375" style="8" bestFit="1" customWidth="1"/>
    <col min="29" max="46" width="11.140625" style="8" bestFit="1" customWidth="1"/>
    <col min="47" max="16384" width="9.140625" style="8"/>
  </cols>
  <sheetData>
    <row r="1" spans="1:9" ht="12" thickTop="1">
      <c r="A1" s="875" t="s">
        <v>382</v>
      </c>
      <c r="B1" s="876"/>
      <c r="C1" s="876"/>
      <c r="D1" s="876"/>
      <c r="E1" s="876"/>
      <c r="F1" s="876"/>
      <c r="G1" s="876"/>
      <c r="H1" s="876"/>
      <c r="I1" s="877"/>
    </row>
    <row r="2" spans="1:9" ht="12.75">
      <c r="A2" s="108" t="s">
        <v>376</v>
      </c>
      <c r="B2" s="868"/>
      <c r="C2" s="868"/>
      <c r="D2" s="868"/>
      <c r="E2" s="868"/>
      <c r="F2" s="869"/>
      <c r="G2" s="869"/>
      <c r="H2" s="869"/>
      <c r="I2" s="870"/>
    </row>
    <row r="3" spans="1:9" ht="12.75">
      <c r="A3" s="106" t="s">
        <v>375</v>
      </c>
      <c r="B3" s="878"/>
      <c r="C3" s="879"/>
      <c r="D3" s="879"/>
      <c r="E3" s="879"/>
      <c r="F3" s="879"/>
      <c r="G3" s="879"/>
      <c r="H3" s="879"/>
      <c r="I3" s="880"/>
    </row>
    <row r="4" spans="1:9" ht="12.75">
      <c r="A4" s="106" t="s">
        <v>377</v>
      </c>
      <c r="B4" s="868"/>
      <c r="C4" s="869"/>
      <c r="D4" s="869"/>
      <c r="E4" s="869"/>
      <c r="F4" s="869"/>
      <c r="G4" s="869"/>
      <c r="H4" s="869"/>
      <c r="I4" s="870"/>
    </row>
    <row r="5" spans="1:9" ht="12.75">
      <c r="A5" s="106" t="s">
        <v>378</v>
      </c>
      <c r="B5" s="878"/>
      <c r="C5" s="879"/>
      <c r="D5" s="879"/>
      <c r="E5" s="879"/>
      <c r="F5" s="879"/>
      <c r="G5" s="879"/>
      <c r="H5" s="879"/>
      <c r="I5" s="880"/>
    </row>
    <row r="6" spans="1:9" ht="12.75">
      <c r="A6" s="106" t="s">
        <v>381</v>
      </c>
      <c r="B6" s="881"/>
      <c r="C6" s="882"/>
      <c r="D6" s="882"/>
      <c r="E6" s="882"/>
      <c r="F6" s="882"/>
      <c r="G6" s="882"/>
      <c r="H6" s="882"/>
      <c r="I6" s="883"/>
    </row>
    <row r="7" spans="1:9" ht="12.75">
      <c r="A7" s="106" t="s">
        <v>383</v>
      </c>
      <c r="B7" s="887"/>
      <c r="C7" s="869"/>
      <c r="D7" s="869"/>
      <c r="E7" s="869"/>
      <c r="F7" s="869"/>
      <c r="G7" s="869"/>
      <c r="H7" s="869"/>
      <c r="I7" s="870"/>
    </row>
    <row r="8" spans="1:9" ht="12.75">
      <c r="A8" s="106" t="s">
        <v>384</v>
      </c>
      <c r="B8" s="868"/>
      <c r="C8" s="869"/>
      <c r="D8" s="869"/>
      <c r="E8" s="869"/>
      <c r="F8" s="869"/>
      <c r="G8" s="869"/>
      <c r="H8" s="869"/>
      <c r="I8" s="870"/>
    </row>
    <row r="9" spans="1:9" ht="12.75">
      <c r="A9" s="106" t="s">
        <v>379</v>
      </c>
      <c r="B9" s="868"/>
      <c r="C9" s="869"/>
      <c r="D9" s="869"/>
      <c r="E9" s="869"/>
      <c r="F9" s="869"/>
      <c r="G9" s="869"/>
      <c r="H9" s="869"/>
      <c r="I9" s="870"/>
    </row>
    <row r="10" spans="1:9" ht="23.25" thickBot="1">
      <c r="A10" s="103" t="s">
        <v>380</v>
      </c>
      <c r="B10" s="884"/>
      <c r="C10" s="884"/>
      <c r="D10" s="884"/>
      <c r="E10" s="884"/>
      <c r="F10" s="885"/>
      <c r="G10" s="885"/>
      <c r="H10" s="885"/>
      <c r="I10" s="886"/>
    </row>
    <row r="11" spans="1:9" ht="12" thickTop="1"/>
    <row r="12" spans="1:9" ht="12" thickBot="1"/>
    <row r="13" spans="1:9" ht="12" thickTop="1">
      <c r="A13" s="875" t="s">
        <v>281</v>
      </c>
      <c r="B13" s="876"/>
      <c r="C13" s="876"/>
      <c r="D13" s="876"/>
      <c r="E13" s="877"/>
      <c r="G13" s="875" t="s">
        <v>282</v>
      </c>
      <c r="H13" s="877"/>
    </row>
    <row r="14" spans="1:9">
      <c r="A14" s="888"/>
      <c r="B14" s="889"/>
      <c r="C14" s="889"/>
      <c r="D14" s="889"/>
      <c r="E14" s="890"/>
      <c r="G14" s="888"/>
      <c r="H14" s="890"/>
    </row>
    <row r="15" spans="1:9" ht="45">
      <c r="A15" s="117" t="s">
        <v>159</v>
      </c>
      <c r="B15" s="101" t="s">
        <v>257</v>
      </c>
      <c r="C15" s="118" t="s">
        <v>256</v>
      </c>
      <c r="D15" s="118" t="s">
        <v>255</v>
      </c>
      <c r="E15" s="102" t="s">
        <v>261</v>
      </c>
      <c r="G15" s="100" t="s">
        <v>271</v>
      </c>
      <c r="H15" s="102" t="s">
        <v>270</v>
      </c>
    </row>
    <row r="16" spans="1:9">
      <c r="A16" s="140" t="s">
        <v>180</v>
      </c>
      <c r="B16" s="668"/>
      <c r="C16" s="121"/>
      <c r="D16" s="121"/>
      <c r="E16" s="122">
        <f t="shared" ref="E16:E27" si="0">IF(OR(C16=0,D16=0),,C16-D16)</f>
        <v>0</v>
      </c>
      <c r="F16" s="76"/>
      <c r="G16" s="673"/>
      <c r="H16" s="674">
        <f>IF(OR(G16=0,C16=0),,PRODUCT(G16,C16))</f>
        <v>0</v>
      </c>
    </row>
    <row r="17" spans="1:8">
      <c r="A17" s="666" t="s">
        <v>51</v>
      </c>
      <c r="B17" s="669"/>
      <c r="C17" s="75"/>
      <c r="D17" s="75"/>
      <c r="E17" s="123">
        <f t="shared" si="0"/>
        <v>0</v>
      </c>
      <c r="F17" s="76"/>
      <c r="G17" s="675"/>
      <c r="H17" s="676">
        <f t="shared" ref="H17:H27" si="1">IF(PRODUCT(G17,C17)=0,,PRODUCT(G17,C17))</f>
        <v>0</v>
      </c>
    </row>
    <row r="18" spans="1:8">
      <c r="A18" s="666" t="s">
        <v>30</v>
      </c>
      <c r="B18" s="669"/>
      <c r="C18" s="75"/>
      <c r="D18" s="75"/>
      <c r="E18" s="123">
        <f t="shared" si="0"/>
        <v>0</v>
      </c>
      <c r="F18" s="76"/>
      <c r="G18" s="675"/>
      <c r="H18" s="676">
        <f t="shared" si="1"/>
        <v>0</v>
      </c>
    </row>
    <row r="19" spans="1:8">
      <c r="A19" s="666" t="s">
        <v>31</v>
      </c>
      <c r="B19" s="669"/>
      <c r="C19" s="75"/>
      <c r="D19" s="75"/>
      <c r="E19" s="123">
        <f t="shared" si="0"/>
        <v>0</v>
      </c>
      <c r="F19" s="76"/>
      <c r="G19" s="675"/>
      <c r="H19" s="676">
        <f t="shared" si="1"/>
        <v>0</v>
      </c>
    </row>
    <row r="20" spans="1:8">
      <c r="A20" s="666" t="s">
        <v>56</v>
      </c>
      <c r="B20" s="669"/>
      <c r="C20" s="75"/>
      <c r="D20" s="75"/>
      <c r="E20" s="123">
        <f t="shared" si="0"/>
        <v>0</v>
      </c>
      <c r="F20" s="76"/>
      <c r="G20" s="675"/>
      <c r="H20" s="676">
        <f t="shared" si="1"/>
        <v>0</v>
      </c>
    </row>
    <row r="21" spans="1:8">
      <c r="A21" s="666" t="s">
        <v>52</v>
      </c>
      <c r="B21" s="669"/>
      <c r="C21" s="75"/>
      <c r="D21" s="75"/>
      <c r="E21" s="123">
        <f t="shared" si="0"/>
        <v>0</v>
      </c>
      <c r="F21" s="76"/>
      <c r="G21" s="675"/>
      <c r="H21" s="676">
        <f t="shared" si="1"/>
        <v>0</v>
      </c>
    </row>
    <row r="22" spans="1:8">
      <c r="A22" s="666" t="s">
        <v>222</v>
      </c>
      <c r="B22" s="669"/>
      <c r="C22" s="75"/>
      <c r="D22" s="75"/>
      <c r="E22" s="123">
        <f t="shared" si="0"/>
        <v>0</v>
      </c>
      <c r="F22" s="76"/>
      <c r="G22" s="675"/>
      <c r="H22" s="676">
        <f t="shared" si="1"/>
        <v>0</v>
      </c>
    </row>
    <row r="23" spans="1:8">
      <c r="A23" s="666" t="s">
        <v>57</v>
      </c>
      <c r="B23" s="669"/>
      <c r="C23" s="75"/>
      <c r="D23" s="75"/>
      <c r="E23" s="123">
        <f t="shared" si="0"/>
        <v>0</v>
      </c>
      <c r="F23" s="76"/>
      <c r="G23" s="675"/>
      <c r="H23" s="676">
        <f t="shared" si="1"/>
        <v>0</v>
      </c>
    </row>
    <row r="24" spans="1:8">
      <c r="A24" s="666" t="s">
        <v>53</v>
      </c>
      <c r="B24" s="669"/>
      <c r="C24" s="75"/>
      <c r="D24" s="75"/>
      <c r="E24" s="123">
        <f t="shared" si="0"/>
        <v>0</v>
      </c>
      <c r="F24" s="76"/>
      <c r="G24" s="675"/>
      <c r="H24" s="676">
        <f t="shared" si="1"/>
        <v>0</v>
      </c>
    </row>
    <row r="25" spans="1:8">
      <c r="A25" s="666" t="s">
        <v>393</v>
      </c>
      <c r="B25" s="669"/>
      <c r="C25" s="75"/>
      <c r="D25" s="75"/>
      <c r="E25" s="123">
        <f t="shared" si="0"/>
        <v>0</v>
      </c>
      <c r="F25" s="76"/>
      <c r="G25" s="675"/>
      <c r="H25" s="676">
        <f t="shared" si="1"/>
        <v>0</v>
      </c>
    </row>
    <row r="26" spans="1:8">
      <c r="A26" s="666" t="s">
        <v>185</v>
      </c>
      <c r="B26" s="669"/>
      <c r="C26" s="75"/>
      <c r="D26" s="75"/>
      <c r="E26" s="123">
        <f t="shared" si="0"/>
        <v>0</v>
      </c>
      <c r="F26" s="76"/>
      <c r="G26" s="675"/>
      <c r="H26" s="676">
        <f t="shared" si="1"/>
        <v>0</v>
      </c>
    </row>
    <row r="27" spans="1:8" ht="22.5">
      <c r="A27" s="667" t="s">
        <v>397</v>
      </c>
      <c r="B27" s="669"/>
      <c r="C27" s="75"/>
      <c r="D27" s="75"/>
      <c r="E27" s="123">
        <f t="shared" si="0"/>
        <v>0</v>
      </c>
      <c r="F27" s="76"/>
      <c r="G27" s="675"/>
      <c r="H27" s="676">
        <f t="shared" si="1"/>
        <v>0</v>
      </c>
    </row>
    <row r="28" spans="1:8" ht="12" thickBot="1">
      <c r="A28" s="660" t="s">
        <v>29</v>
      </c>
      <c r="B28" s="670"/>
      <c r="C28" s="671">
        <f>IF(SUM(C16:C27)=0,,SUM(C16:C27))</f>
        <v>0</v>
      </c>
      <c r="D28" s="671">
        <f>IF(SUM(D16:D27)=0,,SUM(D16:D27))</f>
        <v>0</v>
      </c>
      <c r="E28" s="672">
        <f>IF(SUM(E16:E27)=0,,SUM(E16:E27))</f>
        <v>0</v>
      </c>
      <c r="G28" s="677">
        <f>IF(SUM(G16:G27)=0,,SUM(G16:G27))</f>
        <v>0</v>
      </c>
      <c r="H28" s="672">
        <f>IF(SUM(H16:H27)=0,,SUM(H16:H27))</f>
        <v>0</v>
      </c>
    </row>
    <row r="29" spans="1:8" ht="12.75" thickTop="1" thickBot="1">
      <c r="A29" s="88"/>
      <c r="B29" s="7"/>
      <c r="C29" s="91"/>
      <c r="D29" s="91"/>
      <c r="E29" s="91"/>
      <c r="G29" s="91"/>
      <c r="H29" s="91"/>
    </row>
    <row r="30" spans="1:8" ht="12" thickTop="1">
      <c r="A30" s="875" t="s">
        <v>368</v>
      </c>
      <c r="B30" s="876"/>
      <c r="C30" s="876"/>
      <c r="D30" s="877"/>
    </row>
    <row r="31" spans="1:8">
      <c r="A31" s="119" t="s">
        <v>141</v>
      </c>
      <c r="B31" s="101" t="s">
        <v>254</v>
      </c>
      <c r="C31" s="101" t="s">
        <v>253</v>
      </c>
      <c r="D31" s="102" t="s">
        <v>351</v>
      </c>
    </row>
    <row r="32" spans="1:8">
      <c r="A32" s="678" t="s">
        <v>142</v>
      </c>
      <c r="B32" s="680"/>
      <c r="C32" s="572"/>
      <c r="D32" s="573"/>
    </row>
    <row r="33" spans="1:4">
      <c r="A33" s="666" t="s">
        <v>143</v>
      </c>
      <c r="B33" s="681"/>
      <c r="C33" s="574"/>
      <c r="D33" s="575"/>
    </row>
    <row r="34" spans="1:4">
      <c r="A34" s="666" t="s">
        <v>144</v>
      </c>
      <c r="B34" s="681"/>
      <c r="C34" s="574"/>
      <c r="D34" s="575"/>
    </row>
    <row r="35" spans="1:4">
      <c r="A35" s="679" t="s">
        <v>145</v>
      </c>
      <c r="B35" s="681"/>
      <c r="C35" s="574"/>
      <c r="D35" s="575"/>
    </row>
    <row r="36" spans="1:4">
      <c r="A36" s="666" t="s">
        <v>146</v>
      </c>
      <c r="B36" s="681"/>
      <c r="C36" s="574"/>
      <c r="D36" s="575"/>
    </row>
    <row r="37" spans="1:4">
      <c r="A37" s="666" t="s">
        <v>147</v>
      </c>
      <c r="B37" s="681"/>
      <c r="C37" s="574"/>
      <c r="D37" s="575"/>
    </row>
    <row r="38" spans="1:4">
      <c r="A38" s="666" t="s">
        <v>148</v>
      </c>
      <c r="B38" s="681"/>
      <c r="C38" s="574"/>
      <c r="D38" s="575"/>
    </row>
    <row r="39" spans="1:4">
      <c r="A39" s="666" t="s">
        <v>149</v>
      </c>
      <c r="B39" s="681"/>
      <c r="C39" s="574"/>
      <c r="D39" s="575"/>
    </row>
    <row r="40" spans="1:4">
      <c r="A40" s="666" t="s">
        <v>150</v>
      </c>
      <c r="B40" s="681"/>
      <c r="C40" s="574"/>
      <c r="D40" s="575"/>
    </row>
    <row r="41" spans="1:4">
      <c r="A41" s="666" t="s">
        <v>151</v>
      </c>
      <c r="B41" s="681"/>
      <c r="C41" s="574"/>
      <c r="D41" s="575"/>
    </row>
    <row r="42" spans="1:4">
      <c r="A42" s="666" t="s">
        <v>152</v>
      </c>
      <c r="B42" s="681"/>
      <c r="C42" s="574"/>
      <c r="D42" s="575"/>
    </row>
    <row r="43" spans="1:4">
      <c r="A43" s="666" t="s">
        <v>352</v>
      </c>
      <c r="B43" s="681"/>
      <c r="C43" s="574"/>
      <c r="D43" s="575"/>
    </row>
    <row r="44" spans="1:4">
      <c r="A44" s="666" t="s">
        <v>353</v>
      </c>
      <c r="B44" s="681"/>
      <c r="C44" s="574"/>
      <c r="D44" s="575"/>
    </row>
    <row r="45" spans="1:4">
      <c r="A45" s="666" t="s">
        <v>354</v>
      </c>
      <c r="B45" s="681"/>
      <c r="C45" s="574"/>
      <c r="D45" s="575"/>
    </row>
    <row r="46" spans="1:4">
      <c r="A46" s="666" t="s">
        <v>355</v>
      </c>
      <c r="B46" s="681"/>
      <c r="C46" s="574"/>
      <c r="D46" s="575"/>
    </row>
    <row r="47" spans="1:4">
      <c r="A47" s="141" t="s">
        <v>356</v>
      </c>
      <c r="B47" s="682"/>
      <c r="C47" s="683"/>
      <c r="D47" s="684"/>
    </row>
    <row r="48" spans="1:4" ht="26.45" customHeight="1" thickBot="1">
      <c r="A48" s="718" t="s">
        <v>154</v>
      </c>
      <c r="B48" s="685"/>
      <c r="C48" s="686"/>
      <c r="D48" s="687"/>
    </row>
    <row r="49" spans="1:23" ht="12.75" thickTop="1" thickBot="1">
      <c r="A49" s="77"/>
      <c r="B49" s="77"/>
      <c r="C49" s="77"/>
    </row>
    <row r="50" spans="1:23" ht="13.5" thickTop="1">
      <c r="A50" s="861" t="s">
        <v>283</v>
      </c>
      <c r="B50" s="862"/>
      <c r="C50" s="862"/>
      <c r="D50" s="862"/>
      <c r="E50" s="863"/>
      <c r="F50" s="863"/>
      <c r="G50" s="863"/>
      <c r="H50" s="863"/>
      <c r="I50" s="863"/>
      <c r="J50" s="863"/>
      <c r="K50" s="863"/>
      <c r="L50" s="863"/>
      <c r="M50" s="863"/>
      <c r="N50" s="863"/>
      <c r="O50" s="863"/>
      <c r="P50" s="863"/>
      <c r="Q50" s="863"/>
      <c r="R50" s="863"/>
      <c r="S50" s="863"/>
      <c r="T50" s="863"/>
      <c r="U50" s="863"/>
      <c r="V50" s="863"/>
      <c r="W50" s="864"/>
    </row>
    <row r="51" spans="1:23">
      <c r="A51" s="119" t="s">
        <v>141</v>
      </c>
      <c r="B51" s="101" t="s">
        <v>153</v>
      </c>
      <c r="C51" s="101" t="s">
        <v>49</v>
      </c>
      <c r="D51" s="101" t="s">
        <v>33</v>
      </c>
      <c r="E51" s="101" t="s">
        <v>34</v>
      </c>
      <c r="F51" s="101" t="s">
        <v>35</v>
      </c>
      <c r="G51" s="101" t="s">
        <v>36</v>
      </c>
      <c r="H51" s="101" t="s">
        <v>37</v>
      </c>
      <c r="I51" s="101" t="s">
        <v>38</v>
      </c>
      <c r="J51" s="101" t="s">
        <v>39</v>
      </c>
      <c r="K51" s="101" t="s">
        <v>40</v>
      </c>
      <c r="L51" s="101" t="s">
        <v>41</v>
      </c>
      <c r="M51" s="101" t="s">
        <v>42</v>
      </c>
      <c r="N51" s="101" t="s">
        <v>43</v>
      </c>
      <c r="O51" s="101" t="s">
        <v>44</v>
      </c>
      <c r="P51" s="101" t="s">
        <v>45</v>
      </c>
      <c r="Q51" s="101" t="s">
        <v>46</v>
      </c>
      <c r="R51" s="101" t="s">
        <v>47</v>
      </c>
      <c r="S51" s="101" t="s">
        <v>369</v>
      </c>
      <c r="T51" s="101" t="s">
        <v>370</v>
      </c>
      <c r="U51" s="101" t="s">
        <v>371</v>
      </c>
      <c r="V51" s="101" t="s">
        <v>372</v>
      </c>
      <c r="W51" s="102" t="s">
        <v>373</v>
      </c>
    </row>
    <row r="52" spans="1:23">
      <c r="A52" s="125" t="s">
        <v>142</v>
      </c>
      <c r="B52" s="126">
        <f t="shared" ref="B52:B61" si="2">+B32</f>
        <v>0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8"/>
    </row>
    <row r="53" spans="1:23">
      <c r="A53" s="124" t="s">
        <v>143</v>
      </c>
      <c r="B53" s="79">
        <f t="shared" si="2"/>
        <v>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30"/>
    </row>
    <row r="54" spans="1:23">
      <c r="A54" s="124" t="s">
        <v>144</v>
      </c>
      <c r="B54" s="79">
        <f t="shared" si="2"/>
        <v>0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30"/>
    </row>
    <row r="55" spans="1:23">
      <c r="A55" s="131" t="s">
        <v>145</v>
      </c>
      <c r="B55" s="79">
        <f t="shared" si="2"/>
        <v>0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30"/>
    </row>
    <row r="56" spans="1:23">
      <c r="A56" s="124" t="s">
        <v>146</v>
      </c>
      <c r="B56" s="79">
        <f t="shared" si="2"/>
        <v>0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30"/>
    </row>
    <row r="57" spans="1:23">
      <c r="A57" s="124" t="s">
        <v>147</v>
      </c>
      <c r="B57" s="79">
        <f t="shared" si="2"/>
        <v>0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30"/>
    </row>
    <row r="58" spans="1:23">
      <c r="A58" s="124" t="s">
        <v>148</v>
      </c>
      <c r="B58" s="79">
        <f t="shared" si="2"/>
        <v>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30"/>
    </row>
    <row r="59" spans="1:23">
      <c r="A59" s="124" t="s">
        <v>149</v>
      </c>
      <c r="B59" s="79">
        <f t="shared" si="2"/>
        <v>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30"/>
    </row>
    <row r="60" spans="1:23">
      <c r="A60" s="124" t="s">
        <v>150</v>
      </c>
      <c r="B60" s="79">
        <f t="shared" si="2"/>
        <v>0</v>
      </c>
      <c r="C60" s="129"/>
      <c r="D60" s="129"/>
      <c r="E60" s="129"/>
      <c r="F60" s="129"/>
      <c r="G60" s="129"/>
      <c r="H60" s="129">
        <v>0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30"/>
    </row>
    <row r="61" spans="1:23">
      <c r="A61" s="124" t="s">
        <v>151</v>
      </c>
      <c r="B61" s="79">
        <f t="shared" si="2"/>
        <v>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30"/>
    </row>
    <row r="62" spans="1:23">
      <c r="A62" s="124" t="s">
        <v>152</v>
      </c>
      <c r="B62" s="7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ht="12" thickBot="1">
      <c r="A63" s="132" t="s">
        <v>29</v>
      </c>
      <c r="B63" s="133"/>
      <c r="C63" s="134">
        <f t="shared" ref="C63:W63" si="3">IF(SUM(C52:C62)=0,,SUM(C52:C62))</f>
        <v>0</v>
      </c>
      <c r="D63" s="134">
        <f t="shared" si="3"/>
        <v>0</v>
      </c>
      <c r="E63" s="134">
        <f t="shared" si="3"/>
        <v>0</v>
      </c>
      <c r="F63" s="134">
        <f t="shared" si="3"/>
        <v>0</v>
      </c>
      <c r="G63" s="134">
        <f t="shared" si="3"/>
        <v>0</v>
      </c>
      <c r="H63" s="134">
        <f t="shared" si="3"/>
        <v>0</v>
      </c>
      <c r="I63" s="134">
        <f t="shared" si="3"/>
        <v>0</v>
      </c>
      <c r="J63" s="134">
        <f t="shared" si="3"/>
        <v>0</v>
      </c>
      <c r="K63" s="134">
        <f t="shared" si="3"/>
        <v>0</v>
      </c>
      <c r="L63" s="134">
        <f t="shared" si="3"/>
        <v>0</v>
      </c>
      <c r="M63" s="134">
        <f t="shared" si="3"/>
        <v>0</v>
      </c>
      <c r="N63" s="134">
        <f t="shared" si="3"/>
        <v>0</v>
      </c>
      <c r="O63" s="134">
        <f t="shared" si="3"/>
        <v>0</v>
      </c>
      <c r="P63" s="134">
        <f t="shared" si="3"/>
        <v>0</v>
      </c>
      <c r="Q63" s="134">
        <f t="shared" si="3"/>
        <v>0</v>
      </c>
      <c r="R63" s="134">
        <f t="shared" si="3"/>
        <v>0</v>
      </c>
      <c r="S63" s="134">
        <f t="shared" si="3"/>
        <v>0</v>
      </c>
      <c r="T63" s="134">
        <f t="shared" si="3"/>
        <v>0</v>
      </c>
      <c r="U63" s="134">
        <f t="shared" si="3"/>
        <v>0</v>
      </c>
      <c r="V63" s="134">
        <f t="shared" si="3"/>
        <v>0</v>
      </c>
      <c r="W63" s="135">
        <f t="shared" si="3"/>
        <v>0</v>
      </c>
    </row>
    <row r="64" spans="1:23" ht="12.75" thickTop="1" thickBot="1"/>
    <row r="65" spans="1:23" ht="13.5" thickTop="1">
      <c r="A65" s="861" t="s">
        <v>284</v>
      </c>
      <c r="B65" s="862"/>
      <c r="C65" s="862"/>
      <c r="D65" s="862"/>
      <c r="E65" s="863"/>
      <c r="F65" s="863"/>
      <c r="G65" s="863"/>
      <c r="H65" s="863"/>
      <c r="I65" s="863"/>
      <c r="J65" s="863"/>
      <c r="K65" s="863"/>
      <c r="L65" s="863"/>
      <c r="M65" s="863"/>
      <c r="N65" s="863"/>
      <c r="O65" s="863"/>
      <c r="P65" s="863"/>
      <c r="Q65" s="863"/>
      <c r="R65" s="863"/>
      <c r="S65" s="863"/>
      <c r="T65" s="863"/>
      <c r="U65" s="863"/>
      <c r="V65" s="863"/>
      <c r="W65" s="864"/>
    </row>
    <row r="66" spans="1:23">
      <c r="A66" s="119" t="s">
        <v>141</v>
      </c>
      <c r="B66" s="101" t="s">
        <v>153</v>
      </c>
      <c r="C66" s="101" t="s">
        <v>49</v>
      </c>
      <c r="D66" s="101" t="s">
        <v>33</v>
      </c>
      <c r="E66" s="101" t="s">
        <v>34</v>
      </c>
      <c r="F66" s="101" t="s">
        <v>35</v>
      </c>
      <c r="G66" s="101" t="s">
        <v>36</v>
      </c>
      <c r="H66" s="101" t="s">
        <v>37</v>
      </c>
      <c r="I66" s="101" t="s">
        <v>38</v>
      </c>
      <c r="J66" s="101" t="s">
        <v>39</v>
      </c>
      <c r="K66" s="101" t="s">
        <v>40</v>
      </c>
      <c r="L66" s="101" t="s">
        <v>41</v>
      </c>
      <c r="M66" s="101" t="s">
        <v>42</v>
      </c>
      <c r="N66" s="101" t="s">
        <v>43</v>
      </c>
      <c r="O66" s="101" t="s">
        <v>44</v>
      </c>
      <c r="P66" s="101" t="s">
        <v>45</v>
      </c>
      <c r="Q66" s="101" t="s">
        <v>46</v>
      </c>
      <c r="R66" s="101" t="s">
        <v>47</v>
      </c>
      <c r="S66" s="101" t="s">
        <v>369</v>
      </c>
      <c r="T66" s="101" t="s">
        <v>370</v>
      </c>
      <c r="U66" s="101" t="s">
        <v>371</v>
      </c>
      <c r="V66" s="101" t="s">
        <v>372</v>
      </c>
      <c r="W66" s="102" t="s">
        <v>373</v>
      </c>
    </row>
    <row r="67" spans="1:23">
      <c r="A67" s="125" t="s">
        <v>142</v>
      </c>
      <c r="B67" s="126">
        <f t="shared" ref="B67:B76" si="4">+B52</f>
        <v>0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8"/>
    </row>
    <row r="68" spans="1:23">
      <c r="A68" s="124" t="s">
        <v>143</v>
      </c>
      <c r="B68" s="79">
        <f t="shared" si="4"/>
        <v>0</v>
      </c>
      <c r="C68" s="82"/>
      <c r="D68" s="82">
        <f t="shared" ref="D68:V68" si="5">IF((C52-D53)=0,,C52-D53)</f>
        <v>0</v>
      </c>
      <c r="E68" s="82">
        <f t="shared" si="5"/>
        <v>0</v>
      </c>
      <c r="F68" s="82">
        <f t="shared" si="5"/>
        <v>0</v>
      </c>
      <c r="G68" s="82">
        <f t="shared" si="5"/>
        <v>0</v>
      </c>
      <c r="H68" s="82">
        <f t="shared" si="5"/>
        <v>0</v>
      </c>
      <c r="I68" s="82">
        <f t="shared" si="5"/>
        <v>0</v>
      </c>
      <c r="J68" s="82">
        <f t="shared" si="5"/>
        <v>0</v>
      </c>
      <c r="K68" s="82">
        <f t="shared" si="5"/>
        <v>0</v>
      </c>
      <c r="L68" s="82">
        <f t="shared" si="5"/>
        <v>0</v>
      </c>
      <c r="M68" s="82">
        <f t="shared" si="5"/>
        <v>0</v>
      </c>
      <c r="N68" s="82">
        <f t="shared" si="5"/>
        <v>0</v>
      </c>
      <c r="O68" s="82">
        <f t="shared" si="5"/>
        <v>0</v>
      </c>
      <c r="P68" s="82">
        <f t="shared" si="5"/>
        <v>0</v>
      </c>
      <c r="Q68" s="82">
        <f t="shared" si="5"/>
        <v>0</v>
      </c>
      <c r="R68" s="82">
        <f t="shared" si="5"/>
        <v>0</v>
      </c>
      <c r="S68" s="82">
        <f t="shared" si="5"/>
        <v>0</v>
      </c>
      <c r="T68" s="82">
        <f t="shared" si="5"/>
        <v>0</v>
      </c>
      <c r="U68" s="82">
        <f t="shared" si="5"/>
        <v>0</v>
      </c>
      <c r="V68" s="82">
        <f t="shared" si="5"/>
        <v>0</v>
      </c>
      <c r="W68" s="139">
        <f t="shared" ref="W68:W77" si="6">IF((V52-W53)=0,,V52-W53)+W52</f>
        <v>0</v>
      </c>
    </row>
    <row r="69" spans="1:23">
      <c r="A69" s="124" t="s">
        <v>144</v>
      </c>
      <c r="B69" s="79">
        <f t="shared" si="4"/>
        <v>0</v>
      </c>
      <c r="C69" s="82"/>
      <c r="D69" s="82">
        <f t="shared" ref="D69:V69" si="7">IF((C53-D54)=0,,C53-D54)</f>
        <v>0</v>
      </c>
      <c r="E69" s="82">
        <f t="shared" si="7"/>
        <v>0</v>
      </c>
      <c r="F69" s="82">
        <f t="shared" si="7"/>
        <v>0</v>
      </c>
      <c r="G69" s="82">
        <f t="shared" si="7"/>
        <v>0</v>
      </c>
      <c r="H69" s="82">
        <f t="shared" si="7"/>
        <v>0</v>
      </c>
      <c r="I69" s="82">
        <f t="shared" si="7"/>
        <v>0</v>
      </c>
      <c r="J69" s="82">
        <f t="shared" si="7"/>
        <v>0</v>
      </c>
      <c r="K69" s="82">
        <f t="shared" si="7"/>
        <v>0</v>
      </c>
      <c r="L69" s="82">
        <f t="shared" si="7"/>
        <v>0</v>
      </c>
      <c r="M69" s="82">
        <f t="shared" si="7"/>
        <v>0</v>
      </c>
      <c r="N69" s="82">
        <f t="shared" si="7"/>
        <v>0</v>
      </c>
      <c r="O69" s="82">
        <f t="shared" si="7"/>
        <v>0</v>
      </c>
      <c r="P69" s="82">
        <f t="shared" si="7"/>
        <v>0</v>
      </c>
      <c r="Q69" s="82">
        <f t="shared" si="7"/>
        <v>0</v>
      </c>
      <c r="R69" s="82">
        <f t="shared" si="7"/>
        <v>0</v>
      </c>
      <c r="S69" s="82">
        <f t="shared" si="7"/>
        <v>0</v>
      </c>
      <c r="T69" s="82">
        <f t="shared" si="7"/>
        <v>0</v>
      </c>
      <c r="U69" s="82">
        <f t="shared" si="7"/>
        <v>0</v>
      </c>
      <c r="V69" s="82">
        <f t="shared" si="7"/>
        <v>0</v>
      </c>
      <c r="W69" s="139">
        <f t="shared" si="6"/>
        <v>0</v>
      </c>
    </row>
    <row r="70" spans="1:23">
      <c r="A70" s="131" t="s">
        <v>145</v>
      </c>
      <c r="B70" s="79">
        <f t="shared" si="4"/>
        <v>0</v>
      </c>
      <c r="C70" s="82"/>
      <c r="D70" s="82">
        <f t="shared" ref="D70:V70" si="8">IF((C54-D55)=0,,C54-D55)</f>
        <v>0</v>
      </c>
      <c r="E70" s="82">
        <f t="shared" si="8"/>
        <v>0</v>
      </c>
      <c r="F70" s="82">
        <f t="shared" si="8"/>
        <v>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82">
        <f t="shared" si="8"/>
        <v>0</v>
      </c>
      <c r="K70" s="82">
        <f t="shared" si="8"/>
        <v>0</v>
      </c>
      <c r="L70" s="82">
        <f t="shared" si="8"/>
        <v>0</v>
      </c>
      <c r="M70" s="82">
        <f t="shared" si="8"/>
        <v>0</v>
      </c>
      <c r="N70" s="82">
        <f t="shared" si="8"/>
        <v>0</v>
      </c>
      <c r="O70" s="82">
        <f t="shared" si="8"/>
        <v>0</v>
      </c>
      <c r="P70" s="82">
        <f t="shared" si="8"/>
        <v>0</v>
      </c>
      <c r="Q70" s="82">
        <f t="shared" si="8"/>
        <v>0</v>
      </c>
      <c r="R70" s="82">
        <f t="shared" si="8"/>
        <v>0</v>
      </c>
      <c r="S70" s="82">
        <f t="shared" si="8"/>
        <v>0</v>
      </c>
      <c r="T70" s="82">
        <f t="shared" si="8"/>
        <v>0</v>
      </c>
      <c r="U70" s="82">
        <f t="shared" si="8"/>
        <v>0</v>
      </c>
      <c r="V70" s="82">
        <f t="shared" si="8"/>
        <v>0</v>
      </c>
      <c r="W70" s="139">
        <f t="shared" si="6"/>
        <v>0</v>
      </c>
    </row>
    <row r="71" spans="1:23">
      <c r="A71" s="124" t="s">
        <v>146</v>
      </c>
      <c r="B71" s="79">
        <f t="shared" si="4"/>
        <v>0</v>
      </c>
      <c r="C71" s="82"/>
      <c r="D71" s="82">
        <f t="shared" ref="D71:V71" si="9">IF((C55-D56)=0,,C55-D56)</f>
        <v>0</v>
      </c>
      <c r="E71" s="82">
        <f t="shared" si="9"/>
        <v>0</v>
      </c>
      <c r="F71" s="82">
        <f t="shared" si="9"/>
        <v>0</v>
      </c>
      <c r="G71" s="82">
        <f t="shared" si="9"/>
        <v>0</v>
      </c>
      <c r="H71" s="82">
        <f t="shared" si="9"/>
        <v>0</v>
      </c>
      <c r="I71" s="82">
        <f t="shared" si="9"/>
        <v>0</v>
      </c>
      <c r="J71" s="82">
        <f t="shared" si="9"/>
        <v>0</v>
      </c>
      <c r="K71" s="82">
        <f t="shared" si="9"/>
        <v>0</v>
      </c>
      <c r="L71" s="82">
        <f t="shared" si="9"/>
        <v>0</v>
      </c>
      <c r="M71" s="82">
        <f t="shared" si="9"/>
        <v>0</v>
      </c>
      <c r="N71" s="82">
        <f t="shared" si="9"/>
        <v>0</v>
      </c>
      <c r="O71" s="82">
        <f t="shared" si="9"/>
        <v>0</v>
      </c>
      <c r="P71" s="82">
        <f t="shared" si="9"/>
        <v>0</v>
      </c>
      <c r="Q71" s="82">
        <f t="shared" si="9"/>
        <v>0</v>
      </c>
      <c r="R71" s="82">
        <f t="shared" si="9"/>
        <v>0</v>
      </c>
      <c r="S71" s="82">
        <f t="shared" si="9"/>
        <v>0</v>
      </c>
      <c r="T71" s="82">
        <f t="shared" si="9"/>
        <v>0</v>
      </c>
      <c r="U71" s="82">
        <f t="shared" si="9"/>
        <v>0</v>
      </c>
      <c r="V71" s="82">
        <f t="shared" si="9"/>
        <v>0</v>
      </c>
      <c r="W71" s="139">
        <f t="shared" si="6"/>
        <v>0</v>
      </c>
    </row>
    <row r="72" spans="1:23">
      <c r="A72" s="124" t="s">
        <v>147</v>
      </c>
      <c r="B72" s="79">
        <f t="shared" si="4"/>
        <v>0</v>
      </c>
      <c r="C72" s="82"/>
      <c r="D72" s="82">
        <f t="shared" ref="D72:V72" si="10">IF((C56-D57)=0,,C56-D57)</f>
        <v>0</v>
      </c>
      <c r="E72" s="82">
        <f t="shared" si="10"/>
        <v>0</v>
      </c>
      <c r="F72" s="82">
        <f t="shared" si="10"/>
        <v>0</v>
      </c>
      <c r="G72" s="82">
        <f t="shared" si="10"/>
        <v>0</v>
      </c>
      <c r="H72" s="82">
        <f t="shared" si="10"/>
        <v>0</v>
      </c>
      <c r="I72" s="82">
        <f t="shared" si="10"/>
        <v>0</v>
      </c>
      <c r="J72" s="82">
        <f t="shared" si="10"/>
        <v>0</v>
      </c>
      <c r="K72" s="82">
        <f t="shared" si="10"/>
        <v>0</v>
      </c>
      <c r="L72" s="82">
        <f t="shared" si="10"/>
        <v>0</v>
      </c>
      <c r="M72" s="82">
        <f t="shared" si="10"/>
        <v>0</v>
      </c>
      <c r="N72" s="82">
        <f t="shared" si="10"/>
        <v>0</v>
      </c>
      <c r="O72" s="82">
        <f t="shared" si="10"/>
        <v>0</v>
      </c>
      <c r="P72" s="82">
        <f t="shared" si="10"/>
        <v>0</v>
      </c>
      <c r="Q72" s="82">
        <f t="shared" si="10"/>
        <v>0</v>
      </c>
      <c r="R72" s="82">
        <f t="shared" si="10"/>
        <v>0</v>
      </c>
      <c r="S72" s="82">
        <f t="shared" si="10"/>
        <v>0</v>
      </c>
      <c r="T72" s="82">
        <f t="shared" si="10"/>
        <v>0</v>
      </c>
      <c r="U72" s="82">
        <f t="shared" si="10"/>
        <v>0</v>
      </c>
      <c r="V72" s="82">
        <f t="shared" si="10"/>
        <v>0</v>
      </c>
      <c r="W72" s="139">
        <f t="shared" si="6"/>
        <v>0</v>
      </c>
    </row>
    <row r="73" spans="1:23">
      <c r="A73" s="124" t="s">
        <v>148</v>
      </c>
      <c r="B73" s="79">
        <f t="shared" si="4"/>
        <v>0</v>
      </c>
      <c r="C73" s="82"/>
      <c r="D73" s="82">
        <f t="shared" ref="D73:V73" si="11">IF((C57-D58)=0,,C57-D58)</f>
        <v>0</v>
      </c>
      <c r="E73" s="82">
        <f t="shared" si="11"/>
        <v>0</v>
      </c>
      <c r="F73" s="82">
        <f t="shared" si="11"/>
        <v>0</v>
      </c>
      <c r="G73" s="82">
        <f t="shared" si="11"/>
        <v>0</v>
      </c>
      <c r="H73" s="82">
        <f t="shared" si="11"/>
        <v>0</v>
      </c>
      <c r="I73" s="82">
        <f t="shared" si="11"/>
        <v>0</v>
      </c>
      <c r="J73" s="82">
        <f t="shared" si="11"/>
        <v>0</v>
      </c>
      <c r="K73" s="82">
        <f t="shared" si="11"/>
        <v>0</v>
      </c>
      <c r="L73" s="82">
        <f t="shared" si="11"/>
        <v>0</v>
      </c>
      <c r="M73" s="82">
        <f t="shared" si="11"/>
        <v>0</v>
      </c>
      <c r="N73" s="82">
        <f t="shared" si="11"/>
        <v>0</v>
      </c>
      <c r="O73" s="82">
        <f t="shared" si="11"/>
        <v>0</v>
      </c>
      <c r="P73" s="82">
        <f t="shared" si="11"/>
        <v>0</v>
      </c>
      <c r="Q73" s="82">
        <f t="shared" si="11"/>
        <v>0</v>
      </c>
      <c r="R73" s="82">
        <f t="shared" si="11"/>
        <v>0</v>
      </c>
      <c r="S73" s="82">
        <f t="shared" si="11"/>
        <v>0</v>
      </c>
      <c r="T73" s="82">
        <f t="shared" si="11"/>
        <v>0</v>
      </c>
      <c r="U73" s="82">
        <f t="shared" si="11"/>
        <v>0</v>
      </c>
      <c r="V73" s="82">
        <f t="shared" si="11"/>
        <v>0</v>
      </c>
      <c r="W73" s="139">
        <f t="shared" si="6"/>
        <v>0</v>
      </c>
    </row>
    <row r="74" spans="1:23">
      <c r="A74" s="124" t="s">
        <v>149</v>
      </c>
      <c r="B74" s="79">
        <f t="shared" si="4"/>
        <v>0</v>
      </c>
      <c r="C74" s="82"/>
      <c r="D74" s="82">
        <f t="shared" ref="D74:V74" si="12">IF((C58-D59)=0,,C58-D59)</f>
        <v>0</v>
      </c>
      <c r="E74" s="82">
        <f t="shared" si="12"/>
        <v>0</v>
      </c>
      <c r="F74" s="82">
        <f t="shared" si="12"/>
        <v>0</v>
      </c>
      <c r="G74" s="82">
        <f t="shared" si="12"/>
        <v>0</v>
      </c>
      <c r="H74" s="82">
        <f t="shared" si="12"/>
        <v>0</v>
      </c>
      <c r="I74" s="82">
        <f t="shared" si="12"/>
        <v>0</v>
      </c>
      <c r="J74" s="82">
        <f t="shared" si="12"/>
        <v>0</v>
      </c>
      <c r="K74" s="82">
        <f t="shared" si="12"/>
        <v>0</v>
      </c>
      <c r="L74" s="82">
        <f t="shared" si="12"/>
        <v>0</v>
      </c>
      <c r="M74" s="82">
        <f t="shared" si="12"/>
        <v>0</v>
      </c>
      <c r="N74" s="82">
        <f t="shared" si="12"/>
        <v>0</v>
      </c>
      <c r="O74" s="82">
        <f t="shared" si="12"/>
        <v>0</v>
      </c>
      <c r="P74" s="82">
        <f t="shared" si="12"/>
        <v>0</v>
      </c>
      <c r="Q74" s="82">
        <f t="shared" si="12"/>
        <v>0</v>
      </c>
      <c r="R74" s="82">
        <f t="shared" si="12"/>
        <v>0</v>
      </c>
      <c r="S74" s="82">
        <f t="shared" si="12"/>
        <v>0</v>
      </c>
      <c r="T74" s="82">
        <f t="shared" si="12"/>
        <v>0</v>
      </c>
      <c r="U74" s="82">
        <f t="shared" si="12"/>
        <v>0</v>
      </c>
      <c r="V74" s="82">
        <f t="shared" si="12"/>
        <v>0</v>
      </c>
      <c r="W74" s="139">
        <f t="shared" si="6"/>
        <v>0</v>
      </c>
    </row>
    <row r="75" spans="1:23">
      <c r="A75" s="124" t="s">
        <v>150</v>
      </c>
      <c r="B75" s="79">
        <f t="shared" si="4"/>
        <v>0</v>
      </c>
      <c r="C75" s="82"/>
      <c r="D75" s="82">
        <f t="shared" ref="D75:V75" si="13">IF((C59-D60)=0,,C59-D60)</f>
        <v>0</v>
      </c>
      <c r="E75" s="82">
        <f t="shared" si="13"/>
        <v>0</v>
      </c>
      <c r="F75" s="82">
        <f t="shared" si="13"/>
        <v>0</v>
      </c>
      <c r="G75" s="82">
        <f t="shared" si="13"/>
        <v>0</v>
      </c>
      <c r="H75" s="82">
        <f t="shared" si="13"/>
        <v>0</v>
      </c>
      <c r="I75" s="82">
        <f t="shared" si="13"/>
        <v>0</v>
      </c>
      <c r="J75" s="82">
        <f t="shared" si="13"/>
        <v>0</v>
      </c>
      <c r="K75" s="82">
        <f t="shared" si="13"/>
        <v>0</v>
      </c>
      <c r="L75" s="82">
        <f t="shared" si="13"/>
        <v>0</v>
      </c>
      <c r="M75" s="82">
        <f t="shared" si="13"/>
        <v>0</v>
      </c>
      <c r="N75" s="82">
        <f t="shared" si="13"/>
        <v>0</v>
      </c>
      <c r="O75" s="82">
        <f t="shared" si="13"/>
        <v>0</v>
      </c>
      <c r="P75" s="82">
        <f t="shared" si="13"/>
        <v>0</v>
      </c>
      <c r="Q75" s="82">
        <f t="shared" si="13"/>
        <v>0</v>
      </c>
      <c r="R75" s="82">
        <f t="shared" si="13"/>
        <v>0</v>
      </c>
      <c r="S75" s="82">
        <f t="shared" si="13"/>
        <v>0</v>
      </c>
      <c r="T75" s="82">
        <f t="shared" si="13"/>
        <v>0</v>
      </c>
      <c r="U75" s="82">
        <f t="shared" si="13"/>
        <v>0</v>
      </c>
      <c r="V75" s="82">
        <f t="shared" si="13"/>
        <v>0</v>
      </c>
      <c r="W75" s="139">
        <f t="shared" si="6"/>
        <v>0</v>
      </c>
    </row>
    <row r="76" spans="1:23">
      <c r="A76" s="124" t="s">
        <v>151</v>
      </c>
      <c r="B76" s="79">
        <f t="shared" si="4"/>
        <v>0</v>
      </c>
      <c r="C76" s="82"/>
      <c r="D76" s="82">
        <f t="shared" ref="D76:V76" si="14">IF((C60-D61)=0,,C60-D61)</f>
        <v>0</v>
      </c>
      <c r="E76" s="82">
        <f t="shared" si="14"/>
        <v>0</v>
      </c>
      <c r="F76" s="82">
        <f t="shared" si="14"/>
        <v>0</v>
      </c>
      <c r="G76" s="82">
        <f t="shared" si="14"/>
        <v>0</v>
      </c>
      <c r="H76" s="82">
        <f t="shared" si="14"/>
        <v>0</v>
      </c>
      <c r="I76" s="82">
        <f t="shared" si="14"/>
        <v>0</v>
      </c>
      <c r="J76" s="82">
        <f t="shared" si="14"/>
        <v>0</v>
      </c>
      <c r="K76" s="82">
        <f t="shared" si="14"/>
        <v>0</v>
      </c>
      <c r="L76" s="82">
        <f t="shared" si="14"/>
        <v>0</v>
      </c>
      <c r="M76" s="82">
        <f t="shared" si="14"/>
        <v>0</v>
      </c>
      <c r="N76" s="82">
        <f t="shared" si="14"/>
        <v>0</v>
      </c>
      <c r="O76" s="82">
        <f t="shared" si="14"/>
        <v>0</v>
      </c>
      <c r="P76" s="82">
        <f t="shared" si="14"/>
        <v>0</v>
      </c>
      <c r="Q76" s="82">
        <f t="shared" si="14"/>
        <v>0</v>
      </c>
      <c r="R76" s="82">
        <f t="shared" si="14"/>
        <v>0</v>
      </c>
      <c r="S76" s="82">
        <f t="shared" si="14"/>
        <v>0</v>
      </c>
      <c r="T76" s="82">
        <f t="shared" si="14"/>
        <v>0</v>
      </c>
      <c r="U76" s="82">
        <f t="shared" si="14"/>
        <v>0</v>
      </c>
      <c r="V76" s="82">
        <f t="shared" si="14"/>
        <v>0</v>
      </c>
      <c r="W76" s="139">
        <f t="shared" si="6"/>
        <v>0</v>
      </c>
    </row>
    <row r="77" spans="1:23">
      <c r="A77" s="124" t="s">
        <v>152</v>
      </c>
      <c r="B77" s="81"/>
      <c r="C77" s="82"/>
      <c r="D77" s="82">
        <f t="shared" ref="D77:V77" si="15">IF((C61-D62)=0,,C61-D62)</f>
        <v>0</v>
      </c>
      <c r="E77" s="82">
        <f t="shared" si="15"/>
        <v>0</v>
      </c>
      <c r="F77" s="82">
        <f t="shared" si="15"/>
        <v>0</v>
      </c>
      <c r="G77" s="82">
        <f t="shared" si="15"/>
        <v>0</v>
      </c>
      <c r="H77" s="82">
        <f t="shared" si="15"/>
        <v>0</v>
      </c>
      <c r="I77" s="82">
        <f t="shared" si="15"/>
        <v>0</v>
      </c>
      <c r="J77" s="82">
        <f t="shared" si="15"/>
        <v>0</v>
      </c>
      <c r="K77" s="82">
        <f t="shared" si="15"/>
        <v>0</v>
      </c>
      <c r="L77" s="82">
        <f t="shared" si="15"/>
        <v>0</v>
      </c>
      <c r="M77" s="82">
        <f t="shared" si="15"/>
        <v>0</v>
      </c>
      <c r="N77" s="82">
        <f t="shared" si="15"/>
        <v>0</v>
      </c>
      <c r="O77" s="82">
        <f t="shared" si="15"/>
        <v>0</v>
      </c>
      <c r="P77" s="82">
        <f t="shared" si="15"/>
        <v>0</v>
      </c>
      <c r="Q77" s="82">
        <f t="shared" si="15"/>
        <v>0</v>
      </c>
      <c r="R77" s="82">
        <f t="shared" si="15"/>
        <v>0</v>
      </c>
      <c r="S77" s="82">
        <f t="shared" si="15"/>
        <v>0</v>
      </c>
      <c r="T77" s="82">
        <f t="shared" si="15"/>
        <v>0</v>
      </c>
      <c r="U77" s="82">
        <f t="shared" si="15"/>
        <v>0</v>
      </c>
      <c r="V77" s="82">
        <f t="shared" si="15"/>
        <v>0</v>
      </c>
      <c r="W77" s="139">
        <f t="shared" si="6"/>
        <v>0</v>
      </c>
    </row>
    <row r="78" spans="1:23" ht="12" thickBot="1">
      <c r="A78" s="132" t="s">
        <v>29</v>
      </c>
      <c r="B78" s="133"/>
      <c r="C78" s="134"/>
      <c r="D78" s="134">
        <f t="shared" ref="D78:K78" si="16">IF(SUM(D67:D77)=0,,SUM(D67:D77))</f>
        <v>0</v>
      </c>
      <c r="E78" s="134">
        <f t="shared" si="16"/>
        <v>0</v>
      </c>
      <c r="F78" s="134">
        <f t="shared" si="16"/>
        <v>0</v>
      </c>
      <c r="G78" s="134">
        <f t="shared" si="16"/>
        <v>0</v>
      </c>
      <c r="H78" s="134">
        <f t="shared" si="16"/>
        <v>0</v>
      </c>
      <c r="I78" s="134">
        <f t="shared" si="16"/>
        <v>0</v>
      </c>
      <c r="J78" s="134">
        <f t="shared" si="16"/>
        <v>0</v>
      </c>
      <c r="K78" s="134">
        <f t="shared" si="16"/>
        <v>0</v>
      </c>
      <c r="L78" s="134">
        <f t="shared" ref="L78:V78" si="17">IF(SUM(L67:L77)=0,,SUM(L67:L77))</f>
        <v>0</v>
      </c>
      <c r="M78" s="134">
        <f t="shared" si="17"/>
        <v>0</v>
      </c>
      <c r="N78" s="134">
        <f t="shared" si="17"/>
        <v>0</v>
      </c>
      <c r="O78" s="134">
        <f t="shared" si="17"/>
        <v>0</v>
      </c>
      <c r="P78" s="134">
        <f t="shared" si="17"/>
        <v>0</v>
      </c>
      <c r="Q78" s="134">
        <f t="shared" si="17"/>
        <v>0</v>
      </c>
      <c r="R78" s="134">
        <f t="shared" si="17"/>
        <v>0</v>
      </c>
      <c r="S78" s="134">
        <f t="shared" si="17"/>
        <v>0</v>
      </c>
      <c r="T78" s="134">
        <f t="shared" si="17"/>
        <v>0</v>
      </c>
      <c r="U78" s="134">
        <f t="shared" si="17"/>
        <v>0</v>
      </c>
      <c r="V78" s="134">
        <f t="shared" si="17"/>
        <v>0</v>
      </c>
      <c r="W78" s="135">
        <f t="shared" ref="W78" si="18">IF(SUM(W67:W77)=0,,SUM(W67:W77))</f>
        <v>0</v>
      </c>
    </row>
    <row r="79" spans="1:23" ht="12.75" thickTop="1" thickBot="1">
      <c r="A79" s="77"/>
      <c r="B79" s="77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1:23" ht="13.5" thickTop="1">
      <c r="A80" s="861" t="s">
        <v>285</v>
      </c>
      <c r="B80" s="862"/>
      <c r="C80" s="862"/>
      <c r="D80" s="862"/>
      <c r="E80" s="863"/>
      <c r="F80" s="863"/>
      <c r="G80" s="863"/>
      <c r="H80" s="863"/>
      <c r="I80" s="863"/>
      <c r="J80" s="863"/>
      <c r="K80" s="863"/>
      <c r="L80" s="863"/>
      <c r="M80" s="863"/>
      <c r="N80" s="863"/>
      <c r="O80" s="863"/>
      <c r="P80" s="863"/>
      <c r="Q80" s="863"/>
      <c r="R80" s="863"/>
      <c r="S80" s="863"/>
      <c r="T80" s="863"/>
      <c r="U80" s="863"/>
      <c r="V80" s="863"/>
      <c r="W80" s="864"/>
    </row>
    <row r="81" spans="1:24">
      <c r="A81" s="117" t="s">
        <v>157</v>
      </c>
      <c r="B81" s="118"/>
      <c r="C81" s="118" t="s">
        <v>49</v>
      </c>
      <c r="D81" s="118" t="s">
        <v>33</v>
      </c>
      <c r="E81" s="118" t="s">
        <v>34</v>
      </c>
      <c r="F81" s="118" t="s">
        <v>35</v>
      </c>
      <c r="G81" s="118" t="s">
        <v>36</v>
      </c>
      <c r="H81" s="118" t="s">
        <v>37</v>
      </c>
      <c r="I81" s="118" t="s">
        <v>38</v>
      </c>
      <c r="J81" s="118" t="s">
        <v>39</v>
      </c>
      <c r="K81" s="118" t="s">
        <v>40</v>
      </c>
      <c r="L81" s="118" t="s">
        <v>41</v>
      </c>
      <c r="M81" s="118" t="s">
        <v>42</v>
      </c>
      <c r="N81" s="118" t="s">
        <v>43</v>
      </c>
      <c r="O81" s="118" t="s">
        <v>44</v>
      </c>
      <c r="P81" s="118" t="s">
        <v>45</v>
      </c>
      <c r="Q81" s="118" t="s">
        <v>46</v>
      </c>
      <c r="R81" s="118" t="s">
        <v>47</v>
      </c>
      <c r="S81" s="118" t="s">
        <v>369</v>
      </c>
      <c r="T81" s="118" t="s">
        <v>370</v>
      </c>
      <c r="U81" s="118" t="s">
        <v>371</v>
      </c>
      <c r="V81" s="118" t="s">
        <v>372</v>
      </c>
      <c r="W81" s="120" t="s">
        <v>373</v>
      </c>
    </row>
    <row r="82" spans="1:24">
      <c r="A82" s="140" t="s">
        <v>155</v>
      </c>
      <c r="B82" s="688"/>
      <c r="C82" s="689" t="str">
        <f>IFERROR(SUMPRODUCT(B52:B61,C52:C61)/C63,"")</f>
        <v/>
      </c>
      <c r="D82" s="690">
        <v>1</v>
      </c>
      <c r="E82" s="690">
        <v>1</v>
      </c>
      <c r="F82" s="690">
        <v>1</v>
      </c>
      <c r="G82" s="690">
        <v>1</v>
      </c>
      <c r="H82" s="690">
        <v>1</v>
      </c>
      <c r="I82" s="690">
        <v>1</v>
      </c>
      <c r="J82" s="690">
        <v>1</v>
      </c>
      <c r="K82" s="690">
        <v>1</v>
      </c>
      <c r="L82" s="690">
        <v>1</v>
      </c>
      <c r="M82" s="690">
        <v>1</v>
      </c>
      <c r="N82" s="690">
        <v>1</v>
      </c>
      <c r="O82" s="690">
        <v>1</v>
      </c>
      <c r="P82" s="690">
        <v>1</v>
      </c>
      <c r="Q82" s="690">
        <v>1</v>
      </c>
      <c r="R82" s="690">
        <v>1</v>
      </c>
      <c r="S82" s="690">
        <v>1</v>
      </c>
      <c r="T82" s="690">
        <v>1</v>
      </c>
      <c r="U82" s="690">
        <v>1</v>
      </c>
      <c r="V82" s="690">
        <v>1</v>
      </c>
      <c r="W82" s="691">
        <v>1</v>
      </c>
    </row>
    <row r="83" spans="1:24">
      <c r="A83" s="141" t="s">
        <v>60</v>
      </c>
      <c r="B83" s="692"/>
      <c r="C83" s="693">
        <f>+C63</f>
        <v>0</v>
      </c>
      <c r="D83" s="693">
        <f t="shared" ref="D83:W83" si="19">+D52</f>
        <v>0</v>
      </c>
      <c r="E83" s="693">
        <f t="shared" si="19"/>
        <v>0</v>
      </c>
      <c r="F83" s="693">
        <f t="shared" si="19"/>
        <v>0</v>
      </c>
      <c r="G83" s="693">
        <f t="shared" si="19"/>
        <v>0</v>
      </c>
      <c r="H83" s="693">
        <f t="shared" si="19"/>
        <v>0</v>
      </c>
      <c r="I83" s="693">
        <f t="shared" si="19"/>
        <v>0</v>
      </c>
      <c r="J83" s="693">
        <f t="shared" si="19"/>
        <v>0</v>
      </c>
      <c r="K83" s="693">
        <f t="shared" si="19"/>
        <v>0</v>
      </c>
      <c r="L83" s="693">
        <f t="shared" si="19"/>
        <v>0</v>
      </c>
      <c r="M83" s="693">
        <f t="shared" si="19"/>
        <v>0</v>
      </c>
      <c r="N83" s="693">
        <f t="shared" si="19"/>
        <v>0</v>
      </c>
      <c r="O83" s="693">
        <f t="shared" si="19"/>
        <v>0</v>
      </c>
      <c r="P83" s="693">
        <f t="shared" si="19"/>
        <v>0</v>
      </c>
      <c r="Q83" s="693">
        <f t="shared" si="19"/>
        <v>0</v>
      </c>
      <c r="R83" s="693">
        <f t="shared" si="19"/>
        <v>0</v>
      </c>
      <c r="S83" s="693">
        <f t="shared" si="19"/>
        <v>0</v>
      </c>
      <c r="T83" s="693">
        <f t="shared" si="19"/>
        <v>0</v>
      </c>
      <c r="U83" s="693">
        <f t="shared" si="19"/>
        <v>0</v>
      </c>
      <c r="V83" s="693">
        <f t="shared" si="19"/>
        <v>0</v>
      </c>
      <c r="W83" s="694">
        <f t="shared" si="19"/>
        <v>0</v>
      </c>
    </row>
    <row r="84" spans="1:24" ht="12" thickBot="1">
      <c r="A84" s="81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24" ht="13.5" thickTop="1">
      <c r="A85" s="861" t="s">
        <v>286</v>
      </c>
      <c r="B85" s="862"/>
      <c r="C85" s="862"/>
      <c r="D85" s="862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4"/>
    </row>
    <row r="86" spans="1:24">
      <c r="A86" s="117" t="s">
        <v>157</v>
      </c>
      <c r="B86" s="118"/>
      <c r="C86" s="118" t="s">
        <v>49</v>
      </c>
      <c r="D86" s="118" t="s">
        <v>33</v>
      </c>
      <c r="E86" s="118" t="s">
        <v>34</v>
      </c>
      <c r="F86" s="118" t="s">
        <v>35</v>
      </c>
      <c r="G86" s="118" t="s">
        <v>36</v>
      </c>
      <c r="H86" s="118" t="s">
        <v>37</v>
      </c>
      <c r="I86" s="118" t="s">
        <v>38</v>
      </c>
      <c r="J86" s="118" t="s">
        <v>39</v>
      </c>
      <c r="K86" s="118" t="s">
        <v>40</v>
      </c>
      <c r="L86" s="118" t="s">
        <v>41</v>
      </c>
      <c r="M86" s="118" t="s">
        <v>42</v>
      </c>
      <c r="N86" s="118" t="s">
        <v>43</v>
      </c>
      <c r="O86" s="118" t="s">
        <v>44</v>
      </c>
      <c r="P86" s="118" t="s">
        <v>45</v>
      </c>
      <c r="Q86" s="118" t="s">
        <v>46</v>
      </c>
      <c r="R86" s="118" t="s">
        <v>47</v>
      </c>
      <c r="S86" s="118" t="s">
        <v>369</v>
      </c>
      <c r="T86" s="118" t="s">
        <v>370</v>
      </c>
      <c r="U86" s="118" t="s">
        <v>371</v>
      </c>
      <c r="V86" s="118" t="s">
        <v>372</v>
      </c>
      <c r="W86" s="120" t="s">
        <v>373</v>
      </c>
    </row>
    <row r="87" spans="1:24">
      <c r="A87" s="140" t="s">
        <v>155</v>
      </c>
      <c r="B87" s="688"/>
      <c r="C87" s="689"/>
      <c r="D87" s="690">
        <f t="shared" ref="D87:L87" si="20">IFERROR(IF(D88=0,0,SUMPRODUCT(D68:D76,$B$68:$B$76)/D88),"")</f>
        <v>0</v>
      </c>
      <c r="E87" s="690">
        <f t="shared" si="20"/>
        <v>0</v>
      </c>
      <c r="F87" s="690">
        <f t="shared" si="20"/>
        <v>0</v>
      </c>
      <c r="G87" s="690">
        <f t="shared" si="20"/>
        <v>0</v>
      </c>
      <c r="H87" s="690">
        <f t="shared" si="20"/>
        <v>0</v>
      </c>
      <c r="I87" s="690">
        <f t="shared" si="20"/>
        <v>0</v>
      </c>
      <c r="J87" s="690">
        <f t="shared" si="20"/>
        <v>0</v>
      </c>
      <c r="K87" s="690">
        <f t="shared" si="20"/>
        <v>0</v>
      </c>
      <c r="L87" s="690">
        <f t="shared" si="20"/>
        <v>0</v>
      </c>
      <c r="M87" s="690">
        <f t="shared" ref="M87:W87" si="21">IFERROR(IF(M88=0,0,SUMPRODUCT(M68:M76,$B$68:$B$76)/M88),"")</f>
        <v>0</v>
      </c>
      <c r="N87" s="690">
        <f t="shared" si="21"/>
        <v>0</v>
      </c>
      <c r="O87" s="690">
        <f t="shared" si="21"/>
        <v>0</v>
      </c>
      <c r="P87" s="690">
        <f t="shared" si="21"/>
        <v>0</v>
      </c>
      <c r="Q87" s="690">
        <f t="shared" si="21"/>
        <v>0</v>
      </c>
      <c r="R87" s="690">
        <f t="shared" si="21"/>
        <v>0</v>
      </c>
      <c r="S87" s="690">
        <f t="shared" si="21"/>
        <v>0</v>
      </c>
      <c r="T87" s="690">
        <f t="shared" si="21"/>
        <v>0</v>
      </c>
      <c r="U87" s="690">
        <f t="shared" si="21"/>
        <v>0</v>
      </c>
      <c r="V87" s="690">
        <f t="shared" si="21"/>
        <v>0</v>
      </c>
      <c r="W87" s="691">
        <f t="shared" si="21"/>
        <v>0</v>
      </c>
    </row>
    <row r="88" spans="1:24" ht="12" thickBot="1">
      <c r="A88" s="698" t="s">
        <v>60</v>
      </c>
      <c r="B88" s="695"/>
      <c r="C88" s="696"/>
      <c r="D88" s="696">
        <f t="shared" ref="D88:K88" si="22">D78</f>
        <v>0</v>
      </c>
      <c r="E88" s="696">
        <f t="shared" si="22"/>
        <v>0</v>
      </c>
      <c r="F88" s="696">
        <f t="shared" si="22"/>
        <v>0</v>
      </c>
      <c r="G88" s="696">
        <f t="shared" si="22"/>
        <v>0</v>
      </c>
      <c r="H88" s="696">
        <f t="shared" si="22"/>
        <v>0</v>
      </c>
      <c r="I88" s="696">
        <f t="shared" si="22"/>
        <v>0</v>
      </c>
      <c r="J88" s="696">
        <f t="shared" si="22"/>
        <v>0</v>
      </c>
      <c r="K88" s="696">
        <f t="shared" si="22"/>
        <v>0</v>
      </c>
      <c r="L88" s="696">
        <f t="shared" ref="L88:V88" si="23">L78</f>
        <v>0</v>
      </c>
      <c r="M88" s="696">
        <f t="shared" si="23"/>
        <v>0</v>
      </c>
      <c r="N88" s="696">
        <f t="shared" si="23"/>
        <v>0</v>
      </c>
      <c r="O88" s="696">
        <f t="shared" si="23"/>
        <v>0</v>
      </c>
      <c r="P88" s="696">
        <f t="shared" si="23"/>
        <v>0</v>
      </c>
      <c r="Q88" s="696">
        <f t="shared" si="23"/>
        <v>0</v>
      </c>
      <c r="R88" s="696">
        <f t="shared" si="23"/>
        <v>0</v>
      </c>
      <c r="S88" s="696">
        <f t="shared" si="23"/>
        <v>0</v>
      </c>
      <c r="T88" s="696">
        <f t="shared" si="23"/>
        <v>0</v>
      </c>
      <c r="U88" s="696">
        <f t="shared" si="23"/>
        <v>0</v>
      </c>
      <c r="V88" s="696">
        <f t="shared" si="23"/>
        <v>0</v>
      </c>
      <c r="W88" s="697">
        <f>W78</f>
        <v>0</v>
      </c>
    </row>
    <row r="89" spans="1:24" ht="12.75" thickTop="1" thickBot="1"/>
    <row r="90" spans="1:24" ht="13.5" thickTop="1">
      <c r="A90" s="871" t="s">
        <v>287</v>
      </c>
      <c r="B90" s="872"/>
      <c r="C90" s="872"/>
      <c r="D90" s="872"/>
      <c r="E90" s="873"/>
      <c r="F90" s="873"/>
      <c r="G90" s="873"/>
      <c r="H90" s="873"/>
      <c r="I90" s="873"/>
      <c r="J90" s="873"/>
      <c r="K90" s="873"/>
      <c r="L90" s="873"/>
      <c r="M90" s="873"/>
      <c r="N90" s="873"/>
      <c r="O90" s="873"/>
      <c r="P90" s="873"/>
      <c r="Q90" s="873"/>
      <c r="R90" s="873"/>
      <c r="S90" s="873"/>
      <c r="T90" s="873"/>
      <c r="U90" s="873"/>
      <c r="V90" s="873"/>
      <c r="W90" s="874"/>
    </row>
    <row r="91" spans="1:24">
      <c r="A91" s="661" t="s">
        <v>141</v>
      </c>
      <c r="B91" s="589"/>
      <c r="C91" s="589" t="s">
        <v>49</v>
      </c>
      <c r="D91" s="589" t="s">
        <v>33</v>
      </c>
      <c r="E91" s="589" t="s">
        <v>34</v>
      </c>
      <c r="F91" s="589" t="s">
        <v>35</v>
      </c>
      <c r="G91" s="589" t="s">
        <v>36</v>
      </c>
      <c r="H91" s="589" t="s">
        <v>37</v>
      </c>
      <c r="I91" s="589" t="s">
        <v>38</v>
      </c>
      <c r="J91" s="589" t="s">
        <v>39</v>
      </c>
      <c r="K91" s="589" t="s">
        <v>40</v>
      </c>
      <c r="L91" s="589" t="s">
        <v>41</v>
      </c>
      <c r="M91" s="589" t="s">
        <v>42</v>
      </c>
      <c r="N91" s="589" t="s">
        <v>43</v>
      </c>
      <c r="O91" s="589" t="s">
        <v>44</v>
      </c>
      <c r="P91" s="589" t="s">
        <v>45</v>
      </c>
      <c r="Q91" s="589" t="s">
        <v>46</v>
      </c>
      <c r="R91" s="589" t="s">
        <v>47</v>
      </c>
      <c r="S91" s="589" t="s">
        <v>369</v>
      </c>
      <c r="T91" s="589" t="s">
        <v>370</v>
      </c>
      <c r="U91" s="589" t="s">
        <v>371</v>
      </c>
      <c r="V91" s="589" t="s">
        <v>372</v>
      </c>
      <c r="W91" s="662" t="s">
        <v>373</v>
      </c>
    </row>
    <row r="92" spans="1:24" s="7" customFormat="1">
      <c r="A92" s="125" t="s">
        <v>142</v>
      </c>
      <c r="B92" s="126">
        <f>+$C$32</f>
        <v>0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8"/>
      <c r="X92" s="663"/>
    </row>
    <row r="93" spans="1:24" s="7" customFormat="1">
      <c r="A93" s="124" t="s">
        <v>143</v>
      </c>
      <c r="B93" s="79">
        <f>+$C$33</f>
        <v>0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30"/>
      <c r="X93" s="663"/>
    </row>
    <row r="94" spans="1:24" s="7" customFormat="1">
      <c r="A94" s="124" t="s">
        <v>144</v>
      </c>
      <c r="B94" s="79">
        <f>+$C$34</f>
        <v>0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30"/>
      <c r="X94" s="663"/>
    </row>
    <row r="95" spans="1:24" s="7" customFormat="1">
      <c r="A95" s="131" t="s">
        <v>145</v>
      </c>
      <c r="B95" s="79">
        <f>+$C$35</f>
        <v>0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30"/>
      <c r="X95" s="663"/>
    </row>
    <row r="96" spans="1:24" s="7" customFormat="1">
      <c r="A96" s="124" t="s">
        <v>146</v>
      </c>
      <c r="B96" s="79">
        <f>+$C$36</f>
        <v>0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30"/>
      <c r="X96" s="663"/>
    </row>
    <row r="97" spans="1:24" s="7" customFormat="1">
      <c r="A97" s="124" t="s">
        <v>147</v>
      </c>
      <c r="B97" s="79">
        <f>+$C$37</f>
        <v>0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30"/>
      <c r="X97" s="663"/>
    </row>
    <row r="98" spans="1:24" s="7" customFormat="1">
      <c r="A98" s="124" t="s">
        <v>148</v>
      </c>
      <c r="B98" s="79">
        <f>+$C$38</f>
        <v>0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30"/>
      <c r="X98" s="663"/>
    </row>
    <row r="99" spans="1:24" s="7" customFormat="1">
      <c r="A99" s="124" t="s">
        <v>149</v>
      </c>
      <c r="B99" s="79">
        <f>+$C$39</f>
        <v>0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30"/>
      <c r="X99" s="663"/>
    </row>
    <row r="100" spans="1:24" s="7" customFormat="1">
      <c r="A100" s="124" t="s">
        <v>150</v>
      </c>
      <c r="B100" s="79">
        <f>+$C$40</f>
        <v>0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30"/>
      <c r="X100" s="663"/>
    </row>
    <row r="101" spans="1:24" s="7" customFormat="1">
      <c r="A101" s="124" t="s">
        <v>151</v>
      </c>
      <c r="B101" s="79">
        <f>+$C$41</f>
        <v>0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30"/>
      <c r="X101" s="663"/>
    </row>
    <row r="102" spans="1:24" s="7" customFormat="1">
      <c r="A102" s="124" t="s">
        <v>152</v>
      </c>
      <c r="B102" s="79">
        <f>+$C$42</f>
        <v>0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30"/>
      <c r="X102" s="663"/>
    </row>
    <row r="103" spans="1:24" s="7" customFormat="1" ht="12" thickBot="1">
      <c r="A103" s="132" t="s">
        <v>29</v>
      </c>
      <c r="B103" s="133"/>
      <c r="C103" s="134">
        <f t="shared" ref="C103:W103" si="24">IF(SUM(C92:C102)=0,,SUM(C92:C102))</f>
        <v>0</v>
      </c>
      <c r="D103" s="134">
        <f t="shared" si="24"/>
        <v>0</v>
      </c>
      <c r="E103" s="134">
        <f t="shared" si="24"/>
        <v>0</v>
      </c>
      <c r="F103" s="134">
        <f t="shared" si="24"/>
        <v>0</v>
      </c>
      <c r="G103" s="134">
        <f t="shared" si="24"/>
        <v>0</v>
      </c>
      <c r="H103" s="134">
        <f t="shared" si="24"/>
        <v>0</v>
      </c>
      <c r="I103" s="134">
        <f t="shared" si="24"/>
        <v>0</v>
      </c>
      <c r="J103" s="134">
        <f t="shared" si="24"/>
        <v>0</v>
      </c>
      <c r="K103" s="134">
        <f t="shared" si="24"/>
        <v>0</v>
      </c>
      <c r="L103" s="134">
        <f t="shared" si="24"/>
        <v>0</v>
      </c>
      <c r="M103" s="134">
        <f t="shared" si="24"/>
        <v>0</v>
      </c>
      <c r="N103" s="134">
        <f t="shared" si="24"/>
        <v>0</v>
      </c>
      <c r="O103" s="134">
        <f t="shared" si="24"/>
        <v>0</v>
      </c>
      <c r="P103" s="134">
        <f t="shared" si="24"/>
        <v>0</v>
      </c>
      <c r="Q103" s="134">
        <f t="shared" si="24"/>
        <v>0</v>
      </c>
      <c r="R103" s="134">
        <f t="shared" si="24"/>
        <v>0</v>
      </c>
      <c r="S103" s="134">
        <f t="shared" si="24"/>
        <v>0</v>
      </c>
      <c r="T103" s="134">
        <f t="shared" si="24"/>
        <v>0</v>
      </c>
      <c r="U103" s="134">
        <f t="shared" si="24"/>
        <v>0</v>
      </c>
      <c r="V103" s="134">
        <f t="shared" si="24"/>
        <v>0</v>
      </c>
      <c r="W103" s="135">
        <f t="shared" si="24"/>
        <v>0</v>
      </c>
      <c r="X103" s="663"/>
    </row>
    <row r="104" spans="1:24" ht="12.75" thickTop="1" thickBot="1">
      <c r="A104" s="77"/>
      <c r="B104" s="77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1:24" ht="13.5" thickTop="1">
      <c r="A105" s="861" t="s">
        <v>288</v>
      </c>
      <c r="B105" s="862"/>
      <c r="C105" s="862"/>
      <c r="D105" s="862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4"/>
    </row>
    <row r="106" spans="1:24">
      <c r="A106" s="119" t="s">
        <v>141</v>
      </c>
      <c r="B106" s="101"/>
      <c r="C106" s="101" t="s">
        <v>49</v>
      </c>
      <c r="D106" s="101" t="s">
        <v>33</v>
      </c>
      <c r="E106" s="101" t="s">
        <v>34</v>
      </c>
      <c r="F106" s="101" t="s">
        <v>35</v>
      </c>
      <c r="G106" s="101" t="s">
        <v>36</v>
      </c>
      <c r="H106" s="101" t="s">
        <v>37</v>
      </c>
      <c r="I106" s="101" t="s">
        <v>38</v>
      </c>
      <c r="J106" s="101" t="s">
        <v>39</v>
      </c>
      <c r="K106" s="101" t="s">
        <v>40</v>
      </c>
      <c r="L106" s="101" t="s">
        <v>41</v>
      </c>
      <c r="M106" s="101" t="s">
        <v>42</v>
      </c>
      <c r="N106" s="101" t="s">
        <v>43</v>
      </c>
      <c r="O106" s="101" t="s">
        <v>44</v>
      </c>
      <c r="P106" s="101" t="s">
        <v>45</v>
      </c>
      <c r="Q106" s="101" t="s">
        <v>46</v>
      </c>
      <c r="R106" s="101" t="s">
        <v>47</v>
      </c>
      <c r="S106" s="101" t="s">
        <v>369</v>
      </c>
      <c r="T106" s="101" t="s">
        <v>370</v>
      </c>
      <c r="U106" s="101" t="s">
        <v>371</v>
      </c>
      <c r="V106" s="101" t="s">
        <v>372</v>
      </c>
      <c r="W106" s="102" t="s">
        <v>373</v>
      </c>
    </row>
    <row r="107" spans="1:24">
      <c r="A107" s="125" t="s">
        <v>142</v>
      </c>
      <c r="B107" s="126">
        <f t="shared" ref="B107:B117" si="25">+B92</f>
        <v>0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8"/>
    </row>
    <row r="108" spans="1:24">
      <c r="A108" s="124" t="s">
        <v>143</v>
      </c>
      <c r="B108" s="79">
        <f t="shared" si="25"/>
        <v>0</v>
      </c>
      <c r="C108" s="82"/>
      <c r="D108" s="82">
        <f t="shared" ref="D108:V108" si="26">IF((C92-D93)=0,,C92-D93)</f>
        <v>0</v>
      </c>
      <c r="E108" s="82">
        <f t="shared" si="26"/>
        <v>0</v>
      </c>
      <c r="F108" s="82">
        <f t="shared" si="26"/>
        <v>0</v>
      </c>
      <c r="G108" s="82">
        <f t="shared" si="26"/>
        <v>0</v>
      </c>
      <c r="H108" s="82">
        <f t="shared" si="26"/>
        <v>0</v>
      </c>
      <c r="I108" s="82">
        <f t="shared" si="26"/>
        <v>0</v>
      </c>
      <c r="J108" s="82">
        <f t="shared" si="26"/>
        <v>0</v>
      </c>
      <c r="K108" s="82">
        <f t="shared" si="26"/>
        <v>0</v>
      </c>
      <c r="L108" s="82">
        <f t="shared" si="26"/>
        <v>0</v>
      </c>
      <c r="M108" s="82">
        <f t="shared" si="26"/>
        <v>0</v>
      </c>
      <c r="N108" s="82">
        <f t="shared" si="26"/>
        <v>0</v>
      </c>
      <c r="O108" s="82">
        <f t="shared" si="26"/>
        <v>0</v>
      </c>
      <c r="P108" s="82">
        <f t="shared" si="26"/>
        <v>0</v>
      </c>
      <c r="Q108" s="82">
        <f t="shared" si="26"/>
        <v>0</v>
      </c>
      <c r="R108" s="82">
        <f t="shared" si="26"/>
        <v>0</v>
      </c>
      <c r="S108" s="82">
        <f t="shared" si="26"/>
        <v>0</v>
      </c>
      <c r="T108" s="82">
        <f t="shared" si="26"/>
        <v>0</v>
      </c>
      <c r="U108" s="82">
        <f t="shared" si="26"/>
        <v>0</v>
      </c>
      <c r="V108" s="82">
        <f t="shared" si="26"/>
        <v>0</v>
      </c>
      <c r="W108" s="139">
        <f t="shared" ref="W108:W117" si="27">IF((V92-W93)=0,,V92-W93)+W92</f>
        <v>0</v>
      </c>
    </row>
    <row r="109" spans="1:24">
      <c r="A109" s="124" t="s">
        <v>144</v>
      </c>
      <c r="B109" s="79">
        <f t="shared" si="25"/>
        <v>0</v>
      </c>
      <c r="C109" s="82"/>
      <c r="D109" s="82">
        <f t="shared" ref="D109:V109" si="28">IF((C93-D94)=0,,C93-D94)</f>
        <v>0</v>
      </c>
      <c r="E109" s="82">
        <f t="shared" si="28"/>
        <v>0</v>
      </c>
      <c r="F109" s="82">
        <f t="shared" si="28"/>
        <v>0</v>
      </c>
      <c r="G109" s="82">
        <f t="shared" si="28"/>
        <v>0</v>
      </c>
      <c r="H109" s="82">
        <f t="shared" si="28"/>
        <v>0</v>
      </c>
      <c r="I109" s="82">
        <f t="shared" si="28"/>
        <v>0</v>
      </c>
      <c r="J109" s="82">
        <f t="shared" si="28"/>
        <v>0</v>
      </c>
      <c r="K109" s="82">
        <f t="shared" si="28"/>
        <v>0</v>
      </c>
      <c r="L109" s="82">
        <f t="shared" si="28"/>
        <v>0</v>
      </c>
      <c r="M109" s="82">
        <f t="shared" si="28"/>
        <v>0</v>
      </c>
      <c r="N109" s="82">
        <f t="shared" si="28"/>
        <v>0</v>
      </c>
      <c r="O109" s="82">
        <f t="shared" si="28"/>
        <v>0</v>
      </c>
      <c r="P109" s="82">
        <f t="shared" si="28"/>
        <v>0</v>
      </c>
      <c r="Q109" s="82">
        <f t="shared" si="28"/>
        <v>0</v>
      </c>
      <c r="R109" s="82">
        <f t="shared" si="28"/>
        <v>0</v>
      </c>
      <c r="S109" s="82">
        <f t="shared" si="28"/>
        <v>0</v>
      </c>
      <c r="T109" s="82">
        <f t="shared" si="28"/>
        <v>0</v>
      </c>
      <c r="U109" s="82">
        <f t="shared" si="28"/>
        <v>0</v>
      </c>
      <c r="V109" s="82">
        <f t="shared" si="28"/>
        <v>0</v>
      </c>
      <c r="W109" s="139">
        <f t="shared" si="27"/>
        <v>0</v>
      </c>
    </row>
    <row r="110" spans="1:24">
      <c r="A110" s="131" t="s">
        <v>145</v>
      </c>
      <c r="B110" s="79">
        <f t="shared" si="25"/>
        <v>0</v>
      </c>
      <c r="C110" s="82"/>
      <c r="D110" s="82">
        <f t="shared" ref="D110:V110" si="29">IF((C94-D95)=0,,C94-D95)</f>
        <v>0</v>
      </c>
      <c r="E110" s="82">
        <f t="shared" si="29"/>
        <v>0</v>
      </c>
      <c r="F110" s="82">
        <f t="shared" si="29"/>
        <v>0</v>
      </c>
      <c r="G110" s="82">
        <f t="shared" si="29"/>
        <v>0</v>
      </c>
      <c r="H110" s="82">
        <f t="shared" si="29"/>
        <v>0</v>
      </c>
      <c r="I110" s="82">
        <f t="shared" si="29"/>
        <v>0</v>
      </c>
      <c r="J110" s="82">
        <f t="shared" si="29"/>
        <v>0</v>
      </c>
      <c r="K110" s="82">
        <f t="shared" si="29"/>
        <v>0</v>
      </c>
      <c r="L110" s="82">
        <f t="shared" si="29"/>
        <v>0</v>
      </c>
      <c r="M110" s="82">
        <f t="shared" si="29"/>
        <v>0</v>
      </c>
      <c r="N110" s="82">
        <f t="shared" si="29"/>
        <v>0</v>
      </c>
      <c r="O110" s="82">
        <f t="shared" si="29"/>
        <v>0</v>
      </c>
      <c r="P110" s="82">
        <f t="shared" si="29"/>
        <v>0</v>
      </c>
      <c r="Q110" s="82">
        <f t="shared" si="29"/>
        <v>0</v>
      </c>
      <c r="R110" s="82">
        <f t="shared" si="29"/>
        <v>0</v>
      </c>
      <c r="S110" s="82">
        <f t="shared" si="29"/>
        <v>0</v>
      </c>
      <c r="T110" s="82">
        <f t="shared" si="29"/>
        <v>0</v>
      </c>
      <c r="U110" s="82">
        <f t="shared" si="29"/>
        <v>0</v>
      </c>
      <c r="V110" s="82">
        <f t="shared" si="29"/>
        <v>0</v>
      </c>
      <c r="W110" s="139">
        <f t="shared" si="27"/>
        <v>0</v>
      </c>
    </row>
    <row r="111" spans="1:24">
      <c r="A111" s="124" t="s">
        <v>146</v>
      </c>
      <c r="B111" s="79">
        <f t="shared" si="25"/>
        <v>0</v>
      </c>
      <c r="C111" s="82"/>
      <c r="D111" s="82">
        <f t="shared" ref="D111:V111" si="30">IF((C95-D96)=0,,C95-D96)</f>
        <v>0</v>
      </c>
      <c r="E111" s="82">
        <f t="shared" si="30"/>
        <v>0</v>
      </c>
      <c r="F111" s="82">
        <f t="shared" si="30"/>
        <v>0</v>
      </c>
      <c r="G111" s="82">
        <f t="shared" si="30"/>
        <v>0</v>
      </c>
      <c r="H111" s="82">
        <f t="shared" si="30"/>
        <v>0</v>
      </c>
      <c r="I111" s="82">
        <f t="shared" si="30"/>
        <v>0</v>
      </c>
      <c r="J111" s="82">
        <f t="shared" si="30"/>
        <v>0</v>
      </c>
      <c r="K111" s="82">
        <f t="shared" si="30"/>
        <v>0</v>
      </c>
      <c r="L111" s="82">
        <f t="shared" si="30"/>
        <v>0</v>
      </c>
      <c r="M111" s="82">
        <f t="shared" si="30"/>
        <v>0</v>
      </c>
      <c r="N111" s="82">
        <f t="shared" si="30"/>
        <v>0</v>
      </c>
      <c r="O111" s="82">
        <f t="shared" si="30"/>
        <v>0</v>
      </c>
      <c r="P111" s="82">
        <f t="shared" si="30"/>
        <v>0</v>
      </c>
      <c r="Q111" s="82">
        <f t="shared" si="30"/>
        <v>0</v>
      </c>
      <c r="R111" s="82">
        <f t="shared" si="30"/>
        <v>0</v>
      </c>
      <c r="S111" s="82">
        <f t="shared" si="30"/>
        <v>0</v>
      </c>
      <c r="T111" s="82">
        <f t="shared" si="30"/>
        <v>0</v>
      </c>
      <c r="U111" s="82">
        <f t="shared" si="30"/>
        <v>0</v>
      </c>
      <c r="V111" s="82">
        <f t="shared" si="30"/>
        <v>0</v>
      </c>
      <c r="W111" s="139">
        <f t="shared" si="27"/>
        <v>0</v>
      </c>
    </row>
    <row r="112" spans="1:24">
      <c r="A112" s="124" t="s">
        <v>147</v>
      </c>
      <c r="B112" s="79">
        <f t="shared" si="25"/>
        <v>0</v>
      </c>
      <c r="C112" s="82"/>
      <c r="D112" s="82">
        <f t="shared" ref="D112:V112" si="31">IF((C96-D97)=0,,C96-D97)</f>
        <v>0</v>
      </c>
      <c r="E112" s="82">
        <f t="shared" si="31"/>
        <v>0</v>
      </c>
      <c r="F112" s="82">
        <f t="shared" si="31"/>
        <v>0</v>
      </c>
      <c r="G112" s="82">
        <f t="shared" si="31"/>
        <v>0</v>
      </c>
      <c r="H112" s="82">
        <f t="shared" si="31"/>
        <v>0</v>
      </c>
      <c r="I112" s="82">
        <f t="shared" si="31"/>
        <v>0</v>
      </c>
      <c r="J112" s="82">
        <f t="shared" si="31"/>
        <v>0</v>
      </c>
      <c r="K112" s="82">
        <f t="shared" si="31"/>
        <v>0</v>
      </c>
      <c r="L112" s="82">
        <f t="shared" si="31"/>
        <v>0</v>
      </c>
      <c r="M112" s="82">
        <f t="shared" si="31"/>
        <v>0</v>
      </c>
      <c r="N112" s="82">
        <f t="shared" si="31"/>
        <v>0</v>
      </c>
      <c r="O112" s="82">
        <f t="shared" si="31"/>
        <v>0</v>
      </c>
      <c r="P112" s="82">
        <f t="shared" si="31"/>
        <v>0</v>
      </c>
      <c r="Q112" s="82">
        <f t="shared" si="31"/>
        <v>0</v>
      </c>
      <c r="R112" s="82">
        <f t="shared" si="31"/>
        <v>0</v>
      </c>
      <c r="S112" s="82">
        <f t="shared" si="31"/>
        <v>0</v>
      </c>
      <c r="T112" s="82">
        <f t="shared" si="31"/>
        <v>0</v>
      </c>
      <c r="U112" s="82">
        <f t="shared" si="31"/>
        <v>0</v>
      </c>
      <c r="V112" s="82">
        <f t="shared" si="31"/>
        <v>0</v>
      </c>
      <c r="W112" s="139">
        <f t="shared" si="27"/>
        <v>0</v>
      </c>
    </row>
    <row r="113" spans="1:23">
      <c r="A113" s="124" t="s">
        <v>148</v>
      </c>
      <c r="B113" s="79">
        <f t="shared" si="25"/>
        <v>0</v>
      </c>
      <c r="C113" s="82"/>
      <c r="D113" s="82">
        <f t="shared" ref="D113:V113" si="32">IF((C97-D98)=0,,C97-D98)</f>
        <v>0</v>
      </c>
      <c r="E113" s="82">
        <f t="shared" si="32"/>
        <v>0</v>
      </c>
      <c r="F113" s="82">
        <f t="shared" si="32"/>
        <v>0</v>
      </c>
      <c r="G113" s="82">
        <f t="shared" si="32"/>
        <v>0</v>
      </c>
      <c r="H113" s="82">
        <f t="shared" si="32"/>
        <v>0</v>
      </c>
      <c r="I113" s="82">
        <f t="shared" si="32"/>
        <v>0</v>
      </c>
      <c r="J113" s="82">
        <f t="shared" si="32"/>
        <v>0</v>
      </c>
      <c r="K113" s="82">
        <f t="shared" si="32"/>
        <v>0</v>
      </c>
      <c r="L113" s="82">
        <f t="shared" si="32"/>
        <v>0</v>
      </c>
      <c r="M113" s="82">
        <f t="shared" si="32"/>
        <v>0</v>
      </c>
      <c r="N113" s="82">
        <f t="shared" si="32"/>
        <v>0</v>
      </c>
      <c r="O113" s="82">
        <f t="shared" si="32"/>
        <v>0</v>
      </c>
      <c r="P113" s="82">
        <f t="shared" si="32"/>
        <v>0</v>
      </c>
      <c r="Q113" s="82">
        <f t="shared" si="32"/>
        <v>0</v>
      </c>
      <c r="R113" s="82">
        <f t="shared" si="32"/>
        <v>0</v>
      </c>
      <c r="S113" s="82">
        <f t="shared" si="32"/>
        <v>0</v>
      </c>
      <c r="T113" s="82">
        <f t="shared" si="32"/>
        <v>0</v>
      </c>
      <c r="U113" s="82">
        <f t="shared" si="32"/>
        <v>0</v>
      </c>
      <c r="V113" s="82">
        <f t="shared" si="32"/>
        <v>0</v>
      </c>
      <c r="W113" s="139">
        <f t="shared" si="27"/>
        <v>0</v>
      </c>
    </row>
    <row r="114" spans="1:23">
      <c r="A114" s="124" t="s">
        <v>149</v>
      </c>
      <c r="B114" s="79">
        <f t="shared" si="25"/>
        <v>0</v>
      </c>
      <c r="C114" s="82"/>
      <c r="D114" s="82">
        <f t="shared" ref="D114:V114" si="33">IF((C98-D99)=0,,C98-D99)</f>
        <v>0</v>
      </c>
      <c r="E114" s="82">
        <f t="shared" si="33"/>
        <v>0</v>
      </c>
      <c r="F114" s="82">
        <f t="shared" si="33"/>
        <v>0</v>
      </c>
      <c r="G114" s="82">
        <f t="shared" si="33"/>
        <v>0</v>
      </c>
      <c r="H114" s="82">
        <f t="shared" si="33"/>
        <v>0</v>
      </c>
      <c r="I114" s="82">
        <f t="shared" si="33"/>
        <v>0</v>
      </c>
      <c r="J114" s="82">
        <f t="shared" si="33"/>
        <v>0</v>
      </c>
      <c r="K114" s="82">
        <f t="shared" si="33"/>
        <v>0</v>
      </c>
      <c r="L114" s="82">
        <f t="shared" si="33"/>
        <v>0</v>
      </c>
      <c r="M114" s="82">
        <f t="shared" si="33"/>
        <v>0</v>
      </c>
      <c r="N114" s="82">
        <f t="shared" si="33"/>
        <v>0</v>
      </c>
      <c r="O114" s="82">
        <f t="shared" si="33"/>
        <v>0</v>
      </c>
      <c r="P114" s="82">
        <f t="shared" si="33"/>
        <v>0</v>
      </c>
      <c r="Q114" s="82">
        <f t="shared" si="33"/>
        <v>0</v>
      </c>
      <c r="R114" s="82">
        <f t="shared" si="33"/>
        <v>0</v>
      </c>
      <c r="S114" s="82">
        <f t="shared" si="33"/>
        <v>0</v>
      </c>
      <c r="T114" s="82">
        <f t="shared" si="33"/>
        <v>0</v>
      </c>
      <c r="U114" s="82">
        <f t="shared" si="33"/>
        <v>0</v>
      </c>
      <c r="V114" s="82">
        <f t="shared" si="33"/>
        <v>0</v>
      </c>
      <c r="W114" s="139">
        <f t="shared" si="27"/>
        <v>0</v>
      </c>
    </row>
    <row r="115" spans="1:23">
      <c r="A115" s="124" t="s">
        <v>150</v>
      </c>
      <c r="B115" s="79">
        <f t="shared" si="25"/>
        <v>0</v>
      </c>
      <c r="C115" s="82"/>
      <c r="D115" s="82">
        <f t="shared" ref="D115:V115" si="34">IF((C99-D100)=0,,C99-D100)</f>
        <v>0</v>
      </c>
      <c r="E115" s="82">
        <f t="shared" si="34"/>
        <v>0</v>
      </c>
      <c r="F115" s="82">
        <f t="shared" si="34"/>
        <v>0</v>
      </c>
      <c r="G115" s="82">
        <f t="shared" si="34"/>
        <v>0</v>
      </c>
      <c r="H115" s="82">
        <f t="shared" si="34"/>
        <v>0</v>
      </c>
      <c r="I115" s="82">
        <f t="shared" si="34"/>
        <v>0</v>
      </c>
      <c r="J115" s="82">
        <f t="shared" si="34"/>
        <v>0</v>
      </c>
      <c r="K115" s="82">
        <f t="shared" si="34"/>
        <v>0</v>
      </c>
      <c r="L115" s="82">
        <f t="shared" si="34"/>
        <v>0</v>
      </c>
      <c r="M115" s="82">
        <f t="shared" si="34"/>
        <v>0</v>
      </c>
      <c r="N115" s="82">
        <f t="shared" si="34"/>
        <v>0</v>
      </c>
      <c r="O115" s="82">
        <f t="shared" si="34"/>
        <v>0</v>
      </c>
      <c r="P115" s="82">
        <f t="shared" si="34"/>
        <v>0</v>
      </c>
      <c r="Q115" s="82">
        <f t="shared" si="34"/>
        <v>0</v>
      </c>
      <c r="R115" s="82">
        <f t="shared" si="34"/>
        <v>0</v>
      </c>
      <c r="S115" s="82">
        <f t="shared" si="34"/>
        <v>0</v>
      </c>
      <c r="T115" s="82">
        <f t="shared" si="34"/>
        <v>0</v>
      </c>
      <c r="U115" s="82">
        <f t="shared" si="34"/>
        <v>0</v>
      </c>
      <c r="V115" s="82">
        <f t="shared" si="34"/>
        <v>0</v>
      </c>
      <c r="W115" s="139">
        <f t="shared" si="27"/>
        <v>0</v>
      </c>
    </row>
    <row r="116" spans="1:23">
      <c r="A116" s="124" t="s">
        <v>151</v>
      </c>
      <c r="B116" s="79">
        <f t="shared" si="25"/>
        <v>0</v>
      </c>
      <c r="C116" s="82"/>
      <c r="D116" s="82">
        <f t="shared" ref="D116:V116" si="35">IF((C100-D101)=0,,C100-D101)</f>
        <v>0</v>
      </c>
      <c r="E116" s="82">
        <f t="shared" si="35"/>
        <v>0</v>
      </c>
      <c r="F116" s="82">
        <f t="shared" si="35"/>
        <v>0</v>
      </c>
      <c r="G116" s="82">
        <f t="shared" si="35"/>
        <v>0</v>
      </c>
      <c r="H116" s="82">
        <f t="shared" si="35"/>
        <v>0</v>
      </c>
      <c r="I116" s="82">
        <f t="shared" si="35"/>
        <v>0</v>
      </c>
      <c r="J116" s="82">
        <f t="shared" si="35"/>
        <v>0</v>
      </c>
      <c r="K116" s="82">
        <f t="shared" si="35"/>
        <v>0</v>
      </c>
      <c r="L116" s="82">
        <f t="shared" si="35"/>
        <v>0</v>
      </c>
      <c r="M116" s="82">
        <f t="shared" si="35"/>
        <v>0</v>
      </c>
      <c r="N116" s="82">
        <f t="shared" si="35"/>
        <v>0</v>
      </c>
      <c r="O116" s="82">
        <f t="shared" si="35"/>
        <v>0</v>
      </c>
      <c r="P116" s="82">
        <f t="shared" si="35"/>
        <v>0</v>
      </c>
      <c r="Q116" s="82">
        <f t="shared" si="35"/>
        <v>0</v>
      </c>
      <c r="R116" s="82">
        <f t="shared" si="35"/>
        <v>0</v>
      </c>
      <c r="S116" s="82">
        <f t="shared" si="35"/>
        <v>0</v>
      </c>
      <c r="T116" s="82">
        <f t="shared" si="35"/>
        <v>0</v>
      </c>
      <c r="U116" s="82">
        <f t="shared" si="35"/>
        <v>0</v>
      </c>
      <c r="V116" s="82">
        <f t="shared" si="35"/>
        <v>0</v>
      </c>
      <c r="W116" s="139">
        <f t="shared" si="27"/>
        <v>0</v>
      </c>
    </row>
    <row r="117" spans="1:23">
      <c r="A117" s="124" t="s">
        <v>152</v>
      </c>
      <c r="B117" s="81">
        <f t="shared" si="25"/>
        <v>0</v>
      </c>
      <c r="C117" s="82"/>
      <c r="D117" s="82">
        <f t="shared" ref="D117:V117" si="36">IF((C101-D102)=0,,C101-D102)</f>
        <v>0</v>
      </c>
      <c r="E117" s="82">
        <f t="shared" si="36"/>
        <v>0</v>
      </c>
      <c r="F117" s="82">
        <f t="shared" si="36"/>
        <v>0</v>
      </c>
      <c r="G117" s="82">
        <f t="shared" si="36"/>
        <v>0</v>
      </c>
      <c r="H117" s="82">
        <f t="shared" si="36"/>
        <v>0</v>
      </c>
      <c r="I117" s="82">
        <f t="shared" si="36"/>
        <v>0</v>
      </c>
      <c r="J117" s="82">
        <f t="shared" si="36"/>
        <v>0</v>
      </c>
      <c r="K117" s="82">
        <f t="shared" si="36"/>
        <v>0</v>
      </c>
      <c r="L117" s="82">
        <f t="shared" si="36"/>
        <v>0</v>
      </c>
      <c r="M117" s="82">
        <f t="shared" si="36"/>
        <v>0</v>
      </c>
      <c r="N117" s="82">
        <f t="shared" si="36"/>
        <v>0</v>
      </c>
      <c r="O117" s="82">
        <f t="shared" si="36"/>
        <v>0</v>
      </c>
      <c r="P117" s="82">
        <f t="shared" si="36"/>
        <v>0</v>
      </c>
      <c r="Q117" s="82">
        <f t="shared" si="36"/>
        <v>0</v>
      </c>
      <c r="R117" s="82">
        <f t="shared" si="36"/>
        <v>0</v>
      </c>
      <c r="S117" s="82">
        <f t="shared" si="36"/>
        <v>0</v>
      </c>
      <c r="T117" s="82">
        <f t="shared" si="36"/>
        <v>0</v>
      </c>
      <c r="U117" s="82">
        <f t="shared" si="36"/>
        <v>0</v>
      </c>
      <c r="V117" s="82">
        <f t="shared" si="36"/>
        <v>0</v>
      </c>
      <c r="W117" s="139">
        <f t="shared" si="27"/>
        <v>0</v>
      </c>
    </row>
    <row r="118" spans="1:23" ht="12" thickBot="1">
      <c r="A118" s="132" t="s">
        <v>29</v>
      </c>
      <c r="B118" s="133"/>
      <c r="C118" s="134">
        <f t="shared" ref="C118:W118" si="37">SUM(C107:C117)</f>
        <v>0</v>
      </c>
      <c r="D118" s="134">
        <f t="shared" si="37"/>
        <v>0</v>
      </c>
      <c r="E118" s="134">
        <f t="shared" si="37"/>
        <v>0</v>
      </c>
      <c r="F118" s="134">
        <f t="shared" si="37"/>
        <v>0</v>
      </c>
      <c r="G118" s="134">
        <f t="shared" si="37"/>
        <v>0</v>
      </c>
      <c r="H118" s="134">
        <f t="shared" si="37"/>
        <v>0</v>
      </c>
      <c r="I118" s="134">
        <f t="shared" si="37"/>
        <v>0</v>
      </c>
      <c r="J118" s="134">
        <f t="shared" si="37"/>
        <v>0</v>
      </c>
      <c r="K118" s="134">
        <f t="shared" si="37"/>
        <v>0</v>
      </c>
      <c r="L118" s="134">
        <f t="shared" si="37"/>
        <v>0</v>
      </c>
      <c r="M118" s="134">
        <f t="shared" si="37"/>
        <v>0</v>
      </c>
      <c r="N118" s="134">
        <f t="shared" si="37"/>
        <v>0</v>
      </c>
      <c r="O118" s="134">
        <f t="shared" si="37"/>
        <v>0</v>
      </c>
      <c r="P118" s="134">
        <f t="shared" si="37"/>
        <v>0</v>
      </c>
      <c r="Q118" s="134">
        <f t="shared" si="37"/>
        <v>0</v>
      </c>
      <c r="R118" s="134">
        <f>SUM(R107:R117)</f>
        <v>0</v>
      </c>
      <c r="S118" s="134">
        <f>SUM(S107:S117)</f>
        <v>0</v>
      </c>
      <c r="T118" s="134">
        <f>SUM(T107:T117)</f>
        <v>0</v>
      </c>
      <c r="U118" s="134">
        <f>SUM(U107:U117)</f>
        <v>0</v>
      </c>
      <c r="V118" s="134">
        <f>SUM(V107:V117)</f>
        <v>0</v>
      </c>
      <c r="W118" s="135">
        <f t="shared" si="37"/>
        <v>0</v>
      </c>
    </row>
    <row r="119" spans="1:23" ht="12.75" thickTop="1" thickBot="1">
      <c r="A119" s="77"/>
      <c r="B119" s="77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</row>
    <row r="120" spans="1:23" ht="13.5" thickTop="1">
      <c r="A120" s="861" t="s">
        <v>289</v>
      </c>
      <c r="B120" s="862"/>
      <c r="C120" s="862"/>
      <c r="D120" s="862"/>
      <c r="E120" s="863"/>
      <c r="F120" s="863"/>
      <c r="G120" s="863"/>
      <c r="H120" s="863"/>
      <c r="I120" s="863"/>
      <c r="J120" s="863"/>
      <c r="K120" s="863"/>
      <c r="L120" s="863"/>
      <c r="M120" s="863"/>
      <c r="N120" s="863"/>
      <c r="O120" s="863"/>
      <c r="P120" s="863"/>
      <c r="Q120" s="863"/>
      <c r="R120" s="863"/>
      <c r="S120" s="863"/>
      <c r="T120" s="863"/>
      <c r="U120" s="863"/>
      <c r="V120" s="863"/>
      <c r="W120" s="864"/>
    </row>
    <row r="121" spans="1:23">
      <c r="A121" s="117" t="s">
        <v>156</v>
      </c>
      <c r="B121" s="118"/>
      <c r="C121" s="118" t="s">
        <v>49</v>
      </c>
      <c r="D121" s="118" t="s">
        <v>33</v>
      </c>
      <c r="E121" s="118" t="s">
        <v>34</v>
      </c>
      <c r="F121" s="118" t="s">
        <v>35</v>
      </c>
      <c r="G121" s="118" t="s">
        <v>36</v>
      </c>
      <c r="H121" s="118" t="s">
        <v>37</v>
      </c>
      <c r="I121" s="118" t="s">
        <v>38</v>
      </c>
      <c r="J121" s="118" t="s">
        <v>39</v>
      </c>
      <c r="K121" s="118" t="s">
        <v>40</v>
      </c>
      <c r="L121" s="118" t="s">
        <v>41</v>
      </c>
      <c r="M121" s="118" t="s">
        <v>42</v>
      </c>
      <c r="N121" s="118" t="s">
        <v>43</v>
      </c>
      <c r="O121" s="118" t="s">
        <v>44</v>
      </c>
      <c r="P121" s="118" t="s">
        <v>45</v>
      </c>
      <c r="Q121" s="101" t="s">
        <v>46</v>
      </c>
      <c r="R121" s="101" t="s">
        <v>47</v>
      </c>
      <c r="S121" s="101" t="s">
        <v>369</v>
      </c>
      <c r="T121" s="101" t="s">
        <v>370</v>
      </c>
      <c r="U121" s="101" t="s">
        <v>371</v>
      </c>
      <c r="V121" s="101" t="s">
        <v>372</v>
      </c>
      <c r="W121" s="102" t="s">
        <v>373</v>
      </c>
    </row>
    <row r="122" spans="1:23">
      <c r="A122" s="140" t="s">
        <v>155</v>
      </c>
      <c r="B122" s="688"/>
      <c r="C122" s="689" t="str">
        <f>IFERROR(SUMPRODUCT(B92:B101,C92:C101)/C103,"")</f>
        <v/>
      </c>
      <c r="D122" s="690">
        <v>1</v>
      </c>
      <c r="E122" s="690">
        <v>1</v>
      </c>
      <c r="F122" s="690">
        <v>1</v>
      </c>
      <c r="G122" s="690">
        <v>1</v>
      </c>
      <c r="H122" s="690">
        <v>1</v>
      </c>
      <c r="I122" s="690">
        <v>1</v>
      </c>
      <c r="J122" s="690">
        <v>1</v>
      </c>
      <c r="K122" s="690">
        <v>1</v>
      </c>
      <c r="L122" s="690">
        <v>1</v>
      </c>
      <c r="M122" s="690">
        <v>1</v>
      </c>
      <c r="N122" s="690">
        <v>1</v>
      </c>
      <c r="O122" s="690">
        <v>1</v>
      </c>
      <c r="P122" s="690">
        <v>1</v>
      </c>
      <c r="Q122" s="690">
        <v>1</v>
      </c>
      <c r="R122" s="690">
        <v>1</v>
      </c>
      <c r="S122" s="690">
        <v>1</v>
      </c>
      <c r="T122" s="690">
        <v>1</v>
      </c>
      <c r="U122" s="690">
        <v>1</v>
      </c>
      <c r="V122" s="690">
        <v>1</v>
      </c>
      <c r="W122" s="691">
        <v>1</v>
      </c>
    </row>
    <row r="123" spans="1:23" ht="12" thickBot="1">
      <c r="A123" s="698" t="s">
        <v>60</v>
      </c>
      <c r="B123" s="695"/>
      <c r="C123" s="696">
        <f>+C103</f>
        <v>0</v>
      </c>
      <c r="D123" s="696">
        <f t="shared" ref="D123:W123" si="38">+D92</f>
        <v>0</v>
      </c>
      <c r="E123" s="696">
        <f t="shared" si="38"/>
        <v>0</v>
      </c>
      <c r="F123" s="696">
        <f t="shared" si="38"/>
        <v>0</v>
      </c>
      <c r="G123" s="696">
        <f t="shared" si="38"/>
        <v>0</v>
      </c>
      <c r="H123" s="696">
        <f t="shared" si="38"/>
        <v>0</v>
      </c>
      <c r="I123" s="696">
        <f t="shared" si="38"/>
        <v>0</v>
      </c>
      <c r="J123" s="696">
        <f t="shared" si="38"/>
        <v>0</v>
      </c>
      <c r="K123" s="696">
        <f t="shared" si="38"/>
        <v>0</v>
      </c>
      <c r="L123" s="696">
        <f t="shared" si="38"/>
        <v>0</v>
      </c>
      <c r="M123" s="696">
        <f t="shared" si="38"/>
        <v>0</v>
      </c>
      <c r="N123" s="696">
        <f t="shared" si="38"/>
        <v>0</v>
      </c>
      <c r="O123" s="696">
        <f t="shared" si="38"/>
        <v>0</v>
      </c>
      <c r="P123" s="696">
        <f t="shared" si="38"/>
        <v>0</v>
      </c>
      <c r="Q123" s="696">
        <f t="shared" si="38"/>
        <v>0</v>
      </c>
      <c r="R123" s="696">
        <f t="shared" si="38"/>
        <v>0</v>
      </c>
      <c r="S123" s="696">
        <f t="shared" si="38"/>
        <v>0</v>
      </c>
      <c r="T123" s="696">
        <f t="shared" si="38"/>
        <v>0</v>
      </c>
      <c r="U123" s="696">
        <f t="shared" si="38"/>
        <v>0</v>
      </c>
      <c r="V123" s="696">
        <f t="shared" si="38"/>
        <v>0</v>
      </c>
      <c r="W123" s="697">
        <f t="shared" si="38"/>
        <v>0</v>
      </c>
    </row>
    <row r="124" spans="1:23" ht="12.75" thickTop="1" thickBot="1">
      <c r="B124" s="83"/>
      <c r="C124" s="83"/>
    </row>
    <row r="125" spans="1:23" ht="13.5" thickTop="1">
      <c r="A125" s="861" t="s">
        <v>290</v>
      </c>
      <c r="B125" s="862"/>
      <c r="C125" s="862"/>
      <c r="D125" s="862"/>
      <c r="E125" s="863"/>
      <c r="F125" s="863"/>
      <c r="G125" s="863"/>
      <c r="H125" s="863"/>
      <c r="I125" s="863"/>
      <c r="J125" s="863"/>
      <c r="K125" s="863"/>
      <c r="L125" s="863"/>
      <c r="M125" s="863"/>
      <c r="N125" s="863"/>
      <c r="O125" s="863"/>
      <c r="P125" s="863"/>
      <c r="Q125" s="863"/>
      <c r="R125" s="863"/>
      <c r="S125" s="863"/>
      <c r="T125" s="863"/>
      <c r="U125" s="863"/>
      <c r="V125" s="863"/>
      <c r="W125" s="864"/>
    </row>
    <row r="126" spans="1:23">
      <c r="A126" s="117" t="s">
        <v>156</v>
      </c>
      <c r="B126" s="118"/>
      <c r="C126" s="118" t="s">
        <v>49</v>
      </c>
      <c r="D126" s="118" t="s">
        <v>33</v>
      </c>
      <c r="E126" s="118" t="s">
        <v>34</v>
      </c>
      <c r="F126" s="118" t="s">
        <v>35</v>
      </c>
      <c r="G126" s="118" t="s">
        <v>36</v>
      </c>
      <c r="H126" s="118" t="s">
        <v>37</v>
      </c>
      <c r="I126" s="118" t="s">
        <v>38</v>
      </c>
      <c r="J126" s="118" t="s">
        <v>39</v>
      </c>
      <c r="K126" s="118" t="s">
        <v>40</v>
      </c>
      <c r="L126" s="118" t="s">
        <v>41</v>
      </c>
      <c r="M126" s="118" t="s">
        <v>42</v>
      </c>
      <c r="N126" s="118" t="s">
        <v>43</v>
      </c>
      <c r="O126" s="118" t="s">
        <v>44</v>
      </c>
      <c r="P126" s="118" t="s">
        <v>45</v>
      </c>
      <c r="Q126" s="101" t="s">
        <v>46</v>
      </c>
      <c r="R126" s="101" t="s">
        <v>47</v>
      </c>
      <c r="S126" s="101" t="s">
        <v>369</v>
      </c>
      <c r="T126" s="101" t="s">
        <v>370</v>
      </c>
      <c r="U126" s="101" t="s">
        <v>371</v>
      </c>
      <c r="V126" s="101" t="s">
        <v>372</v>
      </c>
      <c r="W126" s="102" t="s">
        <v>373</v>
      </c>
    </row>
    <row r="127" spans="1:23">
      <c r="A127" s="140" t="s">
        <v>155</v>
      </c>
      <c r="B127" s="688"/>
      <c r="C127" s="689"/>
      <c r="D127" s="690">
        <f>IF(D128=0,0,SUMPRODUCT(D108:D117,$B$108:$B$117)/D128)</f>
        <v>0</v>
      </c>
      <c r="E127" s="690">
        <f t="shared" ref="E127:W127" si="39">IF(E128=0,0,SUMPRODUCT(E108:E117,$B$108:$B$117)/E128)</f>
        <v>0</v>
      </c>
      <c r="F127" s="690">
        <f t="shared" si="39"/>
        <v>0</v>
      </c>
      <c r="G127" s="690">
        <f t="shared" si="39"/>
        <v>0</v>
      </c>
      <c r="H127" s="690">
        <f t="shared" si="39"/>
        <v>0</v>
      </c>
      <c r="I127" s="690">
        <f t="shared" si="39"/>
        <v>0</v>
      </c>
      <c r="J127" s="690">
        <f t="shared" si="39"/>
        <v>0</v>
      </c>
      <c r="K127" s="690">
        <f t="shared" si="39"/>
        <v>0</v>
      </c>
      <c r="L127" s="690">
        <f t="shared" si="39"/>
        <v>0</v>
      </c>
      <c r="M127" s="690">
        <f t="shared" si="39"/>
        <v>0</v>
      </c>
      <c r="N127" s="690">
        <f t="shared" si="39"/>
        <v>0</v>
      </c>
      <c r="O127" s="690">
        <f t="shared" si="39"/>
        <v>0</v>
      </c>
      <c r="P127" s="690">
        <f t="shared" si="39"/>
        <v>0</v>
      </c>
      <c r="Q127" s="690">
        <f t="shared" si="39"/>
        <v>0</v>
      </c>
      <c r="R127" s="690">
        <f>IF(R128=0,0,SUMPRODUCT(R108:R117,$B$108:$B$117)/R128)</f>
        <v>0</v>
      </c>
      <c r="S127" s="690">
        <f>IF(S128=0,0,SUMPRODUCT(S108:S117,$B$108:$B$117)/S128)</f>
        <v>0</v>
      </c>
      <c r="T127" s="690">
        <f>IF(T128=0,0,SUMPRODUCT(T108:T117,$B$108:$B$117)/T128)</f>
        <v>0</v>
      </c>
      <c r="U127" s="690">
        <f>IF(U128=0,0,SUMPRODUCT(U108:U117,$B$108:$B$117)/U128)</f>
        <v>0</v>
      </c>
      <c r="V127" s="690">
        <f>IF(V128=0,0,SUMPRODUCT(V108:V117,$B$108:$B$117)/V128)</f>
        <v>0</v>
      </c>
      <c r="W127" s="691">
        <f t="shared" si="39"/>
        <v>0</v>
      </c>
    </row>
    <row r="128" spans="1:23" ht="12" thickBot="1">
      <c r="A128" s="698" t="s">
        <v>60</v>
      </c>
      <c r="B128" s="695"/>
      <c r="C128" s="696"/>
      <c r="D128" s="696">
        <f t="shared" ref="D128:P128" si="40">D118</f>
        <v>0</v>
      </c>
      <c r="E128" s="696">
        <f t="shared" si="40"/>
        <v>0</v>
      </c>
      <c r="F128" s="696">
        <f t="shared" si="40"/>
        <v>0</v>
      </c>
      <c r="G128" s="696">
        <f t="shared" si="40"/>
        <v>0</v>
      </c>
      <c r="H128" s="696">
        <f t="shared" si="40"/>
        <v>0</v>
      </c>
      <c r="I128" s="696">
        <f t="shared" si="40"/>
        <v>0</v>
      </c>
      <c r="J128" s="696">
        <f t="shared" si="40"/>
        <v>0</v>
      </c>
      <c r="K128" s="696">
        <f t="shared" si="40"/>
        <v>0</v>
      </c>
      <c r="L128" s="696">
        <f t="shared" si="40"/>
        <v>0</v>
      </c>
      <c r="M128" s="696">
        <f t="shared" si="40"/>
        <v>0</v>
      </c>
      <c r="N128" s="696">
        <f t="shared" si="40"/>
        <v>0</v>
      </c>
      <c r="O128" s="696">
        <f t="shared" si="40"/>
        <v>0</v>
      </c>
      <c r="P128" s="696">
        <f t="shared" si="40"/>
        <v>0</v>
      </c>
      <c r="Q128" s="696">
        <f t="shared" ref="Q128:W128" si="41">Q118</f>
        <v>0</v>
      </c>
      <c r="R128" s="696">
        <f t="shared" si="41"/>
        <v>0</v>
      </c>
      <c r="S128" s="696">
        <f t="shared" si="41"/>
        <v>0</v>
      </c>
      <c r="T128" s="696">
        <f t="shared" si="41"/>
        <v>0</v>
      </c>
      <c r="U128" s="696">
        <f t="shared" si="41"/>
        <v>0</v>
      </c>
      <c r="V128" s="696">
        <f t="shared" si="41"/>
        <v>0</v>
      </c>
      <c r="W128" s="697">
        <f t="shared" si="41"/>
        <v>0</v>
      </c>
    </row>
    <row r="129" spans="1:23" ht="12.75" thickTop="1" thickBot="1"/>
    <row r="130" spans="1:23" ht="13.5" thickTop="1">
      <c r="A130" s="861" t="s">
        <v>291</v>
      </c>
      <c r="B130" s="862"/>
      <c r="C130" s="862"/>
      <c r="D130" s="862"/>
      <c r="E130" s="863"/>
      <c r="F130" s="863"/>
      <c r="G130" s="863"/>
      <c r="H130" s="863"/>
      <c r="I130" s="863"/>
      <c r="J130" s="863"/>
      <c r="K130" s="863"/>
      <c r="L130" s="863"/>
      <c r="M130" s="863"/>
      <c r="N130" s="863"/>
      <c r="O130" s="863"/>
      <c r="P130" s="863"/>
      <c r="Q130" s="863"/>
      <c r="R130" s="863"/>
      <c r="S130" s="863"/>
      <c r="T130" s="863"/>
      <c r="U130" s="863"/>
      <c r="V130" s="863"/>
      <c r="W130" s="864"/>
    </row>
    <row r="131" spans="1:23">
      <c r="A131" s="119" t="s">
        <v>141</v>
      </c>
      <c r="B131" s="101"/>
      <c r="C131" s="101" t="s">
        <v>49</v>
      </c>
      <c r="D131" s="101" t="s">
        <v>33</v>
      </c>
      <c r="E131" s="101" t="s">
        <v>34</v>
      </c>
      <c r="F131" s="101" t="s">
        <v>35</v>
      </c>
      <c r="G131" s="101" t="s">
        <v>36</v>
      </c>
      <c r="H131" s="101" t="s">
        <v>37</v>
      </c>
      <c r="I131" s="101" t="s">
        <v>38</v>
      </c>
      <c r="J131" s="101" t="s">
        <v>39</v>
      </c>
      <c r="K131" s="101" t="s">
        <v>40</v>
      </c>
      <c r="L131" s="101" t="s">
        <v>41</v>
      </c>
      <c r="M131" s="101" t="s">
        <v>42</v>
      </c>
      <c r="N131" s="101" t="s">
        <v>43</v>
      </c>
      <c r="O131" s="101" t="s">
        <v>44</v>
      </c>
      <c r="P131" s="101" t="s">
        <v>45</v>
      </c>
      <c r="Q131" s="101" t="s">
        <v>46</v>
      </c>
      <c r="R131" s="101" t="s">
        <v>47</v>
      </c>
      <c r="S131" s="101" t="s">
        <v>369</v>
      </c>
      <c r="T131" s="101" t="s">
        <v>370</v>
      </c>
      <c r="U131" s="101" t="s">
        <v>371</v>
      </c>
      <c r="V131" s="101" t="s">
        <v>372</v>
      </c>
      <c r="W131" s="102" t="s">
        <v>373</v>
      </c>
    </row>
    <row r="132" spans="1:23">
      <c r="A132" s="125" t="s">
        <v>142</v>
      </c>
      <c r="B132" s="126">
        <f>+$C$32</f>
        <v>0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8"/>
    </row>
    <row r="133" spans="1:23">
      <c r="A133" s="124" t="s">
        <v>143</v>
      </c>
      <c r="B133" s="79">
        <f>+$C$33</f>
        <v>0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30"/>
    </row>
    <row r="134" spans="1:23">
      <c r="A134" s="124" t="s">
        <v>144</v>
      </c>
      <c r="B134" s="79">
        <f>+$C$34</f>
        <v>0</v>
      </c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30"/>
    </row>
    <row r="135" spans="1:23">
      <c r="A135" s="131" t="s">
        <v>145</v>
      </c>
      <c r="B135" s="79">
        <f>+$C$35</f>
        <v>0</v>
      </c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30"/>
    </row>
    <row r="136" spans="1:23">
      <c r="A136" s="124" t="s">
        <v>146</v>
      </c>
      <c r="B136" s="79">
        <f>+$C$36</f>
        <v>0</v>
      </c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30"/>
    </row>
    <row r="137" spans="1:23">
      <c r="A137" s="124" t="s">
        <v>147</v>
      </c>
      <c r="B137" s="79">
        <f>+$C$37</f>
        <v>0</v>
      </c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30"/>
    </row>
    <row r="138" spans="1:23">
      <c r="A138" s="124" t="s">
        <v>148</v>
      </c>
      <c r="B138" s="79">
        <f>+$C$38</f>
        <v>0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30"/>
    </row>
    <row r="139" spans="1:23">
      <c r="A139" s="124" t="s">
        <v>149</v>
      </c>
      <c r="B139" s="79">
        <f>+$C$39</f>
        <v>0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30"/>
    </row>
    <row r="140" spans="1:23">
      <c r="A140" s="124" t="s">
        <v>150</v>
      </c>
      <c r="B140" s="79">
        <f>+$C$40</f>
        <v>0</v>
      </c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30"/>
    </row>
    <row r="141" spans="1:23">
      <c r="A141" s="124" t="s">
        <v>151</v>
      </c>
      <c r="B141" s="79">
        <f>+$C$41</f>
        <v>0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30"/>
    </row>
    <row r="142" spans="1:23">
      <c r="A142" s="124" t="s">
        <v>152</v>
      </c>
      <c r="B142" s="79">
        <f>+$C$42</f>
        <v>0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30"/>
    </row>
    <row r="143" spans="1:23" ht="12" thickBot="1">
      <c r="A143" s="132" t="s">
        <v>29</v>
      </c>
      <c r="B143" s="133"/>
      <c r="C143" s="134">
        <f t="shared" ref="C143:W143" si="42">SUM(C132:C142)</f>
        <v>0</v>
      </c>
      <c r="D143" s="134">
        <f t="shared" si="42"/>
        <v>0</v>
      </c>
      <c r="E143" s="134">
        <f t="shared" si="42"/>
        <v>0</v>
      </c>
      <c r="F143" s="134">
        <f t="shared" si="42"/>
        <v>0</v>
      </c>
      <c r="G143" s="134">
        <f t="shared" si="42"/>
        <v>0</v>
      </c>
      <c r="H143" s="134">
        <f t="shared" si="42"/>
        <v>0</v>
      </c>
      <c r="I143" s="134">
        <f t="shared" si="42"/>
        <v>0</v>
      </c>
      <c r="J143" s="134">
        <f t="shared" si="42"/>
        <v>0</v>
      </c>
      <c r="K143" s="134">
        <f t="shared" si="42"/>
        <v>0</v>
      </c>
      <c r="L143" s="134">
        <f t="shared" si="42"/>
        <v>0</v>
      </c>
      <c r="M143" s="134">
        <f t="shared" si="42"/>
        <v>0</v>
      </c>
      <c r="N143" s="134">
        <f t="shared" si="42"/>
        <v>0</v>
      </c>
      <c r="O143" s="134">
        <f t="shared" si="42"/>
        <v>0</v>
      </c>
      <c r="P143" s="134">
        <f t="shared" si="42"/>
        <v>0</v>
      </c>
      <c r="Q143" s="134">
        <f t="shared" si="42"/>
        <v>0</v>
      </c>
      <c r="R143" s="134">
        <f>SUM(R132:R142)</f>
        <v>0</v>
      </c>
      <c r="S143" s="134">
        <f>SUM(S132:S142)</f>
        <v>0</v>
      </c>
      <c r="T143" s="134">
        <f>SUM(T132:T142)</f>
        <v>0</v>
      </c>
      <c r="U143" s="134">
        <f>SUM(U132:U142)</f>
        <v>0</v>
      </c>
      <c r="V143" s="134">
        <f>SUM(V132:V142)</f>
        <v>0</v>
      </c>
      <c r="W143" s="135">
        <f t="shared" si="42"/>
        <v>0</v>
      </c>
    </row>
    <row r="144" spans="1:23" ht="12.75" thickTop="1" thickBot="1">
      <c r="A144" s="77"/>
      <c r="B144" s="77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</row>
    <row r="145" spans="1:23" ht="13.5" thickTop="1">
      <c r="A145" s="861" t="s">
        <v>292</v>
      </c>
      <c r="B145" s="862"/>
      <c r="C145" s="862"/>
      <c r="D145" s="862"/>
      <c r="E145" s="863"/>
      <c r="F145" s="863"/>
      <c r="G145" s="863"/>
      <c r="H145" s="863"/>
      <c r="I145" s="863"/>
      <c r="J145" s="863"/>
      <c r="K145" s="863"/>
      <c r="L145" s="863"/>
      <c r="M145" s="863"/>
      <c r="N145" s="863"/>
      <c r="O145" s="863"/>
      <c r="P145" s="863"/>
      <c r="Q145" s="863"/>
      <c r="R145" s="863"/>
      <c r="S145" s="863"/>
      <c r="T145" s="863"/>
      <c r="U145" s="863"/>
      <c r="V145" s="863"/>
      <c r="W145" s="864"/>
    </row>
    <row r="146" spans="1:23">
      <c r="A146" s="119" t="s">
        <v>141</v>
      </c>
      <c r="B146" s="101"/>
      <c r="C146" s="101" t="s">
        <v>49</v>
      </c>
      <c r="D146" s="101" t="s">
        <v>33</v>
      </c>
      <c r="E146" s="101" t="s">
        <v>34</v>
      </c>
      <c r="F146" s="101" t="s">
        <v>35</v>
      </c>
      <c r="G146" s="101" t="s">
        <v>36</v>
      </c>
      <c r="H146" s="101" t="s">
        <v>37</v>
      </c>
      <c r="I146" s="101" t="s">
        <v>38</v>
      </c>
      <c r="J146" s="101" t="s">
        <v>39</v>
      </c>
      <c r="K146" s="101" t="s">
        <v>40</v>
      </c>
      <c r="L146" s="101" t="s">
        <v>41</v>
      </c>
      <c r="M146" s="101" t="s">
        <v>42</v>
      </c>
      <c r="N146" s="101" t="s">
        <v>43</v>
      </c>
      <c r="O146" s="101" t="s">
        <v>44</v>
      </c>
      <c r="P146" s="101" t="s">
        <v>45</v>
      </c>
      <c r="Q146" s="101" t="s">
        <v>46</v>
      </c>
      <c r="R146" s="101" t="s">
        <v>47</v>
      </c>
      <c r="S146" s="101" t="s">
        <v>369</v>
      </c>
      <c r="T146" s="101" t="s">
        <v>370</v>
      </c>
      <c r="U146" s="101" t="s">
        <v>371</v>
      </c>
      <c r="V146" s="101" t="s">
        <v>372</v>
      </c>
      <c r="W146" s="102" t="s">
        <v>373</v>
      </c>
    </row>
    <row r="147" spans="1:23">
      <c r="A147" s="125" t="s">
        <v>142</v>
      </c>
      <c r="B147" s="126">
        <f t="shared" ref="B147:B157" si="43">+B132</f>
        <v>0</v>
      </c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8"/>
    </row>
    <row r="148" spans="1:23">
      <c r="A148" s="124" t="s">
        <v>143</v>
      </c>
      <c r="B148" s="79">
        <f t="shared" si="43"/>
        <v>0</v>
      </c>
      <c r="C148" s="82"/>
      <c r="D148" s="82">
        <f t="shared" ref="D148:V148" si="44">IF((C132-D133)=0,,C132-D133)</f>
        <v>0</v>
      </c>
      <c r="E148" s="82">
        <f t="shared" si="44"/>
        <v>0</v>
      </c>
      <c r="F148" s="82">
        <f t="shared" si="44"/>
        <v>0</v>
      </c>
      <c r="G148" s="82">
        <f t="shared" si="44"/>
        <v>0</v>
      </c>
      <c r="H148" s="82">
        <f t="shared" si="44"/>
        <v>0</v>
      </c>
      <c r="I148" s="82">
        <f t="shared" si="44"/>
        <v>0</v>
      </c>
      <c r="J148" s="82">
        <f t="shared" si="44"/>
        <v>0</v>
      </c>
      <c r="K148" s="82">
        <f t="shared" si="44"/>
        <v>0</v>
      </c>
      <c r="L148" s="82">
        <f t="shared" si="44"/>
        <v>0</v>
      </c>
      <c r="M148" s="82">
        <f t="shared" si="44"/>
        <v>0</v>
      </c>
      <c r="N148" s="82">
        <f t="shared" si="44"/>
        <v>0</v>
      </c>
      <c r="O148" s="82">
        <f t="shared" si="44"/>
        <v>0</v>
      </c>
      <c r="P148" s="82">
        <f t="shared" si="44"/>
        <v>0</v>
      </c>
      <c r="Q148" s="82">
        <f t="shared" si="44"/>
        <v>0</v>
      </c>
      <c r="R148" s="82">
        <f t="shared" si="44"/>
        <v>0</v>
      </c>
      <c r="S148" s="82">
        <f t="shared" si="44"/>
        <v>0</v>
      </c>
      <c r="T148" s="82">
        <f t="shared" si="44"/>
        <v>0</v>
      </c>
      <c r="U148" s="82">
        <f t="shared" si="44"/>
        <v>0</v>
      </c>
      <c r="V148" s="82">
        <f t="shared" si="44"/>
        <v>0</v>
      </c>
      <c r="W148" s="139">
        <f t="shared" ref="W148:W157" si="45">IF((V132-W133)=0,,V132-W133)+W132</f>
        <v>0</v>
      </c>
    </row>
    <row r="149" spans="1:23">
      <c r="A149" s="124" t="s">
        <v>144</v>
      </c>
      <c r="B149" s="79">
        <f t="shared" si="43"/>
        <v>0</v>
      </c>
      <c r="C149" s="82"/>
      <c r="D149" s="82">
        <f t="shared" ref="D149:V149" si="46">IF((C133-D134)=0,,C133-D134)</f>
        <v>0</v>
      </c>
      <c r="E149" s="82">
        <f t="shared" si="46"/>
        <v>0</v>
      </c>
      <c r="F149" s="82">
        <f t="shared" si="46"/>
        <v>0</v>
      </c>
      <c r="G149" s="82">
        <f t="shared" si="46"/>
        <v>0</v>
      </c>
      <c r="H149" s="82">
        <f t="shared" si="46"/>
        <v>0</v>
      </c>
      <c r="I149" s="82">
        <f t="shared" si="46"/>
        <v>0</v>
      </c>
      <c r="J149" s="82">
        <f t="shared" si="46"/>
        <v>0</v>
      </c>
      <c r="K149" s="82">
        <f t="shared" si="46"/>
        <v>0</v>
      </c>
      <c r="L149" s="82">
        <f t="shared" si="46"/>
        <v>0</v>
      </c>
      <c r="M149" s="82">
        <f t="shared" si="46"/>
        <v>0</v>
      </c>
      <c r="N149" s="82">
        <f t="shared" si="46"/>
        <v>0</v>
      </c>
      <c r="O149" s="82">
        <f t="shared" si="46"/>
        <v>0</v>
      </c>
      <c r="P149" s="82">
        <f t="shared" si="46"/>
        <v>0</v>
      </c>
      <c r="Q149" s="82">
        <f t="shared" si="46"/>
        <v>0</v>
      </c>
      <c r="R149" s="82">
        <f t="shared" si="46"/>
        <v>0</v>
      </c>
      <c r="S149" s="82">
        <f t="shared" si="46"/>
        <v>0</v>
      </c>
      <c r="T149" s="82">
        <f t="shared" si="46"/>
        <v>0</v>
      </c>
      <c r="U149" s="82">
        <f t="shared" si="46"/>
        <v>0</v>
      </c>
      <c r="V149" s="82">
        <f t="shared" si="46"/>
        <v>0</v>
      </c>
      <c r="W149" s="139">
        <f t="shared" si="45"/>
        <v>0</v>
      </c>
    </row>
    <row r="150" spans="1:23">
      <c r="A150" s="131" t="s">
        <v>145</v>
      </c>
      <c r="B150" s="79">
        <f t="shared" si="43"/>
        <v>0</v>
      </c>
      <c r="C150" s="82"/>
      <c r="D150" s="82">
        <f t="shared" ref="D150:V150" si="47">IF((C134-D135)=0,,C134-D135)</f>
        <v>0</v>
      </c>
      <c r="E150" s="82">
        <f t="shared" si="47"/>
        <v>0</v>
      </c>
      <c r="F150" s="82">
        <f t="shared" si="47"/>
        <v>0</v>
      </c>
      <c r="G150" s="82">
        <f t="shared" si="47"/>
        <v>0</v>
      </c>
      <c r="H150" s="82">
        <f t="shared" si="47"/>
        <v>0</v>
      </c>
      <c r="I150" s="82">
        <f t="shared" si="47"/>
        <v>0</v>
      </c>
      <c r="J150" s="82">
        <f t="shared" si="47"/>
        <v>0</v>
      </c>
      <c r="K150" s="82">
        <f t="shared" si="47"/>
        <v>0</v>
      </c>
      <c r="L150" s="82">
        <f t="shared" si="47"/>
        <v>0</v>
      </c>
      <c r="M150" s="82">
        <f t="shared" si="47"/>
        <v>0</v>
      </c>
      <c r="N150" s="82">
        <f t="shared" si="47"/>
        <v>0</v>
      </c>
      <c r="O150" s="82">
        <f t="shared" si="47"/>
        <v>0</v>
      </c>
      <c r="P150" s="82">
        <f t="shared" si="47"/>
        <v>0</v>
      </c>
      <c r="Q150" s="82">
        <f t="shared" si="47"/>
        <v>0</v>
      </c>
      <c r="R150" s="82">
        <f t="shared" si="47"/>
        <v>0</v>
      </c>
      <c r="S150" s="82">
        <f t="shared" si="47"/>
        <v>0</v>
      </c>
      <c r="T150" s="82">
        <f t="shared" si="47"/>
        <v>0</v>
      </c>
      <c r="U150" s="82">
        <f t="shared" si="47"/>
        <v>0</v>
      </c>
      <c r="V150" s="82">
        <f t="shared" si="47"/>
        <v>0</v>
      </c>
      <c r="W150" s="139">
        <f t="shared" si="45"/>
        <v>0</v>
      </c>
    </row>
    <row r="151" spans="1:23">
      <c r="A151" s="124" t="s">
        <v>146</v>
      </c>
      <c r="B151" s="79">
        <f t="shared" si="43"/>
        <v>0</v>
      </c>
      <c r="C151" s="82"/>
      <c r="D151" s="82">
        <f t="shared" ref="D151:V151" si="48">IF((C135-D136)=0,,C135-D136)</f>
        <v>0</v>
      </c>
      <c r="E151" s="82">
        <f t="shared" si="48"/>
        <v>0</v>
      </c>
      <c r="F151" s="82">
        <f t="shared" si="48"/>
        <v>0</v>
      </c>
      <c r="G151" s="82">
        <f t="shared" si="48"/>
        <v>0</v>
      </c>
      <c r="H151" s="82">
        <f t="shared" si="48"/>
        <v>0</v>
      </c>
      <c r="I151" s="82">
        <f t="shared" si="48"/>
        <v>0</v>
      </c>
      <c r="J151" s="82">
        <f t="shared" si="48"/>
        <v>0</v>
      </c>
      <c r="K151" s="82">
        <f t="shared" si="48"/>
        <v>0</v>
      </c>
      <c r="L151" s="82">
        <f t="shared" si="48"/>
        <v>0</v>
      </c>
      <c r="M151" s="82">
        <f t="shared" si="48"/>
        <v>0</v>
      </c>
      <c r="N151" s="82">
        <f t="shared" si="48"/>
        <v>0</v>
      </c>
      <c r="O151" s="82">
        <f t="shared" si="48"/>
        <v>0</v>
      </c>
      <c r="P151" s="82">
        <f t="shared" si="48"/>
        <v>0</v>
      </c>
      <c r="Q151" s="82">
        <f t="shared" si="48"/>
        <v>0</v>
      </c>
      <c r="R151" s="82">
        <f t="shared" si="48"/>
        <v>0</v>
      </c>
      <c r="S151" s="82">
        <f t="shared" si="48"/>
        <v>0</v>
      </c>
      <c r="T151" s="82">
        <f t="shared" si="48"/>
        <v>0</v>
      </c>
      <c r="U151" s="82">
        <f t="shared" si="48"/>
        <v>0</v>
      </c>
      <c r="V151" s="82">
        <f t="shared" si="48"/>
        <v>0</v>
      </c>
      <c r="W151" s="139">
        <f t="shared" si="45"/>
        <v>0</v>
      </c>
    </row>
    <row r="152" spans="1:23">
      <c r="A152" s="124" t="s">
        <v>147</v>
      </c>
      <c r="B152" s="79">
        <f t="shared" si="43"/>
        <v>0</v>
      </c>
      <c r="C152" s="82"/>
      <c r="D152" s="82">
        <f t="shared" ref="D152:V152" si="49">IF((C136-D137)=0,,C136-D137)</f>
        <v>0</v>
      </c>
      <c r="E152" s="82">
        <f t="shared" si="49"/>
        <v>0</v>
      </c>
      <c r="F152" s="82">
        <f t="shared" si="49"/>
        <v>0</v>
      </c>
      <c r="G152" s="82">
        <f t="shared" si="49"/>
        <v>0</v>
      </c>
      <c r="H152" s="82">
        <f t="shared" si="49"/>
        <v>0</v>
      </c>
      <c r="I152" s="82">
        <f t="shared" si="49"/>
        <v>0</v>
      </c>
      <c r="J152" s="82">
        <f t="shared" si="49"/>
        <v>0</v>
      </c>
      <c r="K152" s="82">
        <f t="shared" si="49"/>
        <v>0</v>
      </c>
      <c r="L152" s="82">
        <f t="shared" si="49"/>
        <v>0</v>
      </c>
      <c r="M152" s="82">
        <f t="shared" si="49"/>
        <v>0</v>
      </c>
      <c r="N152" s="82">
        <f t="shared" si="49"/>
        <v>0</v>
      </c>
      <c r="O152" s="82">
        <f t="shared" si="49"/>
        <v>0</v>
      </c>
      <c r="P152" s="82">
        <f t="shared" si="49"/>
        <v>0</v>
      </c>
      <c r="Q152" s="82">
        <f t="shared" si="49"/>
        <v>0</v>
      </c>
      <c r="R152" s="82">
        <f t="shared" si="49"/>
        <v>0</v>
      </c>
      <c r="S152" s="82">
        <f t="shared" si="49"/>
        <v>0</v>
      </c>
      <c r="T152" s="82">
        <f t="shared" si="49"/>
        <v>0</v>
      </c>
      <c r="U152" s="82">
        <f t="shared" si="49"/>
        <v>0</v>
      </c>
      <c r="V152" s="82">
        <f t="shared" si="49"/>
        <v>0</v>
      </c>
      <c r="W152" s="139">
        <f t="shared" si="45"/>
        <v>0</v>
      </c>
    </row>
    <row r="153" spans="1:23">
      <c r="A153" s="124" t="s">
        <v>148</v>
      </c>
      <c r="B153" s="79">
        <f t="shared" si="43"/>
        <v>0</v>
      </c>
      <c r="C153" s="82"/>
      <c r="D153" s="82">
        <f t="shared" ref="D153:V153" si="50">IF((C137-D138)=0,,C137-D138)</f>
        <v>0</v>
      </c>
      <c r="E153" s="82">
        <f t="shared" si="50"/>
        <v>0</v>
      </c>
      <c r="F153" s="82">
        <f t="shared" si="50"/>
        <v>0</v>
      </c>
      <c r="G153" s="82">
        <f t="shared" si="50"/>
        <v>0</v>
      </c>
      <c r="H153" s="82">
        <f t="shared" si="50"/>
        <v>0</v>
      </c>
      <c r="I153" s="82">
        <f t="shared" si="50"/>
        <v>0</v>
      </c>
      <c r="J153" s="82">
        <f t="shared" si="50"/>
        <v>0</v>
      </c>
      <c r="K153" s="82">
        <f t="shared" si="50"/>
        <v>0</v>
      </c>
      <c r="L153" s="82">
        <f t="shared" si="50"/>
        <v>0</v>
      </c>
      <c r="M153" s="82">
        <f t="shared" si="50"/>
        <v>0</v>
      </c>
      <c r="N153" s="82">
        <f t="shared" si="50"/>
        <v>0</v>
      </c>
      <c r="O153" s="82">
        <f t="shared" si="50"/>
        <v>0</v>
      </c>
      <c r="P153" s="82">
        <f t="shared" si="50"/>
        <v>0</v>
      </c>
      <c r="Q153" s="82">
        <f t="shared" si="50"/>
        <v>0</v>
      </c>
      <c r="R153" s="82">
        <f t="shared" si="50"/>
        <v>0</v>
      </c>
      <c r="S153" s="82">
        <f t="shared" si="50"/>
        <v>0</v>
      </c>
      <c r="T153" s="82">
        <f t="shared" si="50"/>
        <v>0</v>
      </c>
      <c r="U153" s="82">
        <f t="shared" si="50"/>
        <v>0</v>
      </c>
      <c r="V153" s="82">
        <f t="shared" si="50"/>
        <v>0</v>
      </c>
      <c r="W153" s="139">
        <f t="shared" si="45"/>
        <v>0</v>
      </c>
    </row>
    <row r="154" spans="1:23">
      <c r="A154" s="124" t="s">
        <v>149</v>
      </c>
      <c r="B154" s="79">
        <f t="shared" si="43"/>
        <v>0</v>
      </c>
      <c r="C154" s="82"/>
      <c r="D154" s="82">
        <f t="shared" ref="D154:V154" si="51">IF((C138-D139)=0,,C138-D139)</f>
        <v>0</v>
      </c>
      <c r="E154" s="82">
        <f t="shared" si="51"/>
        <v>0</v>
      </c>
      <c r="F154" s="82">
        <f t="shared" si="51"/>
        <v>0</v>
      </c>
      <c r="G154" s="82">
        <f t="shared" si="51"/>
        <v>0</v>
      </c>
      <c r="H154" s="82">
        <f t="shared" si="51"/>
        <v>0</v>
      </c>
      <c r="I154" s="82">
        <f t="shared" si="51"/>
        <v>0</v>
      </c>
      <c r="J154" s="82">
        <f t="shared" si="51"/>
        <v>0</v>
      </c>
      <c r="K154" s="82">
        <f t="shared" si="51"/>
        <v>0</v>
      </c>
      <c r="L154" s="82">
        <f t="shared" si="51"/>
        <v>0</v>
      </c>
      <c r="M154" s="82">
        <f t="shared" si="51"/>
        <v>0</v>
      </c>
      <c r="N154" s="82">
        <f t="shared" si="51"/>
        <v>0</v>
      </c>
      <c r="O154" s="82">
        <f t="shared" si="51"/>
        <v>0</v>
      </c>
      <c r="P154" s="82">
        <f t="shared" si="51"/>
        <v>0</v>
      </c>
      <c r="Q154" s="82">
        <f t="shared" si="51"/>
        <v>0</v>
      </c>
      <c r="R154" s="82">
        <f t="shared" si="51"/>
        <v>0</v>
      </c>
      <c r="S154" s="82">
        <f t="shared" si="51"/>
        <v>0</v>
      </c>
      <c r="T154" s="82">
        <f t="shared" si="51"/>
        <v>0</v>
      </c>
      <c r="U154" s="82">
        <f t="shared" si="51"/>
        <v>0</v>
      </c>
      <c r="V154" s="82">
        <f t="shared" si="51"/>
        <v>0</v>
      </c>
      <c r="W154" s="139">
        <f t="shared" si="45"/>
        <v>0</v>
      </c>
    </row>
    <row r="155" spans="1:23">
      <c r="A155" s="124" t="s">
        <v>150</v>
      </c>
      <c r="B155" s="79">
        <f t="shared" si="43"/>
        <v>0</v>
      </c>
      <c r="C155" s="82"/>
      <c r="D155" s="82">
        <f t="shared" ref="D155:V155" si="52">IF((C139-D140)=0,,C139-D140)</f>
        <v>0</v>
      </c>
      <c r="E155" s="82">
        <f t="shared" si="52"/>
        <v>0</v>
      </c>
      <c r="F155" s="82">
        <f t="shared" si="52"/>
        <v>0</v>
      </c>
      <c r="G155" s="82">
        <f t="shared" si="52"/>
        <v>0</v>
      </c>
      <c r="H155" s="82">
        <f t="shared" si="52"/>
        <v>0</v>
      </c>
      <c r="I155" s="82">
        <f t="shared" si="52"/>
        <v>0</v>
      </c>
      <c r="J155" s="82">
        <f t="shared" si="52"/>
        <v>0</v>
      </c>
      <c r="K155" s="82">
        <f t="shared" si="52"/>
        <v>0</v>
      </c>
      <c r="L155" s="82">
        <f t="shared" si="52"/>
        <v>0</v>
      </c>
      <c r="M155" s="82">
        <f t="shared" si="52"/>
        <v>0</v>
      </c>
      <c r="N155" s="82">
        <f t="shared" si="52"/>
        <v>0</v>
      </c>
      <c r="O155" s="82">
        <f t="shared" si="52"/>
        <v>0</v>
      </c>
      <c r="P155" s="82">
        <f t="shared" si="52"/>
        <v>0</v>
      </c>
      <c r="Q155" s="82">
        <f t="shared" si="52"/>
        <v>0</v>
      </c>
      <c r="R155" s="82">
        <f t="shared" si="52"/>
        <v>0</v>
      </c>
      <c r="S155" s="82">
        <f t="shared" si="52"/>
        <v>0</v>
      </c>
      <c r="T155" s="82">
        <f t="shared" si="52"/>
        <v>0</v>
      </c>
      <c r="U155" s="82">
        <f t="shared" si="52"/>
        <v>0</v>
      </c>
      <c r="V155" s="82">
        <f t="shared" si="52"/>
        <v>0</v>
      </c>
      <c r="W155" s="139">
        <f t="shared" si="45"/>
        <v>0</v>
      </c>
    </row>
    <row r="156" spans="1:23">
      <c r="A156" s="124" t="s">
        <v>151</v>
      </c>
      <c r="B156" s="79">
        <f t="shared" si="43"/>
        <v>0</v>
      </c>
      <c r="C156" s="82"/>
      <c r="D156" s="82">
        <f t="shared" ref="D156:V156" si="53">IF((C140-D141)=0,,C140-D141)</f>
        <v>0</v>
      </c>
      <c r="E156" s="82">
        <f t="shared" si="53"/>
        <v>0</v>
      </c>
      <c r="F156" s="82">
        <f t="shared" si="53"/>
        <v>0</v>
      </c>
      <c r="G156" s="82">
        <f t="shared" si="53"/>
        <v>0</v>
      </c>
      <c r="H156" s="82">
        <f t="shared" si="53"/>
        <v>0</v>
      </c>
      <c r="I156" s="82">
        <f t="shared" si="53"/>
        <v>0</v>
      </c>
      <c r="J156" s="82">
        <f t="shared" si="53"/>
        <v>0</v>
      </c>
      <c r="K156" s="82">
        <f t="shared" si="53"/>
        <v>0</v>
      </c>
      <c r="L156" s="82">
        <f t="shared" si="53"/>
        <v>0</v>
      </c>
      <c r="M156" s="82">
        <f t="shared" si="53"/>
        <v>0</v>
      </c>
      <c r="N156" s="82">
        <f t="shared" si="53"/>
        <v>0</v>
      </c>
      <c r="O156" s="82">
        <f t="shared" si="53"/>
        <v>0</v>
      </c>
      <c r="P156" s="82">
        <f t="shared" si="53"/>
        <v>0</v>
      </c>
      <c r="Q156" s="82">
        <f t="shared" si="53"/>
        <v>0</v>
      </c>
      <c r="R156" s="82">
        <f t="shared" si="53"/>
        <v>0</v>
      </c>
      <c r="S156" s="82">
        <f t="shared" si="53"/>
        <v>0</v>
      </c>
      <c r="T156" s="82">
        <f t="shared" si="53"/>
        <v>0</v>
      </c>
      <c r="U156" s="82">
        <f t="shared" si="53"/>
        <v>0</v>
      </c>
      <c r="V156" s="82">
        <f t="shared" si="53"/>
        <v>0</v>
      </c>
      <c r="W156" s="139">
        <f t="shared" si="45"/>
        <v>0</v>
      </c>
    </row>
    <row r="157" spans="1:23">
      <c r="A157" s="124" t="s">
        <v>152</v>
      </c>
      <c r="B157" s="81">
        <f t="shared" si="43"/>
        <v>0</v>
      </c>
      <c r="C157" s="82"/>
      <c r="D157" s="82">
        <f t="shared" ref="D157:V157" si="54">IF((C141-D142)=0,,C141-D142)</f>
        <v>0</v>
      </c>
      <c r="E157" s="82">
        <f t="shared" si="54"/>
        <v>0</v>
      </c>
      <c r="F157" s="82">
        <f t="shared" si="54"/>
        <v>0</v>
      </c>
      <c r="G157" s="82">
        <f t="shared" si="54"/>
        <v>0</v>
      </c>
      <c r="H157" s="82">
        <f t="shared" si="54"/>
        <v>0</v>
      </c>
      <c r="I157" s="82">
        <f t="shared" si="54"/>
        <v>0</v>
      </c>
      <c r="J157" s="82">
        <f t="shared" si="54"/>
        <v>0</v>
      </c>
      <c r="K157" s="82">
        <f t="shared" si="54"/>
        <v>0</v>
      </c>
      <c r="L157" s="82">
        <f t="shared" si="54"/>
        <v>0</v>
      </c>
      <c r="M157" s="82">
        <f t="shared" si="54"/>
        <v>0</v>
      </c>
      <c r="N157" s="82">
        <f t="shared" si="54"/>
        <v>0</v>
      </c>
      <c r="O157" s="82">
        <f t="shared" si="54"/>
        <v>0</v>
      </c>
      <c r="P157" s="82">
        <f t="shared" si="54"/>
        <v>0</v>
      </c>
      <c r="Q157" s="82">
        <f t="shared" si="54"/>
        <v>0</v>
      </c>
      <c r="R157" s="82">
        <f t="shared" si="54"/>
        <v>0</v>
      </c>
      <c r="S157" s="82">
        <f t="shared" si="54"/>
        <v>0</v>
      </c>
      <c r="T157" s="82">
        <f t="shared" si="54"/>
        <v>0</v>
      </c>
      <c r="U157" s="82">
        <f t="shared" si="54"/>
        <v>0</v>
      </c>
      <c r="V157" s="82">
        <f t="shared" si="54"/>
        <v>0</v>
      </c>
      <c r="W157" s="139">
        <f t="shared" si="45"/>
        <v>0</v>
      </c>
    </row>
    <row r="158" spans="1:23" ht="12" thickBot="1">
      <c r="A158" s="132" t="s">
        <v>29</v>
      </c>
      <c r="B158" s="133"/>
      <c r="C158" s="134">
        <f t="shared" ref="C158:W158" si="55">IF(SUM(C147:C157)=0,,SUM(C147:C157))</f>
        <v>0</v>
      </c>
      <c r="D158" s="134">
        <f t="shared" si="55"/>
        <v>0</v>
      </c>
      <c r="E158" s="134">
        <f t="shared" si="55"/>
        <v>0</v>
      </c>
      <c r="F158" s="134">
        <f t="shared" si="55"/>
        <v>0</v>
      </c>
      <c r="G158" s="134">
        <f t="shared" si="55"/>
        <v>0</v>
      </c>
      <c r="H158" s="134">
        <f t="shared" si="55"/>
        <v>0</v>
      </c>
      <c r="I158" s="134">
        <f t="shared" si="55"/>
        <v>0</v>
      </c>
      <c r="J158" s="134">
        <f t="shared" si="55"/>
        <v>0</v>
      </c>
      <c r="K158" s="134">
        <f t="shared" si="55"/>
        <v>0</v>
      </c>
      <c r="L158" s="134">
        <f t="shared" si="55"/>
        <v>0</v>
      </c>
      <c r="M158" s="134">
        <f t="shared" si="55"/>
        <v>0</v>
      </c>
      <c r="N158" s="134">
        <f t="shared" si="55"/>
        <v>0</v>
      </c>
      <c r="O158" s="134">
        <f t="shared" si="55"/>
        <v>0</v>
      </c>
      <c r="P158" s="134">
        <f t="shared" si="55"/>
        <v>0</v>
      </c>
      <c r="Q158" s="134">
        <f t="shared" si="55"/>
        <v>0</v>
      </c>
      <c r="R158" s="134">
        <f t="shared" si="55"/>
        <v>0</v>
      </c>
      <c r="S158" s="134">
        <f t="shared" si="55"/>
        <v>0</v>
      </c>
      <c r="T158" s="134">
        <f t="shared" si="55"/>
        <v>0</v>
      </c>
      <c r="U158" s="134">
        <f t="shared" si="55"/>
        <v>0</v>
      </c>
      <c r="V158" s="134">
        <f t="shared" si="55"/>
        <v>0</v>
      </c>
      <c r="W158" s="135">
        <f t="shared" si="55"/>
        <v>0</v>
      </c>
    </row>
    <row r="159" spans="1:23" ht="12.75" thickTop="1" thickBot="1">
      <c r="A159" s="77"/>
      <c r="B159" s="7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</row>
    <row r="160" spans="1:23" ht="13.5" thickTop="1">
      <c r="A160" s="861" t="s">
        <v>293</v>
      </c>
      <c r="B160" s="862"/>
      <c r="C160" s="862"/>
      <c r="D160" s="862"/>
      <c r="E160" s="863"/>
      <c r="F160" s="863"/>
      <c r="G160" s="863"/>
      <c r="H160" s="863"/>
      <c r="I160" s="863"/>
      <c r="J160" s="863"/>
      <c r="K160" s="863"/>
      <c r="L160" s="863"/>
      <c r="M160" s="863"/>
      <c r="N160" s="863"/>
      <c r="O160" s="863"/>
      <c r="P160" s="863"/>
      <c r="Q160" s="863"/>
      <c r="R160" s="863"/>
      <c r="S160" s="863"/>
      <c r="T160" s="863"/>
      <c r="U160" s="863"/>
      <c r="V160" s="863"/>
      <c r="W160" s="864"/>
    </row>
    <row r="161" spans="1:23">
      <c r="A161" s="117" t="s">
        <v>156</v>
      </c>
      <c r="B161" s="118"/>
      <c r="C161" s="118" t="s">
        <v>49</v>
      </c>
      <c r="D161" s="118" t="s">
        <v>33</v>
      </c>
      <c r="E161" s="118" t="s">
        <v>34</v>
      </c>
      <c r="F161" s="118" t="s">
        <v>35</v>
      </c>
      <c r="G161" s="118" t="s">
        <v>36</v>
      </c>
      <c r="H161" s="118" t="s">
        <v>37</v>
      </c>
      <c r="I161" s="118" t="s">
        <v>38</v>
      </c>
      <c r="J161" s="118" t="s">
        <v>39</v>
      </c>
      <c r="K161" s="118" t="s">
        <v>40</v>
      </c>
      <c r="L161" s="118" t="s">
        <v>41</v>
      </c>
      <c r="M161" s="118" t="s">
        <v>42</v>
      </c>
      <c r="N161" s="118" t="s">
        <v>43</v>
      </c>
      <c r="O161" s="118" t="s">
        <v>44</v>
      </c>
      <c r="P161" s="118" t="s">
        <v>45</v>
      </c>
      <c r="Q161" s="101" t="s">
        <v>46</v>
      </c>
      <c r="R161" s="101" t="s">
        <v>47</v>
      </c>
      <c r="S161" s="101" t="s">
        <v>369</v>
      </c>
      <c r="T161" s="101" t="s">
        <v>370</v>
      </c>
      <c r="U161" s="101" t="s">
        <v>371</v>
      </c>
      <c r="V161" s="101" t="s">
        <v>372</v>
      </c>
      <c r="W161" s="102" t="s">
        <v>373</v>
      </c>
    </row>
    <row r="162" spans="1:23">
      <c r="A162" s="140" t="s">
        <v>155</v>
      </c>
      <c r="B162" s="688"/>
      <c r="C162" s="689" t="str">
        <f>IFERROR(SUMPRODUCT(B132:B141,C132:C141)/C143,"")</f>
        <v/>
      </c>
      <c r="D162" s="690">
        <v>1</v>
      </c>
      <c r="E162" s="690">
        <v>1</v>
      </c>
      <c r="F162" s="690">
        <v>1</v>
      </c>
      <c r="G162" s="690">
        <v>1</v>
      </c>
      <c r="H162" s="690">
        <v>1</v>
      </c>
      <c r="I162" s="690">
        <v>1</v>
      </c>
      <c r="J162" s="690">
        <v>1</v>
      </c>
      <c r="K162" s="690">
        <v>1</v>
      </c>
      <c r="L162" s="690">
        <v>1</v>
      </c>
      <c r="M162" s="690">
        <v>1</v>
      </c>
      <c r="N162" s="690">
        <v>1</v>
      </c>
      <c r="O162" s="690">
        <v>1</v>
      </c>
      <c r="P162" s="690">
        <v>1</v>
      </c>
      <c r="Q162" s="690">
        <v>1</v>
      </c>
      <c r="R162" s="690">
        <v>1</v>
      </c>
      <c r="S162" s="690">
        <v>1</v>
      </c>
      <c r="T162" s="690">
        <v>1</v>
      </c>
      <c r="U162" s="690">
        <v>1</v>
      </c>
      <c r="V162" s="690">
        <v>1</v>
      </c>
      <c r="W162" s="691">
        <v>1</v>
      </c>
    </row>
    <row r="163" spans="1:23" ht="12" thickBot="1">
      <c r="A163" s="698" t="s">
        <v>60</v>
      </c>
      <c r="B163" s="695"/>
      <c r="C163" s="696">
        <f>+C143</f>
        <v>0</v>
      </c>
      <c r="D163" s="696">
        <f t="shared" ref="D163:W163" si="56">+D132</f>
        <v>0</v>
      </c>
      <c r="E163" s="696">
        <f t="shared" si="56"/>
        <v>0</v>
      </c>
      <c r="F163" s="696">
        <f t="shared" si="56"/>
        <v>0</v>
      </c>
      <c r="G163" s="696">
        <f t="shared" si="56"/>
        <v>0</v>
      </c>
      <c r="H163" s="696">
        <f t="shared" si="56"/>
        <v>0</v>
      </c>
      <c r="I163" s="696">
        <f t="shared" si="56"/>
        <v>0</v>
      </c>
      <c r="J163" s="696">
        <f t="shared" si="56"/>
        <v>0</v>
      </c>
      <c r="K163" s="696">
        <f t="shared" si="56"/>
        <v>0</v>
      </c>
      <c r="L163" s="696">
        <f t="shared" si="56"/>
        <v>0</v>
      </c>
      <c r="M163" s="696">
        <f t="shared" si="56"/>
        <v>0</v>
      </c>
      <c r="N163" s="696">
        <f t="shared" si="56"/>
        <v>0</v>
      </c>
      <c r="O163" s="696">
        <f t="shared" si="56"/>
        <v>0</v>
      </c>
      <c r="P163" s="696">
        <f t="shared" si="56"/>
        <v>0</v>
      </c>
      <c r="Q163" s="696">
        <f t="shared" si="56"/>
        <v>0</v>
      </c>
      <c r="R163" s="696">
        <f t="shared" si="56"/>
        <v>0</v>
      </c>
      <c r="S163" s="696">
        <f t="shared" si="56"/>
        <v>0</v>
      </c>
      <c r="T163" s="696">
        <f t="shared" si="56"/>
        <v>0</v>
      </c>
      <c r="U163" s="696">
        <f t="shared" si="56"/>
        <v>0</v>
      </c>
      <c r="V163" s="696">
        <f t="shared" si="56"/>
        <v>0</v>
      </c>
      <c r="W163" s="697">
        <f t="shared" si="56"/>
        <v>0</v>
      </c>
    </row>
    <row r="164" spans="1:23" ht="12.75" thickTop="1" thickBot="1">
      <c r="B164" s="83"/>
      <c r="C164" s="83"/>
    </row>
    <row r="165" spans="1:23" ht="13.5" thickTop="1">
      <c r="A165" s="861" t="s">
        <v>294</v>
      </c>
      <c r="B165" s="862"/>
      <c r="C165" s="862"/>
      <c r="D165" s="862"/>
      <c r="E165" s="863"/>
      <c r="F165" s="863"/>
      <c r="G165" s="863"/>
      <c r="H165" s="863"/>
      <c r="I165" s="863"/>
      <c r="J165" s="863"/>
      <c r="K165" s="863"/>
      <c r="L165" s="863"/>
      <c r="M165" s="863"/>
      <c r="N165" s="863"/>
      <c r="O165" s="863"/>
      <c r="P165" s="863"/>
      <c r="Q165" s="863"/>
      <c r="R165" s="863"/>
      <c r="S165" s="863"/>
      <c r="T165" s="863"/>
      <c r="U165" s="863"/>
      <c r="V165" s="863"/>
      <c r="W165" s="864"/>
    </row>
    <row r="166" spans="1:23">
      <c r="A166" s="117" t="s">
        <v>156</v>
      </c>
      <c r="B166" s="118"/>
      <c r="C166" s="118" t="s">
        <v>49</v>
      </c>
      <c r="D166" s="118" t="s">
        <v>33</v>
      </c>
      <c r="E166" s="118" t="s">
        <v>34</v>
      </c>
      <c r="F166" s="118" t="s">
        <v>35</v>
      </c>
      <c r="G166" s="118" t="s">
        <v>36</v>
      </c>
      <c r="H166" s="118" t="s">
        <v>37</v>
      </c>
      <c r="I166" s="118" t="s">
        <v>38</v>
      </c>
      <c r="J166" s="118" t="s">
        <v>39</v>
      </c>
      <c r="K166" s="118" t="s">
        <v>40</v>
      </c>
      <c r="L166" s="118" t="s">
        <v>41</v>
      </c>
      <c r="M166" s="118" t="s">
        <v>42</v>
      </c>
      <c r="N166" s="118" t="s">
        <v>43</v>
      </c>
      <c r="O166" s="118" t="s">
        <v>44</v>
      </c>
      <c r="P166" s="118" t="s">
        <v>45</v>
      </c>
      <c r="Q166" s="101" t="s">
        <v>46</v>
      </c>
      <c r="R166" s="101" t="s">
        <v>47</v>
      </c>
      <c r="S166" s="101" t="s">
        <v>369</v>
      </c>
      <c r="T166" s="101" t="s">
        <v>370</v>
      </c>
      <c r="U166" s="101" t="s">
        <v>371</v>
      </c>
      <c r="V166" s="101" t="s">
        <v>372</v>
      </c>
      <c r="W166" s="102" t="s">
        <v>373</v>
      </c>
    </row>
    <row r="167" spans="1:23">
      <c r="A167" s="140" t="s">
        <v>155</v>
      </c>
      <c r="B167" s="688"/>
      <c r="C167" s="689"/>
      <c r="D167" s="690">
        <f t="shared" ref="D167:W167" si="57">IFERROR(IF(D168=0,0,SUMPRODUCT(D148:D157,$B$148:$B$157)/D168),"")</f>
        <v>0</v>
      </c>
      <c r="E167" s="690">
        <f t="shared" si="57"/>
        <v>0</v>
      </c>
      <c r="F167" s="690">
        <f t="shared" si="57"/>
        <v>0</v>
      </c>
      <c r="G167" s="690">
        <f t="shared" si="57"/>
        <v>0</v>
      </c>
      <c r="H167" s="690">
        <f t="shared" si="57"/>
        <v>0</v>
      </c>
      <c r="I167" s="690">
        <f t="shared" si="57"/>
        <v>0</v>
      </c>
      <c r="J167" s="690">
        <f t="shared" si="57"/>
        <v>0</v>
      </c>
      <c r="K167" s="690">
        <f t="shared" si="57"/>
        <v>0</v>
      </c>
      <c r="L167" s="690">
        <f t="shared" si="57"/>
        <v>0</v>
      </c>
      <c r="M167" s="690">
        <f t="shared" si="57"/>
        <v>0</v>
      </c>
      <c r="N167" s="690">
        <f t="shared" si="57"/>
        <v>0</v>
      </c>
      <c r="O167" s="690">
        <f t="shared" si="57"/>
        <v>0</v>
      </c>
      <c r="P167" s="690">
        <f t="shared" si="57"/>
        <v>0</v>
      </c>
      <c r="Q167" s="690">
        <f t="shared" si="57"/>
        <v>0</v>
      </c>
      <c r="R167" s="690">
        <f>IFERROR(IF(R168=0,0,SUMPRODUCT(R148:R157,$B$148:$B$157)/R168),"")</f>
        <v>0</v>
      </c>
      <c r="S167" s="690">
        <f>IFERROR(IF(S168=0,0,SUMPRODUCT(S148:S157,$B$148:$B$157)/S168),"")</f>
        <v>0</v>
      </c>
      <c r="T167" s="690">
        <f>IFERROR(IF(T168=0,0,SUMPRODUCT(T148:T157,$B$148:$B$157)/T168),"")</f>
        <v>0</v>
      </c>
      <c r="U167" s="690">
        <f>IFERROR(IF(U168=0,0,SUMPRODUCT(U148:U157,$B$148:$B$157)/U168),"")</f>
        <v>0</v>
      </c>
      <c r="V167" s="690">
        <f>IFERROR(IF(V168=0,0,SUMPRODUCT(V148:V157,$B$148:$B$157)/V168),"")</f>
        <v>0</v>
      </c>
      <c r="W167" s="691">
        <f t="shared" si="57"/>
        <v>0</v>
      </c>
    </row>
    <row r="168" spans="1:23" ht="12" thickBot="1">
      <c r="A168" s="698" t="s">
        <v>60</v>
      </c>
      <c r="B168" s="695"/>
      <c r="C168" s="696"/>
      <c r="D168" s="696">
        <f t="shared" ref="D168:W168" si="58">D158</f>
        <v>0</v>
      </c>
      <c r="E168" s="696">
        <f t="shared" si="58"/>
        <v>0</v>
      </c>
      <c r="F168" s="696">
        <f t="shared" si="58"/>
        <v>0</v>
      </c>
      <c r="G168" s="696">
        <f t="shared" si="58"/>
        <v>0</v>
      </c>
      <c r="H168" s="696">
        <f t="shared" si="58"/>
        <v>0</v>
      </c>
      <c r="I168" s="696">
        <f t="shared" si="58"/>
        <v>0</v>
      </c>
      <c r="J168" s="696">
        <f t="shared" si="58"/>
        <v>0</v>
      </c>
      <c r="K168" s="696">
        <f t="shared" si="58"/>
        <v>0</v>
      </c>
      <c r="L168" s="696">
        <f t="shared" si="58"/>
        <v>0</v>
      </c>
      <c r="M168" s="696">
        <f t="shared" si="58"/>
        <v>0</v>
      </c>
      <c r="N168" s="696">
        <f t="shared" si="58"/>
        <v>0</v>
      </c>
      <c r="O168" s="696">
        <f t="shared" si="58"/>
        <v>0</v>
      </c>
      <c r="P168" s="696">
        <f t="shared" si="58"/>
        <v>0</v>
      </c>
      <c r="Q168" s="696">
        <f t="shared" si="58"/>
        <v>0</v>
      </c>
      <c r="R168" s="696">
        <f>R158</f>
        <v>0</v>
      </c>
      <c r="S168" s="696">
        <f>S158</f>
        <v>0</v>
      </c>
      <c r="T168" s="696">
        <f>T158</f>
        <v>0</v>
      </c>
      <c r="U168" s="696">
        <f>U158</f>
        <v>0</v>
      </c>
      <c r="V168" s="696">
        <f>V158</f>
        <v>0</v>
      </c>
      <c r="W168" s="697">
        <f t="shared" si="58"/>
        <v>0</v>
      </c>
    </row>
    <row r="169" spans="1:23" ht="12.75" thickTop="1" thickBot="1">
      <c r="B169" s="83"/>
      <c r="C169" s="83"/>
    </row>
    <row r="170" spans="1:23" ht="13.5" thickTop="1">
      <c r="A170" s="861" t="s">
        <v>295</v>
      </c>
      <c r="B170" s="862"/>
      <c r="C170" s="862"/>
      <c r="D170" s="862"/>
      <c r="E170" s="863"/>
      <c r="F170" s="863"/>
      <c r="G170" s="863"/>
      <c r="H170" s="863"/>
      <c r="I170" s="863"/>
      <c r="J170" s="863"/>
      <c r="K170" s="863"/>
      <c r="L170" s="863"/>
      <c r="M170" s="863"/>
      <c r="N170" s="863"/>
      <c r="O170" s="863"/>
      <c r="P170" s="863"/>
      <c r="Q170" s="863"/>
      <c r="R170" s="863"/>
      <c r="S170" s="863"/>
      <c r="T170" s="863"/>
      <c r="U170" s="863"/>
      <c r="V170" s="863"/>
      <c r="W170" s="864"/>
    </row>
    <row r="171" spans="1:23">
      <c r="A171" s="119" t="s">
        <v>141</v>
      </c>
      <c r="B171" s="101"/>
      <c r="C171" s="101" t="s">
        <v>49</v>
      </c>
      <c r="D171" s="101" t="s">
        <v>33</v>
      </c>
      <c r="E171" s="101" t="s">
        <v>34</v>
      </c>
      <c r="F171" s="101" t="s">
        <v>35</v>
      </c>
      <c r="G171" s="101" t="s">
        <v>36</v>
      </c>
      <c r="H171" s="101" t="s">
        <v>37</v>
      </c>
      <c r="I171" s="101" t="s">
        <v>38</v>
      </c>
      <c r="J171" s="101" t="s">
        <v>39</v>
      </c>
      <c r="K171" s="101" t="s">
        <v>40</v>
      </c>
      <c r="L171" s="101" t="s">
        <v>41</v>
      </c>
      <c r="M171" s="101" t="s">
        <v>42</v>
      </c>
      <c r="N171" s="101" t="s">
        <v>43</v>
      </c>
      <c r="O171" s="101" t="s">
        <v>44</v>
      </c>
      <c r="P171" s="101" t="s">
        <v>45</v>
      </c>
      <c r="Q171" s="101" t="s">
        <v>46</v>
      </c>
      <c r="R171" s="101" t="s">
        <v>47</v>
      </c>
      <c r="S171" s="101" t="s">
        <v>369</v>
      </c>
      <c r="T171" s="101" t="s">
        <v>370</v>
      </c>
      <c r="U171" s="101" t="s">
        <v>371</v>
      </c>
      <c r="V171" s="101" t="s">
        <v>372</v>
      </c>
      <c r="W171" s="102" t="s">
        <v>373</v>
      </c>
    </row>
    <row r="172" spans="1:23">
      <c r="A172" s="125" t="s">
        <v>142</v>
      </c>
      <c r="B172" s="126">
        <f>+$C$32</f>
        <v>0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8"/>
    </row>
    <row r="173" spans="1:23">
      <c r="A173" s="124" t="s">
        <v>143</v>
      </c>
      <c r="B173" s="79">
        <f>+$C$33</f>
        <v>0</v>
      </c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30"/>
    </row>
    <row r="174" spans="1:23">
      <c r="A174" s="124" t="s">
        <v>144</v>
      </c>
      <c r="B174" s="79">
        <f>+$C$34</f>
        <v>0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30"/>
    </row>
    <row r="175" spans="1:23">
      <c r="A175" s="131" t="s">
        <v>145</v>
      </c>
      <c r="B175" s="79">
        <f>+$C$35</f>
        <v>0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30"/>
    </row>
    <row r="176" spans="1:23">
      <c r="A176" s="124" t="s">
        <v>146</v>
      </c>
      <c r="B176" s="79">
        <f>+$C$36</f>
        <v>0</v>
      </c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30"/>
    </row>
    <row r="177" spans="1:95">
      <c r="A177" s="124" t="s">
        <v>147</v>
      </c>
      <c r="B177" s="79">
        <f>+$C$37</f>
        <v>0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30"/>
    </row>
    <row r="178" spans="1:95">
      <c r="A178" s="124" t="s">
        <v>148</v>
      </c>
      <c r="B178" s="79">
        <f>+$C$38</f>
        <v>0</v>
      </c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30"/>
    </row>
    <row r="179" spans="1:95">
      <c r="A179" s="124" t="s">
        <v>149</v>
      </c>
      <c r="B179" s="79">
        <f>+$C$39</f>
        <v>0</v>
      </c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30"/>
    </row>
    <row r="180" spans="1:95">
      <c r="A180" s="124" t="s">
        <v>150</v>
      </c>
      <c r="B180" s="79">
        <f>+$C$40</f>
        <v>0</v>
      </c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30"/>
    </row>
    <row r="181" spans="1:95">
      <c r="A181" s="124" t="s">
        <v>151</v>
      </c>
      <c r="B181" s="79">
        <f>+$C$41</f>
        <v>0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30"/>
    </row>
    <row r="182" spans="1:95">
      <c r="A182" s="124" t="s">
        <v>152</v>
      </c>
      <c r="B182" s="79">
        <f>+$C$42</f>
        <v>0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30"/>
    </row>
    <row r="183" spans="1:95" ht="12" thickBot="1">
      <c r="A183" s="132" t="s">
        <v>29</v>
      </c>
      <c r="B183" s="133"/>
      <c r="C183" s="134">
        <f t="shared" ref="C183:W183" si="59">IF(SUM(C172:C182)=0,,SUM(C172:C182))</f>
        <v>0</v>
      </c>
      <c r="D183" s="134">
        <f t="shared" si="59"/>
        <v>0</v>
      </c>
      <c r="E183" s="134">
        <f t="shared" si="59"/>
        <v>0</v>
      </c>
      <c r="F183" s="134">
        <f t="shared" si="59"/>
        <v>0</v>
      </c>
      <c r="G183" s="134">
        <f t="shared" si="59"/>
        <v>0</v>
      </c>
      <c r="H183" s="134">
        <f t="shared" si="59"/>
        <v>0</v>
      </c>
      <c r="I183" s="134">
        <f t="shared" si="59"/>
        <v>0</v>
      </c>
      <c r="J183" s="134">
        <f t="shared" si="59"/>
        <v>0</v>
      </c>
      <c r="K183" s="134">
        <f t="shared" si="59"/>
        <v>0</v>
      </c>
      <c r="L183" s="134">
        <f t="shared" si="59"/>
        <v>0</v>
      </c>
      <c r="M183" s="134">
        <f t="shared" si="59"/>
        <v>0</v>
      </c>
      <c r="N183" s="134">
        <f t="shared" si="59"/>
        <v>0</v>
      </c>
      <c r="O183" s="134">
        <f t="shared" si="59"/>
        <v>0</v>
      </c>
      <c r="P183" s="134">
        <f t="shared" si="59"/>
        <v>0</v>
      </c>
      <c r="Q183" s="134">
        <f t="shared" si="59"/>
        <v>0</v>
      </c>
      <c r="R183" s="134">
        <f t="shared" si="59"/>
        <v>0</v>
      </c>
      <c r="S183" s="134">
        <f t="shared" si="59"/>
        <v>0</v>
      </c>
      <c r="T183" s="134">
        <f t="shared" si="59"/>
        <v>0</v>
      </c>
      <c r="U183" s="134">
        <f t="shared" si="59"/>
        <v>0</v>
      </c>
      <c r="V183" s="134">
        <f t="shared" si="59"/>
        <v>0</v>
      </c>
      <c r="W183" s="135">
        <f t="shared" si="59"/>
        <v>0</v>
      </c>
    </row>
    <row r="184" spans="1:95" ht="12.75" thickTop="1" thickBot="1">
      <c r="B184" s="77"/>
    </row>
    <row r="185" spans="1:95" ht="13.5" thickTop="1">
      <c r="A185" s="861" t="s">
        <v>296</v>
      </c>
      <c r="B185" s="862"/>
      <c r="C185" s="862"/>
      <c r="D185" s="862"/>
      <c r="E185" s="863"/>
      <c r="F185" s="863"/>
      <c r="G185" s="863"/>
      <c r="H185" s="863"/>
      <c r="I185" s="863"/>
      <c r="J185" s="863"/>
      <c r="K185" s="863"/>
      <c r="L185" s="863"/>
      <c r="M185" s="863"/>
      <c r="N185" s="863"/>
      <c r="O185" s="863"/>
      <c r="P185" s="863"/>
      <c r="Q185" s="863"/>
      <c r="R185" s="863"/>
      <c r="S185" s="863"/>
      <c r="T185" s="863"/>
      <c r="U185" s="863"/>
      <c r="V185" s="863"/>
      <c r="W185" s="864"/>
    </row>
    <row r="186" spans="1:95">
      <c r="A186" s="119" t="s">
        <v>141</v>
      </c>
      <c r="B186" s="101"/>
      <c r="C186" s="101" t="s">
        <v>49</v>
      </c>
      <c r="D186" s="101" t="s">
        <v>33</v>
      </c>
      <c r="E186" s="101" t="s">
        <v>34</v>
      </c>
      <c r="F186" s="101" t="s">
        <v>35</v>
      </c>
      <c r="G186" s="101" t="s">
        <v>36</v>
      </c>
      <c r="H186" s="101" t="s">
        <v>37</v>
      </c>
      <c r="I186" s="101" t="s">
        <v>38</v>
      </c>
      <c r="J186" s="101" t="s">
        <v>39</v>
      </c>
      <c r="K186" s="101" t="s">
        <v>40</v>
      </c>
      <c r="L186" s="101" t="s">
        <v>41</v>
      </c>
      <c r="M186" s="101" t="s">
        <v>42</v>
      </c>
      <c r="N186" s="101" t="s">
        <v>43</v>
      </c>
      <c r="O186" s="101" t="s">
        <v>44</v>
      </c>
      <c r="P186" s="101" t="s">
        <v>45</v>
      </c>
      <c r="Q186" s="101" t="s">
        <v>46</v>
      </c>
      <c r="R186" s="101" t="s">
        <v>47</v>
      </c>
      <c r="S186" s="101" t="s">
        <v>369</v>
      </c>
      <c r="T186" s="101" t="s">
        <v>370</v>
      </c>
      <c r="U186" s="101" t="s">
        <v>371</v>
      </c>
      <c r="V186" s="101" t="s">
        <v>372</v>
      </c>
      <c r="W186" s="102" t="s">
        <v>373</v>
      </c>
      <c r="BP186" s="84"/>
      <c r="BQ186" s="84"/>
      <c r="BR186" s="84"/>
      <c r="BS186" s="84"/>
      <c r="CN186" s="84"/>
      <c r="CO186" s="84"/>
      <c r="CP186" s="84"/>
      <c r="CQ186" s="84"/>
    </row>
    <row r="187" spans="1:95">
      <c r="A187" s="125" t="s">
        <v>142</v>
      </c>
      <c r="B187" s="126">
        <f t="shared" ref="B187:B197" si="60">+B172</f>
        <v>0</v>
      </c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8"/>
      <c r="BP187" s="84"/>
      <c r="BQ187" s="84"/>
      <c r="BR187" s="84"/>
      <c r="BS187" s="84"/>
      <c r="CN187" s="84"/>
      <c r="CO187" s="84"/>
      <c r="CP187" s="84"/>
      <c r="CQ187" s="84"/>
    </row>
    <row r="188" spans="1:95">
      <c r="A188" s="124" t="s">
        <v>143</v>
      </c>
      <c r="B188" s="79">
        <f t="shared" si="60"/>
        <v>0</v>
      </c>
      <c r="C188" s="82"/>
      <c r="D188" s="82">
        <f t="shared" ref="D188:V188" si="61">IF((C172-D173)=0,,C172-D173)</f>
        <v>0</v>
      </c>
      <c r="E188" s="82">
        <f t="shared" si="61"/>
        <v>0</v>
      </c>
      <c r="F188" s="82">
        <f t="shared" si="61"/>
        <v>0</v>
      </c>
      <c r="G188" s="82">
        <f t="shared" si="61"/>
        <v>0</v>
      </c>
      <c r="H188" s="82">
        <f t="shared" si="61"/>
        <v>0</v>
      </c>
      <c r="I188" s="82">
        <f t="shared" si="61"/>
        <v>0</v>
      </c>
      <c r="J188" s="82">
        <f t="shared" si="61"/>
        <v>0</v>
      </c>
      <c r="K188" s="82">
        <f t="shared" si="61"/>
        <v>0</v>
      </c>
      <c r="L188" s="82">
        <f t="shared" si="61"/>
        <v>0</v>
      </c>
      <c r="M188" s="82">
        <f t="shared" si="61"/>
        <v>0</v>
      </c>
      <c r="N188" s="82">
        <f t="shared" si="61"/>
        <v>0</v>
      </c>
      <c r="O188" s="82">
        <f t="shared" si="61"/>
        <v>0</v>
      </c>
      <c r="P188" s="82">
        <f t="shared" si="61"/>
        <v>0</v>
      </c>
      <c r="Q188" s="82">
        <f t="shared" si="61"/>
        <v>0</v>
      </c>
      <c r="R188" s="82">
        <f t="shared" si="61"/>
        <v>0</v>
      </c>
      <c r="S188" s="82">
        <f t="shared" si="61"/>
        <v>0</v>
      </c>
      <c r="T188" s="82">
        <f t="shared" si="61"/>
        <v>0</v>
      </c>
      <c r="U188" s="82">
        <f t="shared" si="61"/>
        <v>0</v>
      </c>
      <c r="V188" s="82">
        <f t="shared" si="61"/>
        <v>0</v>
      </c>
      <c r="W188" s="139">
        <f t="shared" ref="W188:W197" si="62">IF((V172-W173)=0,,V172-W173)+W172</f>
        <v>0</v>
      </c>
      <c r="BP188" s="84"/>
      <c r="BQ188" s="84"/>
      <c r="BR188" s="84"/>
      <c r="BS188" s="84"/>
      <c r="CN188" s="84"/>
      <c r="CO188" s="84"/>
      <c r="CP188" s="84"/>
      <c r="CQ188" s="84"/>
    </row>
    <row r="189" spans="1:95">
      <c r="A189" s="124" t="s">
        <v>144</v>
      </c>
      <c r="B189" s="79">
        <f t="shared" si="60"/>
        <v>0</v>
      </c>
      <c r="C189" s="82"/>
      <c r="D189" s="82">
        <f t="shared" ref="D189:V189" si="63">IF((C173-D174)=0,,C173-D174)</f>
        <v>0</v>
      </c>
      <c r="E189" s="82">
        <f t="shared" si="63"/>
        <v>0</v>
      </c>
      <c r="F189" s="82">
        <f t="shared" si="63"/>
        <v>0</v>
      </c>
      <c r="G189" s="82">
        <f t="shared" si="63"/>
        <v>0</v>
      </c>
      <c r="H189" s="82">
        <f t="shared" si="63"/>
        <v>0</v>
      </c>
      <c r="I189" s="82">
        <f t="shared" si="63"/>
        <v>0</v>
      </c>
      <c r="J189" s="82">
        <f t="shared" si="63"/>
        <v>0</v>
      </c>
      <c r="K189" s="82">
        <f t="shared" si="63"/>
        <v>0</v>
      </c>
      <c r="L189" s="82">
        <f t="shared" si="63"/>
        <v>0</v>
      </c>
      <c r="M189" s="82">
        <f t="shared" si="63"/>
        <v>0</v>
      </c>
      <c r="N189" s="82">
        <f t="shared" si="63"/>
        <v>0</v>
      </c>
      <c r="O189" s="82">
        <f t="shared" si="63"/>
        <v>0</v>
      </c>
      <c r="P189" s="82">
        <f t="shared" si="63"/>
        <v>0</v>
      </c>
      <c r="Q189" s="82">
        <f t="shared" si="63"/>
        <v>0</v>
      </c>
      <c r="R189" s="82">
        <f t="shared" si="63"/>
        <v>0</v>
      </c>
      <c r="S189" s="82">
        <f t="shared" si="63"/>
        <v>0</v>
      </c>
      <c r="T189" s="82">
        <f t="shared" si="63"/>
        <v>0</v>
      </c>
      <c r="U189" s="82">
        <f t="shared" si="63"/>
        <v>0</v>
      </c>
      <c r="V189" s="82">
        <f t="shared" si="63"/>
        <v>0</v>
      </c>
      <c r="W189" s="139">
        <f t="shared" si="62"/>
        <v>0</v>
      </c>
      <c r="BP189" s="84"/>
      <c r="BQ189" s="84"/>
      <c r="BR189" s="84"/>
      <c r="BS189" s="84"/>
      <c r="CN189" s="84"/>
      <c r="CO189" s="84"/>
      <c r="CP189" s="84"/>
      <c r="CQ189" s="84"/>
    </row>
    <row r="190" spans="1:95">
      <c r="A190" s="131" t="s">
        <v>145</v>
      </c>
      <c r="B190" s="79">
        <f t="shared" si="60"/>
        <v>0</v>
      </c>
      <c r="C190" s="82"/>
      <c r="D190" s="82">
        <f t="shared" ref="D190:V190" si="64">IF((C174-D175)=0,,C174-D175)</f>
        <v>0</v>
      </c>
      <c r="E190" s="82">
        <f t="shared" si="64"/>
        <v>0</v>
      </c>
      <c r="F190" s="82">
        <f t="shared" si="64"/>
        <v>0</v>
      </c>
      <c r="G190" s="82">
        <f t="shared" si="64"/>
        <v>0</v>
      </c>
      <c r="H190" s="82">
        <f t="shared" si="64"/>
        <v>0</v>
      </c>
      <c r="I190" s="82">
        <f t="shared" si="64"/>
        <v>0</v>
      </c>
      <c r="J190" s="82">
        <f t="shared" si="64"/>
        <v>0</v>
      </c>
      <c r="K190" s="82">
        <f t="shared" si="64"/>
        <v>0</v>
      </c>
      <c r="L190" s="82">
        <f t="shared" si="64"/>
        <v>0</v>
      </c>
      <c r="M190" s="82">
        <f t="shared" si="64"/>
        <v>0</v>
      </c>
      <c r="N190" s="82">
        <f t="shared" si="64"/>
        <v>0</v>
      </c>
      <c r="O190" s="82">
        <f t="shared" si="64"/>
        <v>0</v>
      </c>
      <c r="P190" s="82">
        <f t="shared" si="64"/>
        <v>0</v>
      </c>
      <c r="Q190" s="82">
        <f t="shared" si="64"/>
        <v>0</v>
      </c>
      <c r="R190" s="82">
        <f t="shared" si="64"/>
        <v>0</v>
      </c>
      <c r="S190" s="82">
        <f t="shared" si="64"/>
        <v>0</v>
      </c>
      <c r="T190" s="82">
        <f t="shared" si="64"/>
        <v>0</v>
      </c>
      <c r="U190" s="82">
        <f t="shared" si="64"/>
        <v>0</v>
      </c>
      <c r="V190" s="82">
        <f t="shared" si="64"/>
        <v>0</v>
      </c>
      <c r="W190" s="139">
        <f t="shared" si="62"/>
        <v>0</v>
      </c>
      <c r="BP190" s="84"/>
      <c r="BQ190" s="84"/>
      <c r="BR190" s="84"/>
      <c r="BS190" s="84"/>
      <c r="CN190" s="84"/>
      <c r="CO190" s="84"/>
      <c r="CP190" s="84"/>
      <c r="CQ190" s="84"/>
    </row>
    <row r="191" spans="1:95">
      <c r="A191" s="124" t="s">
        <v>146</v>
      </c>
      <c r="B191" s="79">
        <f t="shared" si="60"/>
        <v>0</v>
      </c>
      <c r="C191" s="82"/>
      <c r="D191" s="82">
        <f t="shared" ref="D191:V191" si="65">IF((C175-D176)=0,,C175-D176)</f>
        <v>0</v>
      </c>
      <c r="E191" s="82">
        <f t="shared" si="65"/>
        <v>0</v>
      </c>
      <c r="F191" s="82">
        <f t="shared" si="65"/>
        <v>0</v>
      </c>
      <c r="G191" s="82">
        <f t="shared" si="65"/>
        <v>0</v>
      </c>
      <c r="H191" s="82">
        <f t="shared" si="65"/>
        <v>0</v>
      </c>
      <c r="I191" s="82">
        <f t="shared" si="65"/>
        <v>0</v>
      </c>
      <c r="J191" s="82">
        <f t="shared" si="65"/>
        <v>0</v>
      </c>
      <c r="K191" s="82">
        <f t="shared" si="65"/>
        <v>0</v>
      </c>
      <c r="L191" s="82">
        <f t="shared" si="65"/>
        <v>0</v>
      </c>
      <c r="M191" s="82">
        <f t="shared" si="65"/>
        <v>0</v>
      </c>
      <c r="N191" s="82">
        <f t="shared" si="65"/>
        <v>0</v>
      </c>
      <c r="O191" s="82">
        <f t="shared" si="65"/>
        <v>0</v>
      </c>
      <c r="P191" s="82">
        <f t="shared" si="65"/>
        <v>0</v>
      </c>
      <c r="Q191" s="82">
        <f t="shared" si="65"/>
        <v>0</v>
      </c>
      <c r="R191" s="82">
        <f t="shared" si="65"/>
        <v>0</v>
      </c>
      <c r="S191" s="82">
        <f t="shared" si="65"/>
        <v>0</v>
      </c>
      <c r="T191" s="82">
        <f t="shared" si="65"/>
        <v>0</v>
      </c>
      <c r="U191" s="82">
        <f t="shared" si="65"/>
        <v>0</v>
      </c>
      <c r="V191" s="82">
        <f t="shared" si="65"/>
        <v>0</v>
      </c>
      <c r="W191" s="139">
        <f t="shared" si="62"/>
        <v>0</v>
      </c>
      <c r="BP191" s="84"/>
      <c r="BQ191" s="84"/>
      <c r="BR191" s="84"/>
      <c r="BS191" s="84"/>
      <c r="CN191" s="84"/>
      <c r="CO191" s="84"/>
      <c r="CP191" s="84"/>
      <c r="CQ191" s="84"/>
    </row>
    <row r="192" spans="1:95">
      <c r="A192" s="124" t="s">
        <v>147</v>
      </c>
      <c r="B192" s="79">
        <f t="shared" si="60"/>
        <v>0</v>
      </c>
      <c r="C192" s="82"/>
      <c r="D192" s="82">
        <f t="shared" ref="D192:V192" si="66">IF((C176-D177)=0,,C176-D177)</f>
        <v>0</v>
      </c>
      <c r="E192" s="82">
        <f t="shared" si="66"/>
        <v>0</v>
      </c>
      <c r="F192" s="82">
        <f t="shared" si="66"/>
        <v>0</v>
      </c>
      <c r="G192" s="82">
        <f t="shared" si="66"/>
        <v>0</v>
      </c>
      <c r="H192" s="82">
        <f t="shared" si="66"/>
        <v>0</v>
      </c>
      <c r="I192" s="82">
        <f t="shared" si="66"/>
        <v>0</v>
      </c>
      <c r="J192" s="82">
        <f t="shared" si="66"/>
        <v>0</v>
      </c>
      <c r="K192" s="82">
        <f t="shared" si="66"/>
        <v>0</v>
      </c>
      <c r="L192" s="82">
        <f t="shared" si="66"/>
        <v>0</v>
      </c>
      <c r="M192" s="82">
        <f t="shared" si="66"/>
        <v>0</v>
      </c>
      <c r="N192" s="82">
        <f t="shared" si="66"/>
        <v>0</v>
      </c>
      <c r="O192" s="82">
        <f t="shared" si="66"/>
        <v>0</v>
      </c>
      <c r="P192" s="82">
        <f t="shared" si="66"/>
        <v>0</v>
      </c>
      <c r="Q192" s="82">
        <f t="shared" si="66"/>
        <v>0</v>
      </c>
      <c r="R192" s="82">
        <f t="shared" si="66"/>
        <v>0</v>
      </c>
      <c r="S192" s="82">
        <f t="shared" si="66"/>
        <v>0</v>
      </c>
      <c r="T192" s="82">
        <f t="shared" si="66"/>
        <v>0</v>
      </c>
      <c r="U192" s="82">
        <f t="shared" si="66"/>
        <v>0</v>
      </c>
      <c r="V192" s="82">
        <f t="shared" si="66"/>
        <v>0</v>
      </c>
      <c r="W192" s="139">
        <f t="shared" si="62"/>
        <v>0</v>
      </c>
      <c r="BP192" s="84"/>
      <c r="BQ192" s="84"/>
      <c r="BR192" s="84"/>
      <c r="BS192" s="84"/>
      <c r="CN192" s="84"/>
      <c r="CO192" s="84"/>
      <c r="CP192" s="84"/>
      <c r="CQ192" s="84"/>
    </row>
    <row r="193" spans="1:16384">
      <c r="A193" s="124" t="s">
        <v>148</v>
      </c>
      <c r="B193" s="79">
        <f t="shared" si="60"/>
        <v>0</v>
      </c>
      <c r="C193" s="82"/>
      <c r="D193" s="82">
        <f t="shared" ref="D193:V193" si="67">IF((C177-D178)=0,,C177-D178)</f>
        <v>0</v>
      </c>
      <c r="E193" s="82">
        <f t="shared" si="67"/>
        <v>0</v>
      </c>
      <c r="F193" s="82">
        <f t="shared" si="67"/>
        <v>0</v>
      </c>
      <c r="G193" s="82">
        <f t="shared" si="67"/>
        <v>0</v>
      </c>
      <c r="H193" s="82">
        <f t="shared" si="67"/>
        <v>0</v>
      </c>
      <c r="I193" s="82">
        <f t="shared" si="67"/>
        <v>0</v>
      </c>
      <c r="J193" s="82">
        <f t="shared" si="67"/>
        <v>0</v>
      </c>
      <c r="K193" s="82">
        <f t="shared" si="67"/>
        <v>0</v>
      </c>
      <c r="L193" s="82">
        <f t="shared" si="67"/>
        <v>0</v>
      </c>
      <c r="M193" s="82">
        <f t="shared" si="67"/>
        <v>0</v>
      </c>
      <c r="N193" s="82">
        <f t="shared" si="67"/>
        <v>0</v>
      </c>
      <c r="O193" s="82">
        <f t="shared" si="67"/>
        <v>0</v>
      </c>
      <c r="P193" s="82">
        <f t="shared" si="67"/>
        <v>0</v>
      </c>
      <c r="Q193" s="82">
        <f t="shared" si="67"/>
        <v>0</v>
      </c>
      <c r="R193" s="82">
        <f t="shared" si="67"/>
        <v>0</v>
      </c>
      <c r="S193" s="82">
        <f t="shared" si="67"/>
        <v>0</v>
      </c>
      <c r="T193" s="82">
        <f t="shared" si="67"/>
        <v>0</v>
      </c>
      <c r="U193" s="82">
        <f t="shared" si="67"/>
        <v>0</v>
      </c>
      <c r="V193" s="82">
        <f t="shared" si="67"/>
        <v>0</v>
      </c>
      <c r="W193" s="139">
        <f t="shared" si="62"/>
        <v>0</v>
      </c>
      <c r="BP193" s="84"/>
      <c r="BQ193" s="84"/>
      <c r="BR193" s="84"/>
      <c r="BS193" s="84"/>
      <c r="CN193" s="84"/>
      <c r="CO193" s="84"/>
      <c r="CP193" s="84"/>
      <c r="CQ193" s="84"/>
    </row>
    <row r="194" spans="1:16384">
      <c r="A194" s="124" t="s">
        <v>149</v>
      </c>
      <c r="B194" s="79">
        <f t="shared" si="60"/>
        <v>0</v>
      </c>
      <c r="C194" s="82"/>
      <c r="D194" s="82">
        <f t="shared" ref="D194:V194" si="68">IF((C178-D179)=0,,C178-D179)</f>
        <v>0</v>
      </c>
      <c r="E194" s="82">
        <f t="shared" si="68"/>
        <v>0</v>
      </c>
      <c r="F194" s="82">
        <f t="shared" si="68"/>
        <v>0</v>
      </c>
      <c r="G194" s="82">
        <f t="shared" si="68"/>
        <v>0</v>
      </c>
      <c r="H194" s="82">
        <f t="shared" si="68"/>
        <v>0</v>
      </c>
      <c r="I194" s="82">
        <f t="shared" si="68"/>
        <v>0</v>
      </c>
      <c r="J194" s="82">
        <f t="shared" si="68"/>
        <v>0</v>
      </c>
      <c r="K194" s="82">
        <f t="shared" si="68"/>
        <v>0</v>
      </c>
      <c r="L194" s="82">
        <f t="shared" si="68"/>
        <v>0</v>
      </c>
      <c r="M194" s="82">
        <f t="shared" si="68"/>
        <v>0</v>
      </c>
      <c r="N194" s="82">
        <f t="shared" si="68"/>
        <v>0</v>
      </c>
      <c r="O194" s="82">
        <f t="shared" si="68"/>
        <v>0</v>
      </c>
      <c r="P194" s="82">
        <f t="shared" si="68"/>
        <v>0</v>
      </c>
      <c r="Q194" s="82">
        <f t="shared" si="68"/>
        <v>0</v>
      </c>
      <c r="R194" s="82">
        <f t="shared" si="68"/>
        <v>0</v>
      </c>
      <c r="S194" s="82">
        <f t="shared" si="68"/>
        <v>0</v>
      </c>
      <c r="T194" s="82">
        <f t="shared" si="68"/>
        <v>0</v>
      </c>
      <c r="U194" s="82">
        <f t="shared" si="68"/>
        <v>0</v>
      </c>
      <c r="V194" s="82">
        <f t="shared" si="68"/>
        <v>0</v>
      </c>
      <c r="W194" s="139">
        <f t="shared" si="62"/>
        <v>0</v>
      </c>
      <c r="BP194" s="84"/>
      <c r="BQ194" s="84"/>
      <c r="BR194" s="84"/>
      <c r="BS194" s="84"/>
      <c r="CN194" s="84"/>
      <c r="CO194" s="84"/>
      <c r="CP194" s="84"/>
      <c r="CQ194" s="84"/>
    </row>
    <row r="195" spans="1:16384">
      <c r="A195" s="124" t="s">
        <v>150</v>
      </c>
      <c r="B195" s="79">
        <f t="shared" si="60"/>
        <v>0</v>
      </c>
      <c r="C195" s="82"/>
      <c r="D195" s="82">
        <f t="shared" ref="D195:V195" si="69">IF((C179-D180)=0,,C179-D180)</f>
        <v>0</v>
      </c>
      <c r="E195" s="82">
        <f t="shared" si="69"/>
        <v>0</v>
      </c>
      <c r="F195" s="82">
        <f t="shared" si="69"/>
        <v>0</v>
      </c>
      <c r="G195" s="82">
        <f t="shared" si="69"/>
        <v>0</v>
      </c>
      <c r="H195" s="82">
        <f t="shared" si="69"/>
        <v>0</v>
      </c>
      <c r="I195" s="82">
        <f t="shared" si="69"/>
        <v>0</v>
      </c>
      <c r="J195" s="82">
        <f t="shared" si="69"/>
        <v>0</v>
      </c>
      <c r="K195" s="82">
        <f t="shared" si="69"/>
        <v>0</v>
      </c>
      <c r="L195" s="82">
        <f t="shared" si="69"/>
        <v>0</v>
      </c>
      <c r="M195" s="82">
        <f t="shared" si="69"/>
        <v>0</v>
      </c>
      <c r="N195" s="82">
        <f t="shared" si="69"/>
        <v>0</v>
      </c>
      <c r="O195" s="82">
        <f t="shared" si="69"/>
        <v>0</v>
      </c>
      <c r="P195" s="82">
        <f t="shared" si="69"/>
        <v>0</v>
      </c>
      <c r="Q195" s="82">
        <f t="shared" si="69"/>
        <v>0</v>
      </c>
      <c r="R195" s="82">
        <f t="shared" si="69"/>
        <v>0</v>
      </c>
      <c r="S195" s="82">
        <f t="shared" si="69"/>
        <v>0</v>
      </c>
      <c r="T195" s="82">
        <f t="shared" si="69"/>
        <v>0</v>
      </c>
      <c r="U195" s="82">
        <f t="shared" si="69"/>
        <v>0</v>
      </c>
      <c r="V195" s="82">
        <f t="shared" si="69"/>
        <v>0</v>
      </c>
      <c r="W195" s="139">
        <f t="shared" si="62"/>
        <v>0</v>
      </c>
      <c r="BP195" s="84"/>
      <c r="BQ195" s="84"/>
      <c r="BR195" s="84"/>
      <c r="BS195" s="84"/>
      <c r="CN195" s="84"/>
      <c r="CO195" s="84"/>
      <c r="CP195" s="84"/>
      <c r="CQ195" s="84"/>
    </row>
    <row r="196" spans="1:16384">
      <c r="A196" s="124" t="s">
        <v>151</v>
      </c>
      <c r="B196" s="79">
        <f t="shared" si="60"/>
        <v>0</v>
      </c>
      <c r="C196" s="82"/>
      <c r="D196" s="82">
        <f t="shared" ref="D196:V196" si="70">IF((C180-D181)=0,,C180-D181)</f>
        <v>0</v>
      </c>
      <c r="E196" s="82">
        <f t="shared" si="70"/>
        <v>0</v>
      </c>
      <c r="F196" s="82">
        <f t="shared" si="70"/>
        <v>0</v>
      </c>
      <c r="G196" s="82">
        <f t="shared" si="70"/>
        <v>0</v>
      </c>
      <c r="H196" s="82">
        <f t="shared" si="70"/>
        <v>0</v>
      </c>
      <c r="I196" s="82">
        <f t="shared" si="70"/>
        <v>0</v>
      </c>
      <c r="J196" s="82">
        <f t="shared" si="70"/>
        <v>0</v>
      </c>
      <c r="K196" s="82">
        <f t="shared" si="70"/>
        <v>0</v>
      </c>
      <c r="L196" s="82">
        <f t="shared" si="70"/>
        <v>0</v>
      </c>
      <c r="M196" s="82">
        <f t="shared" si="70"/>
        <v>0</v>
      </c>
      <c r="N196" s="82">
        <f t="shared" si="70"/>
        <v>0</v>
      </c>
      <c r="O196" s="82">
        <f t="shared" si="70"/>
        <v>0</v>
      </c>
      <c r="P196" s="82">
        <f t="shared" si="70"/>
        <v>0</v>
      </c>
      <c r="Q196" s="82">
        <f t="shared" si="70"/>
        <v>0</v>
      </c>
      <c r="R196" s="82">
        <f t="shared" si="70"/>
        <v>0</v>
      </c>
      <c r="S196" s="82">
        <f t="shared" si="70"/>
        <v>0</v>
      </c>
      <c r="T196" s="82">
        <f t="shared" si="70"/>
        <v>0</v>
      </c>
      <c r="U196" s="82">
        <f t="shared" si="70"/>
        <v>0</v>
      </c>
      <c r="V196" s="82">
        <f t="shared" si="70"/>
        <v>0</v>
      </c>
      <c r="W196" s="139">
        <f t="shared" si="62"/>
        <v>0</v>
      </c>
      <c r="BP196" s="84"/>
      <c r="BQ196" s="84"/>
      <c r="BR196" s="84"/>
      <c r="BS196" s="84"/>
      <c r="CN196" s="84"/>
      <c r="CO196" s="84"/>
      <c r="CP196" s="84"/>
      <c r="CQ196" s="84"/>
    </row>
    <row r="197" spans="1:16384" s="78" customFormat="1">
      <c r="A197" s="124" t="s">
        <v>152</v>
      </c>
      <c r="B197" s="81">
        <f t="shared" si="60"/>
        <v>0</v>
      </c>
      <c r="C197" s="82"/>
      <c r="D197" s="82">
        <f t="shared" ref="D197:V197" si="71">IF((C181-D182)=0,,C181-D182)</f>
        <v>0</v>
      </c>
      <c r="E197" s="82">
        <f t="shared" si="71"/>
        <v>0</v>
      </c>
      <c r="F197" s="82">
        <f t="shared" si="71"/>
        <v>0</v>
      </c>
      <c r="G197" s="82">
        <f t="shared" si="71"/>
        <v>0</v>
      </c>
      <c r="H197" s="82">
        <f t="shared" si="71"/>
        <v>0</v>
      </c>
      <c r="I197" s="82">
        <f t="shared" si="71"/>
        <v>0</v>
      </c>
      <c r="J197" s="82">
        <f t="shared" si="71"/>
        <v>0</v>
      </c>
      <c r="K197" s="82">
        <f t="shared" si="71"/>
        <v>0</v>
      </c>
      <c r="L197" s="82">
        <f t="shared" si="71"/>
        <v>0</v>
      </c>
      <c r="M197" s="82">
        <f t="shared" si="71"/>
        <v>0</v>
      </c>
      <c r="N197" s="82">
        <f t="shared" si="71"/>
        <v>0</v>
      </c>
      <c r="O197" s="82">
        <f t="shared" si="71"/>
        <v>0</v>
      </c>
      <c r="P197" s="82">
        <f t="shared" si="71"/>
        <v>0</v>
      </c>
      <c r="Q197" s="82">
        <f t="shared" si="71"/>
        <v>0</v>
      </c>
      <c r="R197" s="82">
        <f t="shared" si="71"/>
        <v>0</v>
      </c>
      <c r="S197" s="82">
        <f t="shared" si="71"/>
        <v>0</v>
      </c>
      <c r="T197" s="82">
        <f t="shared" si="71"/>
        <v>0</v>
      </c>
      <c r="U197" s="82">
        <f t="shared" si="71"/>
        <v>0</v>
      </c>
      <c r="V197" s="82">
        <f t="shared" si="71"/>
        <v>0</v>
      </c>
      <c r="W197" s="139">
        <f t="shared" si="62"/>
        <v>0</v>
      </c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85"/>
      <c r="BQ197" s="85"/>
      <c r="BR197" s="85"/>
      <c r="BS197" s="85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85"/>
      <c r="CO197" s="85"/>
      <c r="CP197" s="85"/>
      <c r="CQ197" s="85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  <c r="JY197" s="7"/>
      <c r="JZ197" s="7"/>
      <c r="KA197" s="7"/>
      <c r="KB197" s="7"/>
      <c r="KC197" s="7"/>
      <c r="KD197" s="7"/>
      <c r="KE197" s="7"/>
      <c r="KF197" s="7"/>
      <c r="KG197" s="7"/>
      <c r="KH197" s="7"/>
      <c r="KI197" s="7"/>
      <c r="KJ197" s="7"/>
      <c r="KK197" s="7"/>
      <c r="KL197" s="7"/>
      <c r="KM197" s="7"/>
      <c r="KN197" s="7"/>
      <c r="KO197" s="7"/>
      <c r="KP197" s="7"/>
      <c r="KQ197" s="7"/>
      <c r="KR197" s="7"/>
      <c r="KS197" s="7"/>
      <c r="KT197" s="7"/>
      <c r="KU197" s="7"/>
      <c r="KV197" s="7"/>
      <c r="KW197" s="7"/>
      <c r="KX197" s="7"/>
      <c r="KY197" s="7"/>
      <c r="KZ197" s="7"/>
      <c r="LA197" s="7"/>
      <c r="LB197" s="7"/>
      <c r="LC197" s="7"/>
      <c r="LD197" s="7"/>
      <c r="LE197" s="7"/>
      <c r="LF197" s="7"/>
      <c r="LG197" s="7"/>
      <c r="LH197" s="7"/>
      <c r="LI197" s="7"/>
      <c r="LJ197" s="7"/>
      <c r="LK197" s="7"/>
      <c r="LL197" s="7"/>
      <c r="LM197" s="7"/>
      <c r="LN197" s="7"/>
      <c r="LO197" s="7"/>
      <c r="LP197" s="7"/>
      <c r="LQ197" s="7"/>
      <c r="LR197" s="7"/>
      <c r="LS197" s="7"/>
      <c r="LT197" s="7"/>
      <c r="LU197" s="7"/>
      <c r="LV197" s="7"/>
      <c r="LW197" s="7"/>
      <c r="LX197" s="7"/>
      <c r="LY197" s="7"/>
      <c r="LZ197" s="7"/>
      <c r="MA197" s="7"/>
      <c r="MB197" s="7"/>
      <c r="MC197" s="7"/>
      <c r="MD197" s="7"/>
      <c r="ME197" s="7"/>
      <c r="MF197" s="7"/>
      <c r="MG197" s="7"/>
      <c r="MH197" s="7"/>
      <c r="MI197" s="7"/>
      <c r="MJ197" s="7"/>
      <c r="MK197" s="7"/>
      <c r="ML197" s="7"/>
      <c r="MM197" s="7"/>
      <c r="MN197" s="7"/>
      <c r="MO197" s="7"/>
      <c r="MP197" s="7"/>
      <c r="MQ197" s="7"/>
      <c r="MR197" s="7"/>
      <c r="MS197" s="7"/>
      <c r="MT197" s="7"/>
      <c r="MU197" s="7"/>
      <c r="MV197" s="7"/>
      <c r="MW197" s="7"/>
      <c r="MX197" s="7"/>
      <c r="MY197" s="7"/>
      <c r="MZ197" s="7"/>
      <c r="NA197" s="7"/>
      <c r="NB197" s="7"/>
      <c r="NC197" s="7"/>
      <c r="ND197" s="7"/>
      <c r="NE197" s="7"/>
      <c r="NF197" s="7"/>
      <c r="NG197" s="7"/>
      <c r="NH197" s="7"/>
      <c r="NI197" s="7"/>
      <c r="NJ197" s="7"/>
      <c r="NK197" s="7"/>
      <c r="NL197" s="7"/>
      <c r="NM197" s="7"/>
      <c r="NN197" s="7"/>
      <c r="NO197" s="7"/>
      <c r="NP197" s="7"/>
      <c r="NQ197" s="7"/>
      <c r="NR197" s="7"/>
      <c r="NS197" s="7"/>
      <c r="NT197" s="7"/>
      <c r="NU197" s="7"/>
      <c r="NV197" s="7"/>
      <c r="NW197" s="7"/>
      <c r="NX197" s="7"/>
      <c r="NY197" s="7"/>
      <c r="NZ197" s="7"/>
      <c r="OA197" s="7"/>
      <c r="OB197" s="7"/>
      <c r="OC197" s="7"/>
      <c r="OD197" s="7"/>
      <c r="OE197" s="7"/>
      <c r="OF197" s="7"/>
      <c r="OG197" s="7"/>
      <c r="OH197" s="7"/>
      <c r="OI197" s="7"/>
      <c r="OJ197" s="7"/>
      <c r="OK197" s="7"/>
      <c r="OL197" s="7"/>
      <c r="OM197" s="7"/>
      <c r="ON197" s="7"/>
      <c r="OO197" s="7"/>
      <c r="OP197" s="7"/>
      <c r="OQ197" s="7"/>
      <c r="OR197" s="7"/>
      <c r="OS197" s="7"/>
      <c r="OT197" s="7"/>
      <c r="OU197" s="7"/>
      <c r="OV197" s="7"/>
      <c r="OW197" s="7"/>
      <c r="OX197" s="7"/>
      <c r="OY197" s="7"/>
      <c r="OZ197" s="7"/>
      <c r="PA197" s="7"/>
      <c r="PB197" s="7"/>
      <c r="PC197" s="7"/>
      <c r="PD197" s="7"/>
      <c r="PE197" s="7"/>
      <c r="PF197" s="7"/>
      <c r="PG197" s="7"/>
      <c r="PH197" s="7"/>
      <c r="PI197" s="7"/>
      <c r="PJ197" s="7"/>
      <c r="PK197" s="7"/>
      <c r="PL197" s="7"/>
      <c r="PM197" s="7"/>
      <c r="PN197" s="7"/>
      <c r="PO197" s="7"/>
      <c r="PP197" s="7"/>
      <c r="PQ197" s="7"/>
      <c r="PR197" s="7"/>
      <c r="PS197" s="7"/>
      <c r="PT197" s="7"/>
      <c r="PU197" s="7"/>
      <c r="PV197" s="7"/>
      <c r="PW197" s="7"/>
      <c r="PX197" s="7"/>
      <c r="PY197" s="7"/>
      <c r="PZ197" s="7"/>
      <c r="QA197" s="7"/>
      <c r="QB197" s="7"/>
      <c r="QC197" s="7"/>
      <c r="QD197" s="7"/>
      <c r="QE197" s="7"/>
      <c r="QF197" s="7"/>
      <c r="QG197" s="7"/>
      <c r="QH197" s="7"/>
      <c r="QI197" s="7"/>
      <c r="QJ197" s="7"/>
      <c r="QK197" s="7"/>
      <c r="QL197" s="7"/>
      <c r="QM197" s="7"/>
      <c r="QN197" s="7"/>
      <c r="QO197" s="7"/>
      <c r="QP197" s="7"/>
      <c r="QQ197" s="7"/>
      <c r="QR197" s="7"/>
      <c r="QS197" s="7"/>
      <c r="QT197" s="7"/>
      <c r="QU197" s="7"/>
      <c r="QV197" s="7"/>
      <c r="QW197" s="7"/>
      <c r="QX197" s="7"/>
      <c r="QY197" s="7"/>
      <c r="QZ197" s="7"/>
      <c r="RA197" s="7"/>
      <c r="RB197" s="7"/>
      <c r="RC197" s="7"/>
      <c r="RD197" s="7"/>
      <c r="RE197" s="7"/>
      <c r="RF197" s="7"/>
      <c r="RG197" s="7"/>
      <c r="RH197" s="7"/>
      <c r="RI197" s="7"/>
      <c r="RJ197" s="7"/>
      <c r="RK197" s="7"/>
      <c r="RL197" s="7"/>
      <c r="RM197" s="7"/>
      <c r="RN197" s="7"/>
      <c r="RO197" s="7"/>
      <c r="RP197" s="7"/>
      <c r="RQ197" s="7"/>
      <c r="RR197" s="7"/>
      <c r="RS197" s="7"/>
      <c r="RT197" s="7"/>
      <c r="RU197" s="7"/>
      <c r="RV197" s="7"/>
      <c r="RW197" s="7"/>
      <c r="RX197" s="7"/>
      <c r="RY197" s="7"/>
      <c r="RZ197" s="7"/>
      <c r="SA197" s="7"/>
      <c r="SB197" s="7"/>
      <c r="SC197" s="7"/>
      <c r="SD197" s="7"/>
      <c r="SE197" s="7"/>
      <c r="SF197" s="7"/>
      <c r="SG197" s="7"/>
      <c r="SH197" s="7"/>
      <c r="SI197" s="7"/>
      <c r="SJ197" s="7"/>
      <c r="SK197" s="7"/>
      <c r="SL197" s="7"/>
      <c r="SM197" s="7"/>
      <c r="SN197" s="7"/>
      <c r="SO197" s="7"/>
      <c r="SP197" s="7"/>
      <c r="SQ197" s="7"/>
      <c r="SR197" s="7"/>
      <c r="SS197" s="7"/>
      <c r="ST197" s="7"/>
      <c r="SU197" s="7"/>
      <c r="SV197" s="7"/>
      <c r="SW197" s="7"/>
      <c r="SX197" s="7"/>
      <c r="SY197" s="7"/>
      <c r="SZ197" s="7"/>
      <c r="TA197" s="7"/>
      <c r="TB197" s="7"/>
      <c r="TC197" s="7"/>
      <c r="TD197" s="7"/>
      <c r="TE197" s="7"/>
      <c r="TF197" s="7"/>
      <c r="TG197" s="7"/>
      <c r="TH197" s="7"/>
      <c r="TI197" s="7"/>
      <c r="TJ197" s="7"/>
      <c r="TK197" s="7"/>
      <c r="TL197" s="7"/>
      <c r="TM197" s="7"/>
      <c r="TN197" s="7"/>
      <c r="TO197" s="7"/>
      <c r="TP197" s="7"/>
      <c r="TQ197" s="7"/>
      <c r="TR197" s="7"/>
      <c r="TS197" s="7"/>
      <c r="TT197" s="7"/>
      <c r="TU197" s="7"/>
      <c r="TV197" s="7"/>
      <c r="TW197" s="7"/>
      <c r="TX197" s="7"/>
      <c r="TY197" s="7"/>
      <c r="TZ197" s="7"/>
      <c r="UA197" s="7"/>
      <c r="UB197" s="7"/>
      <c r="UC197" s="7"/>
      <c r="UD197" s="7"/>
      <c r="UE197" s="7"/>
      <c r="UF197" s="7"/>
      <c r="UG197" s="7"/>
      <c r="UH197" s="7"/>
      <c r="UI197" s="7"/>
      <c r="UJ197" s="7"/>
      <c r="UK197" s="7"/>
      <c r="UL197" s="7"/>
      <c r="UM197" s="7"/>
      <c r="UN197" s="7"/>
      <c r="UO197" s="7"/>
      <c r="UP197" s="7"/>
      <c r="UQ197" s="7"/>
      <c r="UR197" s="7"/>
      <c r="US197" s="7"/>
      <c r="UT197" s="7"/>
      <c r="UU197" s="7"/>
      <c r="UV197" s="7"/>
      <c r="UW197" s="7"/>
      <c r="UX197" s="7"/>
      <c r="UY197" s="7"/>
      <c r="UZ197" s="7"/>
      <c r="VA197" s="7"/>
      <c r="VB197" s="7"/>
      <c r="VC197" s="7"/>
      <c r="VD197" s="7"/>
      <c r="VE197" s="7"/>
      <c r="VF197" s="7"/>
      <c r="VG197" s="7"/>
      <c r="VH197" s="7"/>
      <c r="VI197" s="7"/>
      <c r="VJ197" s="7"/>
      <c r="VK197" s="7"/>
      <c r="VL197" s="7"/>
      <c r="VM197" s="7"/>
      <c r="VN197" s="7"/>
      <c r="VO197" s="7"/>
      <c r="VP197" s="7"/>
      <c r="VQ197" s="7"/>
      <c r="VR197" s="7"/>
      <c r="VS197" s="7"/>
      <c r="VT197" s="7"/>
      <c r="VU197" s="7"/>
      <c r="VV197" s="7"/>
      <c r="VW197" s="7"/>
      <c r="VX197" s="7"/>
      <c r="VY197" s="7"/>
      <c r="VZ197" s="7"/>
      <c r="WA197" s="7"/>
      <c r="WB197" s="7"/>
      <c r="WC197" s="7"/>
      <c r="WD197" s="7"/>
      <c r="WE197" s="7"/>
      <c r="WF197" s="7"/>
      <c r="WG197" s="7"/>
      <c r="WH197" s="7"/>
      <c r="WI197" s="7"/>
      <c r="WJ197" s="7"/>
      <c r="WK197" s="7"/>
      <c r="WL197" s="7"/>
      <c r="WM197" s="7"/>
      <c r="WN197" s="7"/>
      <c r="WO197" s="7"/>
      <c r="WP197" s="7"/>
      <c r="WQ197" s="7"/>
      <c r="WR197" s="7"/>
      <c r="WS197" s="7"/>
      <c r="WT197" s="7"/>
      <c r="WU197" s="7"/>
      <c r="WV197" s="7"/>
      <c r="WW197" s="7"/>
      <c r="WX197" s="7"/>
      <c r="WY197" s="7"/>
      <c r="WZ197" s="7"/>
      <c r="XA197" s="7"/>
      <c r="XB197" s="7"/>
      <c r="XC197" s="7"/>
      <c r="XD197" s="7"/>
      <c r="XE197" s="7"/>
      <c r="XF197" s="7"/>
      <c r="XG197" s="7"/>
      <c r="XH197" s="7"/>
      <c r="XI197" s="7"/>
      <c r="XJ197" s="7"/>
      <c r="XK197" s="7"/>
      <c r="XL197" s="7"/>
      <c r="XM197" s="7"/>
      <c r="XN197" s="7"/>
      <c r="XO197" s="7"/>
      <c r="XP197" s="7"/>
      <c r="XQ197" s="7"/>
      <c r="XR197" s="7"/>
      <c r="XS197" s="7"/>
      <c r="XT197" s="7"/>
      <c r="XU197" s="7"/>
      <c r="XV197" s="7"/>
      <c r="XW197" s="7"/>
      <c r="XX197" s="7"/>
      <c r="XY197" s="7"/>
      <c r="XZ197" s="7"/>
      <c r="YA197" s="7"/>
      <c r="YB197" s="7"/>
      <c r="YC197" s="7"/>
      <c r="YD197" s="7"/>
      <c r="YE197" s="7"/>
      <c r="YF197" s="7"/>
      <c r="YG197" s="7"/>
      <c r="YH197" s="7"/>
      <c r="YI197" s="7"/>
      <c r="YJ197" s="7"/>
      <c r="YK197" s="7"/>
      <c r="YL197" s="7"/>
      <c r="YM197" s="7"/>
      <c r="YN197" s="7"/>
      <c r="YO197" s="7"/>
      <c r="YP197" s="7"/>
      <c r="YQ197" s="7"/>
      <c r="YR197" s="7"/>
      <c r="YS197" s="7"/>
      <c r="YT197" s="7"/>
      <c r="YU197" s="7"/>
      <c r="YV197" s="7"/>
      <c r="YW197" s="7"/>
      <c r="YX197" s="7"/>
      <c r="YY197" s="7"/>
      <c r="YZ197" s="7"/>
      <c r="ZA197" s="7"/>
      <c r="ZB197" s="7"/>
      <c r="ZC197" s="7"/>
      <c r="ZD197" s="7"/>
      <c r="ZE197" s="7"/>
      <c r="ZF197" s="7"/>
      <c r="ZG197" s="7"/>
      <c r="ZH197" s="7"/>
      <c r="ZI197" s="7"/>
      <c r="ZJ197" s="7"/>
      <c r="ZK197" s="7"/>
      <c r="ZL197" s="7"/>
      <c r="ZM197" s="7"/>
      <c r="ZN197" s="7"/>
      <c r="ZO197" s="7"/>
      <c r="ZP197" s="7"/>
      <c r="ZQ197" s="7"/>
      <c r="ZR197" s="7"/>
      <c r="ZS197" s="7"/>
      <c r="ZT197" s="7"/>
      <c r="ZU197" s="7"/>
      <c r="ZV197" s="7"/>
      <c r="ZW197" s="7"/>
      <c r="ZX197" s="7"/>
      <c r="ZY197" s="7"/>
      <c r="ZZ197" s="7"/>
      <c r="AAA197" s="7"/>
      <c r="AAB197" s="7"/>
      <c r="AAC197" s="7"/>
      <c r="AAD197" s="7"/>
      <c r="AAE197" s="7"/>
      <c r="AAF197" s="7"/>
      <c r="AAG197" s="7"/>
      <c r="AAH197" s="7"/>
      <c r="AAI197" s="7"/>
      <c r="AAJ197" s="7"/>
      <c r="AAK197" s="7"/>
      <c r="AAL197" s="7"/>
      <c r="AAM197" s="7"/>
      <c r="AAN197" s="7"/>
      <c r="AAO197" s="7"/>
      <c r="AAP197" s="7"/>
      <c r="AAQ197" s="7"/>
      <c r="AAR197" s="7"/>
      <c r="AAS197" s="7"/>
      <c r="AAT197" s="7"/>
      <c r="AAU197" s="7"/>
      <c r="AAV197" s="7"/>
      <c r="AAW197" s="7"/>
      <c r="AAX197" s="7"/>
      <c r="AAY197" s="7"/>
      <c r="AAZ197" s="7"/>
      <c r="ABA197" s="7"/>
      <c r="ABB197" s="7"/>
      <c r="ABC197" s="7"/>
      <c r="ABD197" s="7"/>
      <c r="ABE197" s="7"/>
      <c r="ABF197" s="7"/>
      <c r="ABG197" s="7"/>
      <c r="ABH197" s="7"/>
      <c r="ABI197" s="7"/>
      <c r="ABJ197" s="7"/>
      <c r="ABK197" s="7"/>
      <c r="ABL197" s="7"/>
      <c r="ABM197" s="7"/>
      <c r="ABN197" s="7"/>
      <c r="ABO197" s="7"/>
      <c r="ABP197" s="7"/>
      <c r="ABQ197" s="7"/>
      <c r="ABR197" s="7"/>
      <c r="ABS197" s="7"/>
      <c r="ABT197" s="7"/>
      <c r="ABU197" s="7"/>
      <c r="ABV197" s="7"/>
      <c r="ABW197" s="7"/>
      <c r="ABX197" s="7"/>
      <c r="ABY197" s="7"/>
      <c r="ABZ197" s="7"/>
      <c r="ACA197" s="7"/>
      <c r="ACB197" s="7"/>
      <c r="ACC197" s="7"/>
      <c r="ACD197" s="7"/>
      <c r="ACE197" s="7"/>
      <c r="ACF197" s="7"/>
      <c r="ACG197" s="7"/>
      <c r="ACH197" s="7"/>
      <c r="ACI197" s="7"/>
      <c r="ACJ197" s="7"/>
      <c r="ACK197" s="7"/>
      <c r="ACL197" s="7"/>
      <c r="ACM197" s="7"/>
      <c r="ACN197" s="7"/>
      <c r="ACO197" s="7"/>
      <c r="ACP197" s="7"/>
      <c r="ACQ197" s="7"/>
      <c r="ACR197" s="7"/>
      <c r="ACS197" s="7"/>
      <c r="ACT197" s="7"/>
      <c r="ACU197" s="7"/>
      <c r="ACV197" s="7"/>
      <c r="ACW197" s="7"/>
      <c r="ACX197" s="7"/>
      <c r="ACY197" s="7"/>
      <c r="ACZ197" s="7"/>
      <c r="ADA197" s="7"/>
      <c r="ADB197" s="7"/>
      <c r="ADC197" s="7"/>
      <c r="ADD197" s="7"/>
      <c r="ADE197" s="7"/>
      <c r="ADF197" s="7"/>
      <c r="ADG197" s="7"/>
      <c r="ADH197" s="7"/>
      <c r="ADI197" s="7"/>
      <c r="ADJ197" s="7"/>
      <c r="ADK197" s="7"/>
      <c r="ADL197" s="7"/>
      <c r="ADM197" s="7"/>
      <c r="ADN197" s="7"/>
      <c r="ADO197" s="7"/>
      <c r="ADP197" s="7"/>
      <c r="ADQ197" s="7"/>
      <c r="ADR197" s="7"/>
      <c r="ADS197" s="7"/>
      <c r="ADT197" s="7"/>
      <c r="ADU197" s="7"/>
      <c r="ADV197" s="7"/>
      <c r="ADW197" s="7"/>
      <c r="ADX197" s="7"/>
      <c r="ADY197" s="7"/>
      <c r="ADZ197" s="7"/>
      <c r="AEA197" s="7"/>
      <c r="AEB197" s="7"/>
      <c r="AEC197" s="7"/>
      <c r="AED197" s="7"/>
      <c r="AEE197" s="7"/>
      <c r="AEF197" s="7"/>
      <c r="AEG197" s="7"/>
      <c r="AEH197" s="7"/>
      <c r="AEI197" s="7"/>
      <c r="AEJ197" s="7"/>
      <c r="AEK197" s="7"/>
      <c r="AEL197" s="7"/>
      <c r="AEM197" s="7"/>
      <c r="AEN197" s="7"/>
      <c r="AEO197" s="7"/>
      <c r="AEP197" s="7"/>
      <c r="AEQ197" s="7"/>
      <c r="AER197" s="7"/>
      <c r="AES197" s="7"/>
      <c r="AET197" s="7"/>
      <c r="AEU197" s="7"/>
      <c r="AEV197" s="7"/>
      <c r="AEW197" s="7"/>
      <c r="AEX197" s="7"/>
      <c r="AEY197" s="7"/>
      <c r="AEZ197" s="7"/>
      <c r="AFA197" s="7"/>
      <c r="AFB197" s="7"/>
      <c r="AFC197" s="7"/>
      <c r="AFD197" s="7"/>
      <c r="AFE197" s="7"/>
      <c r="AFF197" s="7"/>
      <c r="AFG197" s="7"/>
      <c r="AFH197" s="7"/>
      <c r="AFI197" s="7"/>
      <c r="AFJ197" s="7"/>
      <c r="AFK197" s="7"/>
      <c r="AFL197" s="7"/>
      <c r="AFM197" s="7"/>
      <c r="AFN197" s="7"/>
      <c r="AFO197" s="7"/>
      <c r="AFP197" s="7"/>
      <c r="AFQ197" s="7"/>
      <c r="AFR197" s="7"/>
      <c r="AFS197" s="7"/>
      <c r="AFT197" s="7"/>
      <c r="AFU197" s="7"/>
      <c r="AFV197" s="7"/>
      <c r="AFW197" s="7"/>
      <c r="AFX197" s="7"/>
      <c r="AFY197" s="7"/>
      <c r="AFZ197" s="7"/>
      <c r="AGA197" s="7"/>
      <c r="AGB197" s="7"/>
      <c r="AGC197" s="7"/>
      <c r="AGD197" s="7"/>
      <c r="AGE197" s="7"/>
      <c r="AGF197" s="7"/>
      <c r="AGG197" s="7"/>
      <c r="AGH197" s="7"/>
      <c r="AGI197" s="7"/>
      <c r="AGJ197" s="7"/>
      <c r="AGK197" s="7"/>
      <c r="AGL197" s="7"/>
      <c r="AGM197" s="7"/>
      <c r="AGN197" s="7"/>
      <c r="AGO197" s="7"/>
      <c r="AGP197" s="7"/>
      <c r="AGQ197" s="7"/>
      <c r="AGR197" s="7"/>
      <c r="AGS197" s="7"/>
      <c r="AGT197" s="7"/>
      <c r="AGU197" s="7"/>
      <c r="AGV197" s="7"/>
      <c r="AGW197" s="7"/>
      <c r="AGX197" s="7"/>
      <c r="AGY197" s="7"/>
      <c r="AGZ197" s="7"/>
      <c r="AHA197" s="7"/>
      <c r="AHB197" s="7"/>
      <c r="AHC197" s="7"/>
      <c r="AHD197" s="7"/>
      <c r="AHE197" s="7"/>
      <c r="AHF197" s="7"/>
      <c r="AHG197" s="7"/>
      <c r="AHH197" s="7"/>
      <c r="AHI197" s="7"/>
      <c r="AHJ197" s="7"/>
      <c r="AHK197" s="7"/>
      <c r="AHL197" s="7"/>
      <c r="AHM197" s="7"/>
      <c r="AHN197" s="7"/>
      <c r="AHO197" s="7"/>
      <c r="AHP197" s="7"/>
      <c r="AHQ197" s="7"/>
      <c r="AHR197" s="7"/>
      <c r="AHS197" s="7"/>
      <c r="AHT197" s="7"/>
      <c r="AHU197" s="7"/>
      <c r="AHV197" s="7"/>
      <c r="AHW197" s="7"/>
      <c r="AHX197" s="7"/>
      <c r="AHY197" s="7"/>
      <c r="AHZ197" s="7"/>
      <c r="AIA197" s="7"/>
      <c r="AIB197" s="7"/>
      <c r="AIC197" s="7"/>
      <c r="AID197" s="7"/>
      <c r="AIE197" s="7"/>
      <c r="AIF197" s="7"/>
      <c r="AIG197" s="7"/>
      <c r="AIH197" s="7"/>
      <c r="AII197" s="7"/>
      <c r="AIJ197" s="7"/>
      <c r="AIK197" s="7"/>
      <c r="AIL197" s="7"/>
      <c r="AIM197" s="7"/>
      <c r="AIN197" s="7"/>
      <c r="AIO197" s="7"/>
      <c r="AIP197" s="7"/>
      <c r="AIQ197" s="7"/>
      <c r="AIR197" s="7"/>
      <c r="AIS197" s="7"/>
      <c r="AIT197" s="7"/>
      <c r="AIU197" s="7"/>
      <c r="AIV197" s="7"/>
      <c r="AIW197" s="7"/>
      <c r="AIX197" s="7"/>
      <c r="AIY197" s="7"/>
      <c r="AIZ197" s="7"/>
      <c r="AJA197" s="7"/>
      <c r="AJB197" s="7"/>
      <c r="AJC197" s="7"/>
      <c r="AJD197" s="7"/>
      <c r="AJE197" s="7"/>
      <c r="AJF197" s="7"/>
      <c r="AJG197" s="7"/>
      <c r="AJH197" s="7"/>
      <c r="AJI197" s="7"/>
      <c r="AJJ197" s="7"/>
      <c r="AJK197" s="7"/>
      <c r="AJL197" s="7"/>
      <c r="AJM197" s="7"/>
      <c r="AJN197" s="7"/>
      <c r="AJO197" s="7"/>
      <c r="AJP197" s="7"/>
      <c r="AJQ197" s="7"/>
      <c r="AJR197" s="7"/>
      <c r="AJS197" s="7"/>
      <c r="AJT197" s="7"/>
      <c r="AJU197" s="7"/>
      <c r="AJV197" s="7"/>
      <c r="AJW197" s="7"/>
      <c r="AJX197" s="7"/>
      <c r="AJY197" s="7"/>
      <c r="AJZ197" s="7"/>
      <c r="AKA197" s="7"/>
      <c r="AKB197" s="7"/>
      <c r="AKC197" s="7"/>
      <c r="AKD197" s="7"/>
      <c r="AKE197" s="7"/>
      <c r="AKF197" s="7"/>
      <c r="AKG197" s="7"/>
      <c r="AKH197" s="7"/>
      <c r="AKI197" s="7"/>
      <c r="AKJ197" s="7"/>
      <c r="AKK197" s="7"/>
      <c r="AKL197" s="7"/>
      <c r="AKM197" s="7"/>
      <c r="AKN197" s="7"/>
      <c r="AKO197" s="7"/>
      <c r="AKP197" s="7"/>
      <c r="AKQ197" s="7"/>
      <c r="AKR197" s="7"/>
      <c r="AKS197" s="7"/>
      <c r="AKT197" s="7"/>
      <c r="AKU197" s="7"/>
      <c r="AKV197" s="7"/>
      <c r="AKW197" s="7"/>
      <c r="AKX197" s="7"/>
      <c r="AKY197" s="7"/>
      <c r="AKZ197" s="7"/>
      <c r="ALA197" s="7"/>
      <c r="ALB197" s="7"/>
      <c r="ALC197" s="7"/>
      <c r="ALD197" s="7"/>
      <c r="ALE197" s="7"/>
      <c r="ALF197" s="7"/>
      <c r="ALG197" s="7"/>
      <c r="ALH197" s="7"/>
      <c r="ALI197" s="7"/>
      <c r="ALJ197" s="7"/>
      <c r="ALK197" s="7"/>
      <c r="ALL197" s="7"/>
      <c r="ALM197" s="7"/>
      <c r="ALN197" s="7"/>
      <c r="ALO197" s="7"/>
      <c r="ALP197" s="7"/>
      <c r="ALQ197" s="7"/>
      <c r="ALR197" s="7"/>
      <c r="ALS197" s="7"/>
      <c r="ALT197" s="7"/>
      <c r="ALU197" s="7"/>
      <c r="ALV197" s="7"/>
      <c r="ALW197" s="7"/>
      <c r="ALX197" s="7"/>
      <c r="ALY197" s="7"/>
      <c r="ALZ197" s="7"/>
      <c r="AMA197" s="7"/>
      <c r="AMB197" s="7"/>
      <c r="AMC197" s="7"/>
      <c r="AMD197" s="7"/>
      <c r="AME197" s="7"/>
      <c r="AMF197" s="7"/>
      <c r="AMG197" s="7"/>
      <c r="AMH197" s="7"/>
      <c r="AMI197" s="7"/>
      <c r="AMJ197" s="7"/>
      <c r="AMK197" s="7"/>
      <c r="AML197" s="7"/>
      <c r="AMM197" s="7"/>
      <c r="AMN197" s="7"/>
      <c r="AMO197" s="7"/>
      <c r="AMP197" s="7"/>
      <c r="AMQ197" s="7"/>
      <c r="AMR197" s="7"/>
      <c r="AMS197" s="7"/>
      <c r="AMT197" s="7"/>
      <c r="AMU197" s="7"/>
      <c r="AMV197" s="7"/>
      <c r="AMW197" s="7"/>
      <c r="AMX197" s="7"/>
      <c r="AMY197" s="7"/>
      <c r="AMZ197" s="7"/>
      <c r="ANA197" s="7"/>
      <c r="ANB197" s="7"/>
      <c r="ANC197" s="7"/>
      <c r="AND197" s="7"/>
      <c r="ANE197" s="7"/>
      <c r="ANF197" s="7"/>
      <c r="ANG197" s="7"/>
      <c r="ANH197" s="7"/>
      <c r="ANI197" s="7"/>
      <c r="ANJ197" s="7"/>
      <c r="ANK197" s="7"/>
      <c r="ANL197" s="7"/>
      <c r="ANM197" s="7"/>
      <c r="ANN197" s="7"/>
      <c r="ANO197" s="7"/>
      <c r="ANP197" s="7"/>
      <c r="ANQ197" s="7"/>
      <c r="ANR197" s="7"/>
      <c r="ANS197" s="7"/>
      <c r="ANT197" s="7"/>
      <c r="ANU197" s="7"/>
      <c r="ANV197" s="7"/>
      <c r="ANW197" s="7"/>
      <c r="ANX197" s="7"/>
      <c r="ANY197" s="7"/>
      <c r="ANZ197" s="7"/>
      <c r="AOA197" s="7"/>
      <c r="AOB197" s="7"/>
      <c r="AOC197" s="7"/>
      <c r="AOD197" s="7"/>
      <c r="AOE197" s="7"/>
      <c r="AOF197" s="7"/>
      <c r="AOG197" s="7"/>
      <c r="AOH197" s="7"/>
      <c r="AOI197" s="7"/>
      <c r="AOJ197" s="7"/>
      <c r="AOK197" s="7"/>
      <c r="AOL197" s="7"/>
      <c r="AOM197" s="7"/>
      <c r="AON197" s="7"/>
      <c r="AOO197" s="7"/>
      <c r="AOP197" s="7"/>
      <c r="AOQ197" s="7"/>
      <c r="AOR197" s="7"/>
      <c r="AOS197" s="7"/>
      <c r="AOT197" s="7"/>
      <c r="AOU197" s="7"/>
      <c r="AOV197" s="7"/>
      <c r="AOW197" s="7"/>
      <c r="AOX197" s="7"/>
      <c r="AOY197" s="7"/>
      <c r="AOZ197" s="7"/>
      <c r="APA197" s="7"/>
      <c r="APB197" s="7"/>
      <c r="APC197" s="7"/>
      <c r="APD197" s="7"/>
      <c r="APE197" s="7"/>
      <c r="APF197" s="7"/>
      <c r="APG197" s="7"/>
      <c r="APH197" s="7"/>
      <c r="API197" s="7"/>
      <c r="APJ197" s="7"/>
      <c r="APK197" s="7"/>
      <c r="APL197" s="7"/>
      <c r="APM197" s="7"/>
      <c r="APN197" s="7"/>
      <c r="APO197" s="7"/>
      <c r="APP197" s="7"/>
      <c r="APQ197" s="7"/>
      <c r="APR197" s="7"/>
      <c r="APS197" s="7"/>
      <c r="APT197" s="7"/>
      <c r="APU197" s="7"/>
      <c r="APV197" s="7"/>
      <c r="APW197" s="7"/>
      <c r="APX197" s="7"/>
      <c r="APY197" s="7"/>
      <c r="APZ197" s="7"/>
      <c r="AQA197" s="7"/>
      <c r="AQB197" s="7"/>
      <c r="AQC197" s="7"/>
      <c r="AQD197" s="7"/>
      <c r="AQE197" s="7"/>
      <c r="AQF197" s="7"/>
      <c r="AQG197" s="7"/>
      <c r="AQH197" s="7"/>
      <c r="AQI197" s="7"/>
      <c r="AQJ197" s="7"/>
      <c r="AQK197" s="7"/>
      <c r="AQL197" s="7"/>
      <c r="AQM197" s="7"/>
      <c r="AQN197" s="7"/>
      <c r="AQO197" s="7"/>
      <c r="AQP197" s="7"/>
      <c r="AQQ197" s="7"/>
      <c r="AQR197" s="7"/>
      <c r="AQS197" s="7"/>
      <c r="AQT197" s="7"/>
      <c r="AQU197" s="7"/>
      <c r="AQV197" s="7"/>
      <c r="AQW197" s="7"/>
      <c r="AQX197" s="7"/>
      <c r="AQY197" s="7"/>
      <c r="AQZ197" s="7"/>
      <c r="ARA197" s="7"/>
      <c r="ARB197" s="7"/>
      <c r="ARC197" s="7"/>
      <c r="ARD197" s="7"/>
      <c r="ARE197" s="7"/>
      <c r="ARF197" s="7"/>
      <c r="ARG197" s="7"/>
      <c r="ARH197" s="7"/>
      <c r="ARI197" s="7"/>
      <c r="ARJ197" s="7"/>
      <c r="ARK197" s="7"/>
      <c r="ARL197" s="7"/>
      <c r="ARM197" s="7"/>
      <c r="ARN197" s="7"/>
      <c r="ARO197" s="7"/>
      <c r="ARP197" s="7"/>
      <c r="ARQ197" s="7"/>
      <c r="ARR197" s="7"/>
      <c r="ARS197" s="7"/>
      <c r="ART197" s="7"/>
      <c r="ARU197" s="7"/>
      <c r="ARV197" s="7"/>
      <c r="ARW197" s="7"/>
      <c r="ARX197" s="7"/>
      <c r="ARY197" s="7"/>
      <c r="ARZ197" s="7"/>
      <c r="ASA197" s="7"/>
      <c r="ASB197" s="7"/>
      <c r="ASC197" s="7"/>
      <c r="ASD197" s="7"/>
      <c r="ASE197" s="7"/>
      <c r="ASF197" s="7"/>
      <c r="ASG197" s="7"/>
      <c r="ASH197" s="7"/>
      <c r="ASI197" s="7"/>
      <c r="ASJ197" s="7"/>
      <c r="ASK197" s="7"/>
      <c r="ASL197" s="7"/>
      <c r="ASM197" s="7"/>
      <c r="ASN197" s="7"/>
      <c r="ASO197" s="7"/>
      <c r="ASP197" s="7"/>
      <c r="ASQ197" s="7"/>
      <c r="ASR197" s="7"/>
      <c r="ASS197" s="7"/>
      <c r="AST197" s="7"/>
      <c r="ASU197" s="7"/>
      <c r="ASV197" s="7"/>
      <c r="ASW197" s="7"/>
      <c r="ASX197" s="7"/>
      <c r="ASY197" s="7"/>
      <c r="ASZ197" s="7"/>
      <c r="ATA197" s="7"/>
      <c r="ATB197" s="7"/>
      <c r="ATC197" s="7"/>
      <c r="ATD197" s="7"/>
      <c r="ATE197" s="7"/>
      <c r="ATF197" s="7"/>
      <c r="ATG197" s="7"/>
      <c r="ATH197" s="7"/>
      <c r="ATI197" s="7"/>
      <c r="ATJ197" s="7"/>
      <c r="ATK197" s="7"/>
      <c r="ATL197" s="7"/>
      <c r="ATM197" s="7"/>
      <c r="ATN197" s="7"/>
      <c r="ATO197" s="7"/>
      <c r="ATP197" s="7"/>
      <c r="ATQ197" s="7"/>
      <c r="ATR197" s="7"/>
      <c r="ATS197" s="7"/>
      <c r="ATT197" s="7"/>
      <c r="ATU197" s="7"/>
      <c r="ATV197" s="7"/>
      <c r="ATW197" s="7"/>
      <c r="ATX197" s="7"/>
      <c r="ATY197" s="7"/>
      <c r="ATZ197" s="7"/>
      <c r="AUA197" s="7"/>
      <c r="AUB197" s="7"/>
      <c r="AUC197" s="7"/>
      <c r="AUD197" s="7"/>
      <c r="AUE197" s="7"/>
      <c r="AUF197" s="7"/>
      <c r="AUG197" s="7"/>
      <c r="AUH197" s="7"/>
      <c r="AUI197" s="7"/>
      <c r="AUJ197" s="7"/>
      <c r="AUK197" s="7"/>
      <c r="AUL197" s="7"/>
      <c r="AUM197" s="7"/>
      <c r="AUN197" s="7"/>
      <c r="AUO197" s="7"/>
      <c r="AUP197" s="7"/>
      <c r="AUQ197" s="7"/>
      <c r="AUR197" s="7"/>
      <c r="AUS197" s="7"/>
      <c r="AUT197" s="7"/>
      <c r="AUU197" s="7"/>
      <c r="AUV197" s="7"/>
      <c r="AUW197" s="7"/>
      <c r="AUX197" s="7"/>
      <c r="AUY197" s="7"/>
      <c r="AUZ197" s="7"/>
      <c r="AVA197" s="7"/>
      <c r="AVB197" s="7"/>
      <c r="AVC197" s="7"/>
      <c r="AVD197" s="7"/>
      <c r="AVE197" s="7"/>
      <c r="AVF197" s="7"/>
      <c r="AVG197" s="7"/>
      <c r="AVH197" s="7"/>
      <c r="AVI197" s="7"/>
      <c r="AVJ197" s="7"/>
      <c r="AVK197" s="7"/>
      <c r="AVL197" s="7"/>
      <c r="AVM197" s="7"/>
      <c r="AVN197" s="7"/>
      <c r="AVO197" s="7"/>
      <c r="AVP197" s="7"/>
      <c r="AVQ197" s="7"/>
      <c r="AVR197" s="7"/>
      <c r="AVS197" s="7"/>
      <c r="AVT197" s="7"/>
      <c r="AVU197" s="7"/>
      <c r="AVV197" s="7"/>
      <c r="AVW197" s="7"/>
      <c r="AVX197" s="7"/>
      <c r="AVY197" s="7"/>
      <c r="AVZ197" s="7"/>
      <c r="AWA197" s="7"/>
      <c r="AWB197" s="7"/>
      <c r="AWC197" s="7"/>
      <c r="AWD197" s="7"/>
      <c r="AWE197" s="7"/>
      <c r="AWF197" s="7"/>
      <c r="AWG197" s="7"/>
      <c r="AWH197" s="7"/>
      <c r="AWI197" s="7"/>
      <c r="AWJ197" s="7"/>
      <c r="AWK197" s="7"/>
      <c r="AWL197" s="7"/>
      <c r="AWM197" s="7"/>
      <c r="AWN197" s="7"/>
      <c r="AWO197" s="7"/>
      <c r="AWP197" s="7"/>
      <c r="AWQ197" s="7"/>
      <c r="AWR197" s="7"/>
      <c r="AWS197" s="7"/>
      <c r="AWT197" s="7"/>
      <c r="AWU197" s="7"/>
      <c r="AWV197" s="7"/>
      <c r="AWW197" s="7"/>
      <c r="AWX197" s="7"/>
      <c r="AWY197" s="7"/>
      <c r="AWZ197" s="7"/>
      <c r="AXA197" s="7"/>
      <c r="AXB197" s="7"/>
      <c r="AXC197" s="7"/>
      <c r="AXD197" s="7"/>
      <c r="AXE197" s="7"/>
      <c r="AXF197" s="7"/>
      <c r="AXG197" s="7"/>
      <c r="AXH197" s="7"/>
      <c r="AXI197" s="7"/>
      <c r="AXJ197" s="7"/>
      <c r="AXK197" s="7"/>
      <c r="AXL197" s="7"/>
      <c r="AXM197" s="7"/>
      <c r="AXN197" s="7"/>
      <c r="AXO197" s="7"/>
      <c r="AXP197" s="7"/>
      <c r="AXQ197" s="7"/>
      <c r="AXR197" s="7"/>
      <c r="AXS197" s="7"/>
      <c r="AXT197" s="7"/>
      <c r="AXU197" s="7"/>
      <c r="AXV197" s="7"/>
      <c r="AXW197" s="7"/>
      <c r="AXX197" s="7"/>
      <c r="AXY197" s="7"/>
      <c r="AXZ197" s="7"/>
      <c r="AYA197" s="7"/>
      <c r="AYB197" s="7"/>
      <c r="AYC197" s="7"/>
      <c r="AYD197" s="7"/>
      <c r="AYE197" s="7"/>
      <c r="AYF197" s="7"/>
      <c r="AYG197" s="7"/>
      <c r="AYH197" s="7"/>
      <c r="AYI197" s="7"/>
      <c r="AYJ197" s="7"/>
      <c r="AYK197" s="7"/>
      <c r="AYL197" s="7"/>
      <c r="AYM197" s="7"/>
      <c r="AYN197" s="7"/>
      <c r="AYO197" s="7"/>
      <c r="AYP197" s="7"/>
      <c r="AYQ197" s="7"/>
      <c r="AYR197" s="7"/>
      <c r="AYS197" s="7"/>
      <c r="AYT197" s="7"/>
      <c r="AYU197" s="7"/>
      <c r="AYV197" s="7"/>
      <c r="AYW197" s="7"/>
      <c r="AYX197" s="7"/>
      <c r="AYY197" s="7"/>
      <c r="AYZ197" s="7"/>
      <c r="AZA197" s="7"/>
      <c r="AZB197" s="7"/>
      <c r="AZC197" s="7"/>
      <c r="AZD197" s="7"/>
      <c r="AZE197" s="7"/>
      <c r="AZF197" s="7"/>
      <c r="AZG197" s="7"/>
      <c r="AZH197" s="7"/>
      <c r="AZI197" s="7"/>
      <c r="AZJ197" s="7"/>
      <c r="AZK197" s="7"/>
      <c r="AZL197" s="7"/>
      <c r="AZM197" s="7"/>
      <c r="AZN197" s="7"/>
      <c r="AZO197" s="7"/>
      <c r="AZP197" s="7"/>
      <c r="AZQ197" s="7"/>
      <c r="AZR197" s="7"/>
      <c r="AZS197" s="7"/>
      <c r="AZT197" s="7"/>
      <c r="AZU197" s="7"/>
      <c r="AZV197" s="7"/>
      <c r="AZW197" s="7"/>
      <c r="AZX197" s="7"/>
      <c r="AZY197" s="7"/>
      <c r="AZZ197" s="7"/>
      <c r="BAA197" s="7"/>
      <c r="BAB197" s="7"/>
      <c r="BAC197" s="7"/>
      <c r="BAD197" s="7"/>
      <c r="BAE197" s="7"/>
      <c r="BAF197" s="7"/>
      <c r="BAG197" s="7"/>
      <c r="BAH197" s="7"/>
      <c r="BAI197" s="7"/>
      <c r="BAJ197" s="7"/>
      <c r="BAK197" s="7"/>
      <c r="BAL197" s="7"/>
      <c r="BAM197" s="7"/>
      <c r="BAN197" s="7"/>
      <c r="BAO197" s="7"/>
      <c r="BAP197" s="7"/>
      <c r="BAQ197" s="7"/>
      <c r="BAR197" s="7"/>
      <c r="BAS197" s="7"/>
      <c r="BAT197" s="7"/>
      <c r="BAU197" s="7"/>
      <c r="BAV197" s="7"/>
      <c r="BAW197" s="7"/>
      <c r="BAX197" s="7"/>
      <c r="BAY197" s="7"/>
      <c r="BAZ197" s="7"/>
      <c r="BBA197" s="7"/>
      <c r="BBB197" s="7"/>
      <c r="BBC197" s="7"/>
      <c r="BBD197" s="7"/>
      <c r="BBE197" s="7"/>
      <c r="BBF197" s="7"/>
      <c r="BBG197" s="7"/>
      <c r="BBH197" s="7"/>
      <c r="BBI197" s="7"/>
      <c r="BBJ197" s="7"/>
      <c r="BBK197" s="7"/>
      <c r="BBL197" s="7"/>
      <c r="BBM197" s="7"/>
      <c r="BBN197" s="7"/>
      <c r="BBO197" s="7"/>
      <c r="BBP197" s="7"/>
      <c r="BBQ197" s="7"/>
      <c r="BBR197" s="7"/>
      <c r="BBS197" s="7"/>
      <c r="BBT197" s="7"/>
      <c r="BBU197" s="7"/>
      <c r="BBV197" s="7"/>
      <c r="BBW197" s="7"/>
      <c r="BBX197" s="7"/>
      <c r="BBY197" s="7"/>
      <c r="BBZ197" s="7"/>
      <c r="BCA197" s="7"/>
      <c r="BCB197" s="7"/>
      <c r="BCC197" s="7"/>
      <c r="BCD197" s="7"/>
      <c r="BCE197" s="7"/>
      <c r="BCF197" s="7"/>
      <c r="BCG197" s="7"/>
      <c r="BCH197" s="7"/>
      <c r="BCI197" s="7"/>
      <c r="BCJ197" s="7"/>
      <c r="BCK197" s="7"/>
      <c r="BCL197" s="7"/>
      <c r="BCM197" s="7"/>
      <c r="BCN197" s="7"/>
      <c r="BCO197" s="7"/>
      <c r="BCP197" s="7"/>
      <c r="BCQ197" s="7"/>
      <c r="BCR197" s="7"/>
      <c r="BCS197" s="7"/>
      <c r="BCT197" s="7"/>
      <c r="BCU197" s="7"/>
      <c r="BCV197" s="7"/>
      <c r="BCW197" s="7"/>
      <c r="BCX197" s="7"/>
      <c r="BCY197" s="7"/>
      <c r="BCZ197" s="7"/>
      <c r="BDA197" s="7"/>
      <c r="BDB197" s="7"/>
      <c r="BDC197" s="7"/>
      <c r="BDD197" s="7"/>
      <c r="BDE197" s="7"/>
      <c r="BDF197" s="7"/>
      <c r="BDG197" s="7"/>
      <c r="BDH197" s="7"/>
      <c r="BDI197" s="7"/>
      <c r="BDJ197" s="7"/>
      <c r="BDK197" s="7"/>
      <c r="BDL197" s="7"/>
      <c r="BDM197" s="7"/>
      <c r="BDN197" s="7"/>
      <c r="BDO197" s="7"/>
      <c r="BDP197" s="7"/>
      <c r="BDQ197" s="7"/>
      <c r="BDR197" s="7"/>
      <c r="BDS197" s="7"/>
      <c r="BDT197" s="7"/>
      <c r="BDU197" s="7"/>
      <c r="BDV197" s="7"/>
      <c r="BDW197" s="7"/>
      <c r="BDX197" s="7"/>
      <c r="BDY197" s="7"/>
      <c r="BDZ197" s="7"/>
      <c r="BEA197" s="7"/>
      <c r="BEB197" s="7"/>
      <c r="BEC197" s="7"/>
      <c r="BED197" s="7"/>
      <c r="BEE197" s="7"/>
      <c r="BEF197" s="7"/>
      <c r="BEG197" s="7"/>
      <c r="BEH197" s="7"/>
      <c r="BEI197" s="7"/>
      <c r="BEJ197" s="7"/>
      <c r="BEK197" s="7"/>
      <c r="BEL197" s="7"/>
      <c r="BEM197" s="7"/>
      <c r="BEN197" s="7"/>
      <c r="BEO197" s="7"/>
      <c r="BEP197" s="7"/>
      <c r="BEQ197" s="7"/>
      <c r="BER197" s="7"/>
      <c r="BES197" s="7"/>
      <c r="BET197" s="7"/>
      <c r="BEU197" s="7"/>
      <c r="BEV197" s="7"/>
      <c r="BEW197" s="7"/>
      <c r="BEX197" s="7"/>
      <c r="BEY197" s="7"/>
      <c r="BEZ197" s="7"/>
      <c r="BFA197" s="7"/>
      <c r="BFB197" s="7"/>
      <c r="BFC197" s="7"/>
      <c r="BFD197" s="7"/>
      <c r="BFE197" s="7"/>
      <c r="BFF197" s="7"/>
      <c r="BFG197" s="7"/>
      <c r="BFH197" s="7"/>
      <c r="BFI197" s="7"/>
      <c r="BFJ197" s="7"/>
      <c r="BFK197" s="7"/>
      <c r="BFL197" s="7"/>
      <c r="BFM197" s="7"/>
      <c r="BFN197" s="7"/>
      <c r="BFO197" s="7"/>
      <c r="BFP197" s="7"/>
      <c r="BFQ197" s="7"/>
      <c r="BFR197" s="7"/>
      <c r="BFS197" s="7"/>
      <c r="BFT197" s="7"/>
      <c r="BFU197" s="7"/>
      <c r="BFV197" s="7"/>
      <c r="BFW197" s="7"/>
      <c r="BFX197" s="7"/>
      <c r="BFY197" s="7"/>
      <c r="BFZ197" s="7"/>
      <c r="BGA197" s="7"/>
      <c r="BGB197" s="7"/>
      <c r="BGC197" s="7"/>
      <c r="BGD197" s="7"/>
      <c r="BGE197" s="7"/>
      <c r="BGF197" s="7"/>
      <c r="BGG197" s="7"/>
      <c r="BGH197" s="7"/>
      <c r="BGI197" s="7"/>
      <c r="BGJ197" s="7"/>
      <c r="BGK197" s="7"/>
      <c r="BGL197" s="7"/>
      <c r="BGM197" s="7"/>
      <c r="BGN197" s="7"/>
      <c r="BGO197" s="7"/>
      <c r="BGP197" s="7"/>
      <c r="BGQ197" s="7"/>
      <c r="BGR197" s="7"/>
      <c r="BGS197" s="7"/>
      <c r="BGT197" s="7"/>
      <c r="BGU197" s="7"/>
      <c r="BGV197" s="7"/>
      <c r="BGW197" s="7"/>
      <c r="BGX197" s="7"/>
      <c r="BGY197" s="7"/>
      <c r="BGZ197" s="7"/>
      <c r="BHA197" s="7"/>
      <c r="BHB197" s="7"/>
      <c r="BHC197" s="7"/>
      <c r="BHD197" s="7"/>
      <c r="BHE197" s="7"/>
      <c r="BHF197" s="7"/>
      <c r="BHG197" s="7"/>
      <c r="BHH197" s="7"/>
      <c r="BHI197" s="7"/>
      <c r="BHJ197" s="7"/>
      <c r="BHK197" s="7"/>
      <c r="BHL197" s="7"/>
      <c r="BHM197" s="7"/>
      <c r="BHN197" s="7"/>
      <c r="BHO197" s="7"/>
      <c r="BHP197" s="7"/>
      <c r="BHQ197" s="7"/>
      <c r="BHR197" s="7"/>
      <c r="BHS197" s="7"/>
      <c r="BHT197" s="7"/>
      <c r="BHU197" s="7"/>
      <c r="BHV197" s="7"/>
      <c r="BHW197" s="7"/>
      <c r="BHX197" s="7"/>
      <c r="BHY197" s="7"/>
      <c r="BHZ197" s="7"/>
      <c r="BIA197" s="7"/>
      <c r="BIB197" s="7"/>
      <c r="BIC197" s="7"/>
      <c r="BID197" s="7"/>
      <c r="BIE197" s="7"/>
      <c r="BIF197" s="7"/>
      <c r="BIG197" s="7"/>
      <c r="BIH197" s="7"/>
      <c r="BII197" s="7"/>
      <c r="BIJ197" s="7"/>
      <c r="BIK197" s="7"/>
      <c r="BIL197" s="7"/>
      <c r="BIM197" s="7"/>
      <c r="BIN197" s="7"/>
      <c r="BIO197" s="7"/>
      <c r="BIP197" s="7"/>
      <c r="BIQ197" s="7"/>
      <c r="BIR197" s="7"/>
      <c r="BIS197" s="7"/>
      <c r="BIT197" s="7"/>
      <c r="BIU197" s="7"/>
      <c r="BIV197" s="7"/>
      <c r="BIW197" s="7"/>
      <c r="BIX197" s="7"/>
      <c r="BIY197" s="7"/>
      <c r="BIZ197" s="7"/>
      <c r="BJA197" s="7"/>
      <c r="BJB197" s="7"/>
      <c r="BJC197" s="7"/>
      <c r="BJD197" s="7"/>
      <c r="BJE197" s="7"/>
      <c r="BJF197" s="7"/>
      <c r="BJG197" s="7"/>
      <c r="BJH197" s="7"/>
      <c r="BJI197" s="7"/>
      <c r="BJJ197" s="7"/>
      <c r="BJK197" s="7"/>
      <c r="BJL197" s="7"/>
      <c r="BJM197" s="7"/>
      <c r="BJN197" s="7"/>
      <c r="BJO197" s="7"/>
      <c r="BJP197" s="7"/>
      <c r="BJQ197" s="7"/>
      <c r="BJR197" s="7"/>
      <c r="BJS197" s="7"/>
      <c r="BJT197" s="7"/>
      <c r="BJU197" s="7"/>
      <c r="BJV197" s="7"/>
      <c r="BJW197" s="7"/>
      <c r="BJX197" s="7"/>
      <c r="BJY197" s="7"/>
      <c r="BJZ197" s="7"/>
      <c r="BKA197" s="7"/>
      <c r="BKB197" s="7"/>
      <c r="BKC197" s="7"/>
      <c r="BKD197" s="7"/>
      <c r="BKE197" s="7"/>
      <c r="BKF197" s="7"/>
      <c r="BKG197" s="7"/>
      <c r="BKH197" s="7"/>
      <c r="BKI197" s="7"/>
      <c r="BKJ197" s="7"/>
      <c r="BKK197" s="7"/>
      <c r="BKL197" s="7"/>
      <c r="BKM197" s="7"/>
      <c r="BKN197" s="7"/>
      <c r="BKO197" s="7"/>
      <c r="BKP197" s="7"/>
      <c r="BKQ197" s="7"/>
      <c r="BKR197" s="7"/>
      <c r="BKS197" s="7"/>
      <c r="BKT197" s="7"/>
      <c r="BKU197" s="7"/>
      <c r="BKV197" s="7"/>
      <c r="BKW197" s="7"/>
      <c r="BKX197" s="7"/>
      <c r="BKY197" s="7"/>
      <c r="BKZ197" s="7"/>
      <c r="BLA197" s="7"/>
      <c r="BLB197" s="7"/>
      <c r="BLC197" s="7"/>
      <c r="BLD197" s="7"/>
      <c r="BLE197" s="7"/>
      <c r="BLF197" s="7"/>
      <c r="BLG197" s="7"/>
      <c r="BLH197" s="7"/>
      <c r="BLI197" s="7"/>
      <c r="BLJ197" s="7"/>
      <c r="BLK197" s="7"/>
      <c r="BLL197" s="7"/>
      <c r="BLM197" s="7"/>
      <c r="BLN197" s="7"/>
      <c r="BLO197" s="7"/>
      <c r="BLP197" s="7"/>
      <c r="BLQ197" s="7"/>
      <c r="BLR197" s="7"/>
      <c r="BLS197" s="7"/>
      <c r="BLT197" s="7"/>
      <c r="BLU197" s="7"/>
      <c r="BLV197" s="7"/>
      <c r="BLW197" s="7"/>
      <c r="BLX197" s="7"/>
      <c r="BLY197" s="7"/>
      <c r="BLZ197" s="7"/>
      <c r="BMA197" s="7"/>
      <c r="BMB197" s="7"/>
      <c r="BMC197" s="7"/>
      <c r="BMD197" s="7"/>
      <c r="BME197" s="7"/>
      <c r="BMF197" s="7"/>
      <c r="BMG197" s="7"/>
      <c r="BMH197" s="7"/>
      <c r="BMI197" s="7"/>
      <c r="BMJ197" s="7"/>
      <c r="BMK197" s="7"/>
      <c r="BML197" s="7"/>
      <c r="BMM197" s="7"/>
      <c r="BMN197" s="7"/>
      <c r="BMO197" s="7"/>
      <c r="BMP197" s="7"/>
      <c r="BMQ197" s="7"/>
      <c r="BMR197" s="7"/>
      <c r="BMS197" s="7"/>
      <c r="BMT197" s="7"/>
      <c r="BMU197" s="7"/>
      <c r="BMV197" s="7"/>
      <c r="BMW197" s="7"/>
      <c r="BMX197" s="7"/>
      <c r="BMY197" s="7"/>
      <c r="BMZ197" s="7"/>
      <c r="BNA197" s="7"/>
      <c r="BNB197" s="7"/>
      <c r="BNC197" s="7"/>
      <c r="BND197" s="7"/>
      <c r="BNE197" s="7"/>
      <c r="BNF197" s="7"/>
      <c r="BNG197" s="7"/>
      <c r="BNH197" s="7"/>
      <c r="BNI197" s="7"/>
      <c r="BNJ197" s="7"/>
      <c r="BNK197" s="7"/>
      <c r="BNL197" s="7"/>
      <c r="BNM197" s="7"/>
      <c r="BNN197" s="7"/>
      <c r="BNO197" s="7"/>
      <c r="BNP197" s="7"/>
      <c r="BNQ197" s="7"/>
      <c r="BNR197" s="7"/>
      <c r="BNS197" s="7"/>
      <c r="BNT197" s="7"/>
      <c r="BNU197" s="7"/>
      <c r="BNV197" s="7"/>
      <c r="BNW197" s="7"/>
      <c r="BNX197" s="7"/>
      <c r="BNY197" s="7"/>
      <c r="BNZ197" s="7"/>
      <c r="BOA197" s="7"/>
      <c r="BOB197" s="7"/>
      <c r="BOC197" s="7"/>
      <c r="BOD197" s="7"/>
      <c r="BOE197" s="7"/>
      <c r="BOF197" s="7"/>
      <c r="BOG197" s="7"/>
      <c r="BOH197" s="7"/>
      <c r="BOI197" s="7"/>
      <c r="BOJ197" s="7"/>
      <c r="BOK197" s="7"/>
      <c r="BOL197" s="7"/>
      <c r="BOM197" s="7"/>
      <c r="BON197" s="7"/>
      <c r="BOO197" s="7"/>
      <c r="BOP197" s="7"/>
      <c r="BOQ197" s="7"/>
      <c r="BOR197" s="7"/>
      <c r="BOS197" s="7"/>
      <c r="BOT197" s="7"/>
      <c r="BOU197" s="7"/>
      <c r="BOV197" s="7"/>
      <c r="BOW197" s="7"/>
      <c r="BOX197" s="7"/>
      <c r="BOY197" s="7"/>
      <c r="BOZ197" s="7"/>
      <c r="BPA197" s="7"/>
      <c r="BPB197" s="7"/>
      <c r="BPC197" s="7"/>
      <c r="BPD197" s="7"/>
      <c r="BPE197" s="7"/>
      <c r="BPF197" s="7"/>
      <c r="BPG197" s="7"/>
      <c r="BPH197" s="7"/>
      <c r="BPI197" s="7"/>
      <c r="BPJ197" s="7"/>
      <c r="BPK197" s="7"/>
      <c r="BPL197" s="7"/>
      <c r="BPM197" s="7"/>
      <c r="BPN197" s="7"/>
      <c r="BPO197" s="7"/>
      <c r="BPP197" s="7"/>
      <c r="BPQ197" s="7"/>
      <c r="BPR197" s="7"/>
      <c r="BPS197" s="7"/>
      <c r="BPT197" s="7"/>
      <c r="BPU197" s="7"/>
      <c r="BPV197" s="7"/>
      <c r="BPW197" s="7"/>
      <c r="BPX197" s="7"/>
      <c r="BPY197" s="7"/>
      <c r="BPZ197" s="7"/>
      <c r="BQA197" s="7"/>
      <c r="BQB197" s="7"/>
      <c r="BQC197" s="7"/>
      <c r="BQD197" s="7"/>
      <c r="BQE197" s="7"/>
      <c r="BQF197" s="7"/>
      <c r="BQG197" s="7"/>
      <c r="BQH197" s="7"/>
      <c r="BQI197" s="7"/>
      <c r="BQJ197" s="7"/>
      <c r="BQK197" s="7"/>
      <c r="BQL197" s="7"/>
      <c r="BQM197" s="7"/>
      <c r="BQN197" s="7"/>
      <c r="BQO197" s="7"/>
      <c r="BQP197" s="7"/>
      <c r="BQQ197" s="7"/>
      <c r="BQR197" s="7"/>
      <c r="BQS197" s="7"/>
      <c r="BQT197" s="7"/>
      <c r="BQU197" s="7"/>
      <c r="BQV197" s="7"/>
      <c r="BQW197" s="7"/>
      <c r="BQX197" s="7"/>
      <c r="BQY197" s="7"/>
      <c r="BQZ197" s="7"/>
      <c r="BRA197" s="7"/>
      <c r="BRB197" s="7"/>
      <c r="BRC197" s="7"/>
      <c r="BRD197" s="7"/>
      <c r="BRE197" s="7"/>
      <c r="BRF197" s="7"/>
      <c r="BRG197" s="7"/>
      <c r="BRH197" s="7"/>
      <c r="BRI197" s="7"/>
      <c r="BRJ197" s="7"/>
      <c r="BRK197" s="7"/>
      <c r="BRL197" s="7"/>
      <c r="BRM197" s="7"/>
      <c r="BRN197" s="7"/>
      <c r="BRO197" s="7"/>
      <c r="BRP197" s="7"/>
      <c r="BRQ197" s="7"/>
      <c r="BRR197" s="7"/>
      <c r="BRS197" s="7"/>
      <c r="BRT197" s="7"/>
      <c r="BRU197" s="7"/>
      <c r="BRV197" s="7"/>
      <c r="BRW197" s="7"/>
      <c r="BRX197" s="7"/>
      <c r="BRY197" s="7"/>
      <c r="BRZ197" s="7"/>
      <c r="BSA197" s="7"/>
      <c r="BSB197" s="7"/>
      <c r="BSC197" s="7"/>
      <c r="BSD197" s="7"/>
      <c r="BSE197" s="7"/>
      <c r="BSF197" s="7"/>
      <c r="BSG197" s="7"/>
      <c r="BSH197" s="7"/>
      <c r="BSI197" s="7"/>
      <c r="BSJ197" s="7"/>
      <c r="BSK197" s="7"/>
      <c r="BSL197" s="7"/>
      <c r="BSM197" s="7"/>
      <c r="BSN197" s="7"/>
      <c r="BSO197" s="7"/>
      <c r="BSP197" s="7"/>
      <c r="BSQ197" s="7"/>
      <c r="BSR197" s="7"/>
      <c r="BSS197" s="7"/>
      <c r="BST197" s="7"/>
      <c r="BSU197" s="7"/>
      <c r="BSV197" s="7"/>
      <c r="BSW197" s="7"/>
      <c r="BSX197" s="7"/>
      <c r="BSY197" s="7"/>
      <c r="BSZ197" s="7"/>
      <c r="BTA197" s="7"/>
      <c r="BTB197" s="7"/>
      <c r="BTC197" s="7"/>
      <c r="BTD197" s="7"/>
      <c r="BTE197" s="7"/>
      <c r="BTF197" s="7"/>
      <c r="BTG197" s="7"/>
      <c r="BTH197" s="7"/>
      <c r="BTI197" s="7"/>
      <c r="BTJ197" s="7"/>
      <c r="BTK197" s="7"/>
      <c r="BTL197" s="7"/>
      <c r="BTM197" s="7"/>
      <c r="BTN197" s="7"/>
      <c r="BTO197" s="7"/>
      <c r="BTP197" s="7"/>
      <c r="BTQ197" s="7"/>
      <c r="BTR197" s="7"/>
      <c r="BTS197" s="7"/>
      <c r="BTT197" s="7"/>
      <c r="BTU197" s="7"/>
      <c r="BTV197" s="7"/>
      <c r="BTW197" s="7"/>
      <c r="BTX197" s="7"/>
      <c r="BTY197" s="7"/>
      <c r="BTZ197" s="7"/>
      <c r="BUA197" s="7"/>
      <c r="BUB197" s="7"/>
      <c r="BUC197" s="7"/>
      <c r="BUD197" s="7"/>
      <c r="BUE197" s="7"/>
      <c r="BUF197" s="7"/>
      <c r="BUG197" s="7"/>
      <c r="BUH197" s="7"/>
      <c r="BUI197" s="7"/>
      <c r="BUJ197" s="7"/>
      <c r="BUK197" s="7"/>
      <c r="BUL197" s="7"/>
      <c r="BUM197" s="7"/>
      <c r="BUN197" s="7"/>
      <c r="BUO197" s="7"/>
      <c r="BUP197" s="7"/>
      <c r="BUQ197" s="7"/>
      <c r="BUR197" s="7"/>
      <c r="BUS197" s="7"/>
      <c r="BUT197" s="7"/>
      <c r="BUU197" s="7"/>
      <c r="BUV197" s="7"/>
      <c r="BUW197" s="7"/>
      <c r="BUX197" s="7"/>
      <c r="BUY197" s="7"/>
      <c r="BUZ197" s="7"/>
      <c r="BVA197" s="7"/>
      <c r="BVB197" s="7"/>
      <c r="BVC197" s="7"/>
      <c r="BVD197" s="7"/>
      <c r="BVE197" s="7"/>
      <c r="BVF197" s="7"/>
      <c r="BVG197" s="7"/>
      <c r="BVH197" s="7"/>
      <c r="BVI197" s="7"/>
      <c r="BVJ197" s="7"/>
      <c r="BVK197" s="7"/>
      <c r="BVL197" s="7"/>
      <c r="BVM197" s="7"/>
      <c r="BVN197" s="7"/>
      <c r="BVO197" s="7"/>
      <c r="BVP197" s="7"/>
      <c r="BVQ197" s="7"/>
      <c r="BVR197" s="7"/>
      <c r="BVS197" s="7"/>
      <c r="BVT197" s="7"/>
      <c r="BVU197" s="7"/>
      <c r="BVV197" s="7"/>
      <c r="BVW197" s="7"/>
      <c r="BVX197" s="7"/>
      <c r="BVY197" s="7"/>
      <c r="BVZ197" s="7"/>
      <c r="BWA197" s="7"/>
      <c r="BWB197" s="7"/>
      <c r="BWC197" s="7"/>
      <c r="BWD197" s="7"/>
      <c r="BWE197" s="7"/>
      <c r="BWF197" s="7"/>
      <c r="BWG197" s="7"/>
      <c r="BWH197" s="7"/>
      <c r="BWI197" s="7"/>
      <c r="BWJ197" s="7"/>
      <c r="BWK197" s="7"/>
      <c r="BWL197" s="7"/>
      <c r="BWM197" s="7"/>
      <c r="BWN197" s="7"/>
      <c r="BWO197" s="7"/>
      <c r="BWP197" s="7"/>
      <c r="BWQ197" s="7"/>
      <c r="BWR197" s="7"/>
      <c r="BWS197" s="7"/>
      <c r="BWT197" s="7"/>
      <c r="BWU197" s="7"/>
      <c r="BWV197" s="7"/>
      <c r="BWW197" s="7"/>
      <c r="BWX197" s="7"/>
      <c r="BWY197" s="7"/>
      <c r="BWZ197" s="7"/>
      <c r="BXA197" s="7"/>
      <c r="BXB197" s="7"/>
      <c r="BXC197" s="7"/>
      <c r="BXD197" s="7"/>
      <c r="BXE197" s="7"/>
      <c r="BXF197" s="7"/>
      <c r="BXG197" s="7"/>
      <c r="BXH197" s="7"/>
      <c r="BXI197" s="7"/>
      <c r="BXJ197" s="7"/>
      <c r="BXK197" s="7"/>
      <c r="BXL197" s="7"/>
      <c r="BXM197" s="7"/>
      <c r="BXN197" s="7"/>
      <c r="BXO197" s="7"/>
      <c r="BXP197" s="7"/>
      <c r="BXQ197" s="7"/>
      <c r="BXR197" s="7"/>
      <c r="BXS197" s="7"/>
      <c r="BXT197" s="7"/>
      <c r="BXU197" s="7"/>
      <c r="BXV197" s="7"/>
      <c r="BXW197" s="7"/>
      <c r="BXX197" s="7"/>
      <c r="BXY197" s="7"/>
      <c r="BXZ197" s="7"/>
      <c r="BYA197" s="7"/>
      <c r="BYB197" s="7"/>
      <c r="BYC197" s="7"/>
      <c r="BYD197" s="7"/>
      <c r="BYE197" s="7"/>
      <c r="BYF197" s="7"/>
      <c r="BYG197" s="7"/>
      <c r="BYH197" s="7"/>
      <c r="BYI197" s="7"/>
      <c r="BYJ197" s="7"/>
      <c r="BYK197" s="7"/>
      <c r="BYL197" s="7"/>
      <c r="BYM197" s="7"/>
      <c r="BYN197" s="7"/>
      <c r="BYO197" s="7"/>
      <c r="BYP197" s="7"/>
      <c r="BYQ197" s="7"/>
      <c r="BYR197" s="7"/>
      <c r="BYS197" s="7"/>
      <c r="BYT197" s="7"/>
      <c r="BYU197" s="7"/>
      <c r="BYV197" s="7"/>
      <c r="BYW197" s="7"/>
      <c r="BYX197" s="7"/>
      <c r="BYY197" s="7"/>
      <c r="BYZ197" s="7"/>
      <c r="BZA197" s="7"/>
      <c r="BZB197" s="7"/>
      <c r="BZC197" s="7"/>
      <c r="BZD197" s="7"/>
      <c r="BZE197" s="7"/>
      <c r="BZF197" s="7"/>
      <c r="BZG197" s="7"/>
      <c r="BZH197" s="7"/>
      <c r="BZI197" s="7"/>
      <c r="BZJ197" s="7"/>
      <c r="BZK197" s="7"/>
      <c r="BZL197" s="7"/>
      <c r="BZM197" s="7"/>
      <c r="BZN197" s="7"/>
      <c r="BZO197" s="7"/>
      <c r="BZP197" s="7"/>
      <c r="BZQ197" s="7"/>
      <c r="BZR197" s="7"/>
      <c r="BZS197" s="7"/>
      <c r="BZT197" s="7"/>
      <c r="BZU197" s="7"/>
      <c r="BZV197" s="7"/>
      <c r="BZW197" s="7"/>
      <c r="BZX197" s="7"/>
      <c r="BZY197" s="7"/>
      <c r="BZZ197" s="7"/>
      <c r="CAA197" s="7"/>
      <c r="CAB197" s="7"/>
      <c r="CAC197" s="7"/>
      <c r="CAD197" s="7"/>
      <c r="CAE197" s="7"/>
      <c r="CAF197" s="7"/>
      <c r="CAG197" s="7"/>
      <c r="CAH197" s="7"/>
      <c r="CAI197" s="7"/>
      <c r="CAJ197" s="7"/>
      <c r="CAK197" s="7"/>
      <c r="CAL197" s="7"/>
      <c r="CAM197" s="7"/>
      <c r="CAN197" s="7"/>
      <c r="CAO197" s="7"/>
      <c r="CAP197" s="7"/>
      <c r="CAQ197" s="7"/>
      <c r="CAR197" s="7"/>
      <c r="CAS197" s="7"/>
      <c r="CAT197" s="7"/>
      <c r="CAU197" s="7"/>
      <c r="CAV197" s="7"/>
      <c r="CAW197" s="7"/>
      <c r="CAX197" s="7"/>
      <c r="CAY197" s="7"/>
      <c r="CAZ197" s="7"/>
      <c r="CBA197" s="7"/>
      <c r="CBB197" s="7"/>
      <c r="CBC197" s="7"/>
      <c r="CBD197" s="7"/>
      <c r="CBE197" s="7"/>
      <c r="CBF197" s="7"/>
      <c r="CBG197" s="7"/>
      <c r="CBH197" s="7"/>
      <c r="CBI197" s="7"/>
      <c r="CBJ197" s="7"/>
      <c r="CBK197" s="7"/>
      <c r="CBL197" s="7"/>
      <c r="CBM197" s="7"/>
      <c r="CBN197" s="7"/>
      <c r="CBO197" s="7"/>
      <c r="CBP197" s="7"/>
      <c r="CBQ197" s="7"/>
      <c r="CBR197" s="7"/>
      <c r="CBS197" s="7"/>
      <c r="CBT197" s="7"/>
      <c r="CBU197" s="7"/>
      <c r="CBV197" s="7"/>
      <c r="CBW197" s="7"/>
      <c r="CBX197" s="7"/>
      <c r="CBY197" s="7"/>
      <c r="CBZ197" s="7"/>
      <c r="CCA197" s="7"/>
      <c r="CCB197" s="7"/>
      <c r="CCC197" s="7"/>
      <c r="CCD197" s="7"/>
      <c r="CCE197" s="7"/>
      <c r="CCF197" s="7"/>
      <c r="CCG197" s="7"/>
      <c r="CCH197" s="7"/>
      <c r="CCI197" s="7"/>
      <c r="CCJ197" s="7"/>
      <c r="CCK197" s="7"/>
      <c r="CCL197" s="7"/>
      <c r="CCM197" s="7"/>
      <c r="CCN197" s="7"/>
      <c r="CCO197" s="7"/>
      <c r="CCP197" s="7"/>
      <c r="CCQ197" s="7"/>
      <c r="CCR197" s="7"/>
      <c r="CCS197" s="7"/>
      <c r="CCT197" s="7"/>
      <c r="CCU197" s="7"/>
      <c r="CCV197" s="7"/>
      <c r="CCW197" s="7"/>
      <c r="CCX197" s="7"/>
      <c r="CCY197" s="7"/>
      <c r="CCZ197" s="7"/>
      <c r="CDA197" s="7"/>
      <c r="CDB197" s="7"/>
      <c r="CDC197" s="7"/>
      <c r="CDD197" s="7"/>
      <c r="CDE197" s="7"/>
      <c r="CDF197" s="7"/>
      <c r="CDG197" s="7"/>
      <c r="CDH197" s="7"/>
      <c r="CDI197" s="7"/>
      <c r="CDJ197" s="7"/>
      <c r="CDK197" s="7"/>
      <c r="CDL197" s="7"/>
      <c r="CDM197" s="7"/>
      <c r="CDN197" s="7"/>
      <c r="CDO197" s="7"/>
      <c r="CDP197" s="7"/>
      <c r="CDQ197" s="7"/>
      <c r="CDR197" s="7"/>
      <c r="CDS197" s="7"/>
      <c r="CDT197" s="7"/>
      <c r="CDU197" s="7"/>
      <c r="CDV197" s="7"/>
      <c r="CDW197" s="7"/>
      <c r="CDX197" s="7"/>
      <c r="CDY197" s="7"/>
      <c r="CDZ197" s="7"/>
      <c r="CEA197" s="7"/>
      <c r="CEB197" s="7"/>
      <c r="CEC197" s="7"/>
      <c r="CED197" s="7"/>
      <c r="CEE197" s="7"/>
      <c r="CEF197" s="7"/>
      <c r="CEG197" s="7"/>
      <c r="CEH197" s="7"/>
      <c r="CEI197" s="7"/>
      <c r="CEJ197" s="7"/>
      <c r="CEK197" s="7"/>
      <c r="CEL197" s="7"/>
      <c r="CEM197" s="7"/>
      <c r="CEN197" s="7"/>
      <c r="CEO197" s="7"/>
      <c r="CEP197" s="7"/>
      <c r="CEQ197" s="7"/>
      <c r="CER197" s="7"/>
      <c r="CES197" s="7"/>
      <c r="CET197" s="7"/>
      <c r="CEU197" s="7"/>
      <c r="CEV197" s="7"/>
      <c r="CEW197" s="7"/>
      <c r="CEX197" s="7"/>
      <c r="CEY197" s="7"/>
      <c r="CEZ197" s="7"/>
      <c r="CFA197" s="7"/>
      <c r="CFB197" s="7"/>
      <c r="CFC197" s="7"/>
      <c r="CFD197" s="7"/>
      <c r="CFE197" s="7"/>
      <c r="CFF197" s="7"/>
      <c r="CFG197" s="7"/>
      <c r="CFH197" s="7"/>
      <c r="CFI197" s="7"/>
      <c r="CFJ197" s="7"/>
      <c r="CFK197" s="7"/>
      <c r="CFL197" s="7"/>
      <c r="CFM197" s="7"/>
      <c r="CFN197" s="7"/>
      <c r="CFO197" s="7"/>
      <c r="CFP197" s="7"/>
      <c r="CFQ197" s="7"/>
      <c r="CFR197" s="7"/>
      <c r="CFS197" s="7"/>
      <c r="CFT197" s="7"/>
      <c r="CFU197" s="7"/>
      <c r="CFV197" s="7"/>
      <c r="CFW197" s="7"/>
      <c r="CFX197" s="7"/>
      <c r="CFY197" s="7"/>
      <c r="CFZ197" s="7"/>
      <c r="CGA197" s="7"/>
      <c r="CGB197" s="7"/>
      <c r="CGC197" s="7"/>
      <c r="CGD197" s="7"/>
      <c r="CGE197" s="7"/>
      <c r="CGF197" s="7"/>
      <c r="CGG197" s="7"/>
      <c r="CGH197" s="7"/>
      <c r="CGI197" s="7"/>
      <c r="CGJ197" s="7"/>
      <c r="CGK197" s="7"/>
      <c r="CGL197" s="7"/>
      <c r="CGM197" s="7"/>
      <c r="CGN197" s="7"/>
      <c r="CGO197" s="7"/>
      <c r="CGP197" s="7"/>
      <c r="CGQ197" s="7"/>
      <c r="CGR197" s="7"/>
      <c r="CGS197" s="7"/>
      <c r="CGT197" s="7"/>
      <c r="CGU197" s="7"/>
      <c r="CGV197" s="7"/>
      <c r="CGW197" s="7"/>
      <c r="CGX197" s="7"/>
      <c r="CGY197" s="7"/>
      <c r="CGZ197" s="7"/>
      <c r="CHA197" s="7"/>
      <c r="CHB197" s="7"/>
      <c r="CHC197" s="7"/>
      <c r="CHD197" s="7"/>
      <c r="CHE197" s="7"/>
      <c r="CHF197" s="7"/>
      <c r="CHG197" s="7"/>
      <c r="CHH197" s="7"/>
      <c r="CHI197" s="7"/>
      <c r="CHJ197" s="7"/>
      <c r="CHK197" s="7"/>
      <c r="CHL197" s="7"/>
      <c r="CHM197" s="7"/>
      <c r="CHN197" s="7"/>
      <c r="CHO197" s="7"/>
      <c r="CHP197" s="7"/>
      <c r="CHQ197" s="7"/>
      <c r="CHR197" s="7"/>
      <c r="CHS197" s="7"/>
      <c r="CHT197" s="7"/>
      <c r="CHU197" s="7"/>
      <c r="CHV197" s="7"/>
      <c r="CHW197" s="7"/>
      <c r="CHX197" s="7"/>
      <c r="CHY197" s="7"/>
      <c r="CHZ197" s="7"/>
      <c r="CIA197" s="7"/>
      <c r="CIB197" s="7"/>
      <c r="CIC197" s="7"/>
      <c r="CID197" s="7"/>
      <c r="CIE197" s="7"/>
      <c r="CIF197" s="7"/>
      <c r="CIG197" s="7"/>
      <c r="CIH197" s="7"/>
      <c r="CII197" s="7"/>
      <c r="CIJ197" s="7"/>
      <c r="CIK197" s="7"/>
      <c r="CIL197" s="7"/>
      <c r="CIM197" s="7"/>
      <c r="CIN197" s="7"/>
      <c r="CIO197" s="7"/>
      <c r="CIP197" s="7"/>
      <c r="CIQ197" s="7"/>
      <c r="CIR197" s="7"/>
      <c r="CIS197" s="7"/>
      <c r="CIT197" s="7"/>
      <c r="CIU197" s="7"/>
      <c r="CIV197" s="7"/>
      <c r="CIW197" s="7"/>
      <c r="CIX197" s="7"/>
      <c r="CIY197" s="7"/>
      <c r="CIZ197" s="7"/>
      <c r="CJA197" s="7"/>
      <c r="CJB197" s="7"/>
      <c r="CJC197" s="7"/>
      <c r="CJD197" s="7"/>
      <c r="CJE197" s="7"/>
      <c r="CJF197" s="7"/>
      <c r="CJG197" s="7"/>
      <c r="CJH197" s="7"/>
      <c r="CJI197" s="7"/>
      <c r="CJJ197" s="7"/>
      <c r="CJK197" s="7"/>
      <c r="CJL197" s="7"/>
      <c r="CJM197" s="7"/>
      <c r="CJN197" s="7"/>
      <c r="CJO197" s="7"/>
      <c r="CJP197" s="7"/>
      <c r="CJQ197" s="7"/>
      <c r="CJR197" s="7"/>
      <c r="CJS197" s="7"/>
      <c r="CJT197" s="7"/>
      <c r="CJU197" s="7"/>
      <c r="CJV197" s="7"/>
      <c r="CJW197" s="7"/>
      <c r="CJX197" s="7"/>
      <c r="CJY197" s="7"/>
      <c r="CJZ197" s="7"/>
      <c r="CKA197" s="7"/>
      <c r="CKB197" s="7"/>
      <c r="CKC197" s="7"/>
      <c r="CKD197" s="7"/>
      <c r="CKE197" s="7"/>
      <c r="CKF197" s="7"/>
      <c r="CKG197" s="7"/>
      <c r="CKH197" s="7"/>
      <c r="CKI197" s="7"/>
      <c r="CKJ197" s="7"/>
      <c r="CKK197" s="7"/>
      <c r="CKL197" s="7"/>
      <c r="CKM197" s="7"/>
      <c r="CKN197" s="7"/>
      <c r="CKO197" s="7"/>
      <c r="CKP197" s="7"/>
      <c r="CKQ197" s="7"/>
      <c r="CKR197" s="7"/>
      <c r="CKS197" s="7"/>
      <c r="CKT197" s="7"/>
      <c r="CKU197" s="7"/>
      <c r="CKV197" s="7"/>
      <c r="CKW197" s="7"/>
      <c r="CKX197" s="7"/>
      <c r="CKY197" s="7"/>
      <c r="CKZ197" s="7"/>
      <c r="CLA197" s="7"/>
      <c r="CLB197" s="7"/>
      <c r="CLC197" s="7"/>
      <c r="CLD197" s="7"/>
      <c r="CLE197" s="7"/>
      <c r="CLF197" s="7"/>
      <c r="CLG197" s="7"/>
      <c r="CLH197" s="7"/>
      <c r="CLI197" s="7"/>
      <c r="CLJ197" s="7"/>
      <c r="CLK197" s="7"/>
      <c r="CLL197" s="7"/>
      <c r="CLM197" s="7"/>
      <c r="CLN197" s="7"/>
      <c r="CLO197" s="7"/>
      <c r="CLP197" s="7"/>
      <c r="CLQ197" s="7"/>
      <c r="CLR197" s="7"/>
      <c r="CLS197" s="7"/>
      <c r="CLT197" s="7"/>
      <c r="CLU197" s="7"/>
      <c r="CLV197" s="7"/>
      <c r="CLW197" s="7"/>
      <c r="CLX197" s="7"/>
      <c r="CLY197" s="7"/>
      <c r="CLZ197" s="7"/>
      <c r="CMA197" s="7"/>
      <c r="CMB197" s="7"/>
      <c r="CMC197" s="7"/>
      <c r="CMD197" s="7"/>
      <c r="CME197" s="7"/>
      <c r="CMF197" s="7"/>
      <c r="CMG197" s="7"/>
      <c r="CMH197" s="7"/>
      <c r="CMI197" s="7"/>
      <c r="CMJ197" s="7"/>
      <c r="CMK197" s="7"/>
      <c r="CML197" s="7"/>
      <c r="CMM197" s="7"/>
      <c r="CMN197" s="7"/>
      <c r="CMO197" s="7"/>
      <c r="CMP197" s="7"/>
      <c r="CMQ197" s="7"/>
      <c r="CMR197" s="7"/>
      <c r="CMS197" s="7"/>
      <c r="CMT197" s="7"/>
      <c r="CMU197" s="7"/>
      <c r="CMV197" s="7"/>
      <c r="CMW197" s="7"/>
      <c r="CMX197" s="7"/>
      <c r="CMY197" s="7"/>
      <c r="CMZ197" s="7"/>
      <c r="CNA197" s="7"/>
      <c r="CNB197" s="7"/>
      <c r="CNC197" s="7"/>
      <c r="CND197" s="7"/>
      <c r="CNE197" s="7"/>
      <c r="CNF197" s="7"/>
      <c r="CNG197" s="7"/>
      <c r="CNH197" s="7"/>
      <c r="CNI197" s="7"/>
      <c r="CNJ197" s="7"/>
      <c r="CNK197" s="7"/>
      <c r="CNL197" s="7"/>
      <c r="CNM197" s="7"/>
      <c r="CNN197" s="7"/>
      <c r="CNO197" s="7"/>
      <c r="CNP197" s="7"/>
      <c r="CNQ197" s="7"/>
      <c r="CNR197" s="7"/>
      <c r="CNS197" s="7"/>
      <c r="CNT197" s="7"/>
      <c r="CNU197" s="7"/>
      <c r="CNV197" s="7"/>
      <c r="CNW197" s="7"/>
      <c r="CNX197" s="7"/>
      <c r="CNY197" s="7"/>
      <c r="CNZ197" s="7"/>
      <c r="COA197" s="7"/>
      <c r="COB197" s="7"/>
      <c r="COC197" s="7"/>
      <c r="COD197" s="7"/>
      <c r="COE197" s="7"/>
      <c r="COF197" s="7"/>
      <c r="COG197" s="7"/>
      <c r="COH197" s="7"/>
      <c r="COI197" s="7"/>
      <c r="COJ197" s="7"/>
      <c r="COK197" s="7"/>
      <c r="COL197" s="7"/>
      <c r="COM197" s="7"/>
      <c r="CON197" s="7"/>
      <c r="COO197" s="7"/>
      <c r="COP197" s="7"/>
      <c r="COQ197" s="7"/>
      <c r="COR197" s="7"/>
      <c r="COS197" s="7"/>
      <c r="COT197" s="7"/>
      <c r="COU197" s="7"/>
      <c r="COV197" s="7"/>
      <c r="COW197" s="7"/>
      <c r="COX197" s="7"/>
      <c r="COY197" s="7"/>
      <c r="COZ197" s="7"/>
      <c r="CPA197" s="7"/>
      <c r="CPB197" s="7"/>
      <c r="CPC197" s="7"/>
      <c r="CPD197" s="7"/>
      <c r="CPE197" s="7"/>
      <c r="CPF197" s="7"/>
      <c r="CPG197" s="7"/>
      <c r="CPH197" s="7"/>
      <c r="CPI197" s="7"/>
      <c r="CPJ197" s="7"/>
      <c r="CPK197" s="7"/>
      <c r="CPL197" s="7"/>
      <c r="CPM197" s="7"/>
      <c r="CPN197" s="7"/>
      <c r="CPO197" s="7"/>
      <c r="CPP197" s="7"/>
      <c r="CPQ197" s="7"/>
      <c r="CPR197" s="7"/>
      <c r="CPS197" s="7"/>
      <c r="CPT197" s="7"/>
      <c r="CPU197" s="7"/>
      <c r="CPV197" s="7"/>
      <c r="CPW197" s="7"/>
      <c r="CPX197" s="7"/>
      <c r="CPY197" s="7"/>
      <c r="CPZ197" s="7"/>
      <c r="CQA197" s="7"/>
      <c r="CQB197" s="7"/>
      <c r="CQC197" s="7"/>
      <c r="CQD197" s="7"/>
      <c r="CQE197" s="7"/>
      <c r="CQF197" s="7"/>
      <c r="CQG197" s="7"/>
      <c r="CQH197" s="7"/>
      <c r="CQI197" s="7"/>
      <c r="CQJ197" s="7"/>
      <c r="CQK197" s="7"/>
      <c r="CQL197" s="7"/>
      <c r="CQM197" s="7"/>
      <c r="CQN197" s="7"/>
      <c r="CQO197" s="7"/>
      <c r="CQP197" s="7"/>
      <c r="CQQ197" s="7"/>
      <c r="CQR197" s="7"/>
      <c r="CQS197" s="7"/>
      <c r="CQT197" s="7"/>
      <c r="CQU197" s="7"/>
      <c r="CQV197" s="7"/>
      <c r="CQW197" s="7"/>
      <c r="CQX197" s="7"/>
      <c r="CQY197" s="7"/>
      <c r="CQZ197" s="7"/>
      <c r="CRA197" s="7"/>
      <c r="CRB197" s="7"/>
      <c r="CRC197" s="7"/>
      <c r="CRD197" s="7"/>
      <c r="CRE197" s="7"/>
      <c r="CRF197" s="7"/>
      <c r="CRG197" s="7"/>
      <c r="CRH197" s="7"/>
      <c r="CRI197" s="7"/>
      <c r="CRJ197" s="7"/>
      <c r="CRK197" s="7"/>
      <c r="CRL197" s="7"/>
      <c r="CRM197" s="7"/>
      <c r="CRN197" s="7"/>
      <c r="CRO197" s="7"/>
      <c r="CRP197" s="7"/>
      <c r="CRQ197" s="7"/>
      <c r="CRR197" s="7"/>
      <c r="CRS197" s="7"/>
      <c r="CRT197" s="7"/>
      <c r="CRU197" s="7"/>
      <c r="CRV197" s="7"/>
      <c r="CRW197" s="7"/>
      <c r="CRX197" s="7"/>
      <c r="CRY197" s="7"/>
      <c r="CRZ197" s="7"/>
      <c r="CSA197" s="7"/>
      <c r="CSB197" s="7"/>
      <c r="CSC197" s="7"/>
      <c r="CSD197" s="7"/>
      <c r="CSE197" s="7"/>
      <c r="CSF197" s="7"/>
      <c r="CSG197" s="7"/>
      <c r="CSH197" s="7"/>
      <c r="CSI197" s="7"/>
      <c r="CSJ197" s="7"/>
      <c r="CSK197" s="7"/>
      <c r="CSL197" s="7"/>
      <c r="CSM197" s="7"/>
      <c r="CSN197" s="7"/>
      <c r="CSO197" s="7"/>
      <c r="CSP197" s="7"/>
      <c r="CSQ197" s="7"/>
      <c r="CSR197" s="7"/>
      <c r="CSS197" s="7"/>
      <c r="CST197" s="7"/>
      <c r="CSU197" s="7"/>
      <c r="CSV197" s="7"/>
      <c r="CSW197" s="7"/>
      <c r="CSX197" s="7"/>
      <c r="CSY197" s="7"/>
      <c r="CSZ197" s="7"/>
      <c r="CTA197" s="7"/>
      <c r="CTB197" s="7"/>
      <c r="CTC197" s="7"/>
      <c r="CTD197" s="7"/>
      <c r="CTE197" s="7"/>
      <c r="CTF197" s="7"/>
      <c r="CTG197" s="7"/>
      <c r="CTH197" s="7"/>
      <c r="CTI197" s="7"/>
      <c r="CTJ197" s="7"/>
      <c r="CTK197" s="7"/>
      <c r="CTL197" s="7"/>
      <c r="CTM197" s="7"/>
      <c r="CTN197" s="7"/>
      <c r="CTO197" s="7"/>
      <c r="CTP197" s="7"/>
      <c r="CTQ197" s="7"/>
      <c r="CTR197" s="7"/>
      <c r="CTS197" s="7"/>
      <c r="CTT197" s="7"/>
      <c r="CTU197" s="7"/>
      <c r="CTV197" s="7"/>
      <c r="CTW197" s="7"/>
      <c r="CTX197" s="7"/>
      <c r="CTY197" s="7"/>
      <c r="CTZ197" s="7"/>
      <c r="CUA197" s="7"/>
      <c r="CUB197" s="7"/>
      <c r="CUC197" s="7"/>
      <c r="CUD197" s="7"/>
      <c r="CUE197" s="7"/>
      <c r="CUF197" s="7"/>
      <c r="CUG197" s="7"/>
      <c r="CUH197" s="7"/>
      <c r="CUI197" s="7"/>
      <c r="CUJ197" s="7"/>
      <c r="CUK197" s="7"/>
      <c r="CUL197" s="7"/>
      <c r="CUM197" s="7"/>
      <c r="CUN197" s="7"/>
      <c r="CUO197" s="7"/>
      <c r="CUP197" s="7"/>
      <c r="CUQ197" s="7"/>
      <c r="CUR197" s="7"/>
      <c r="CUS197" s="7"/>
      <c r="CUT197" s="7"/>
      <c r="CUU197" s="7"/>
      <c r="CUV197" s="7"/>
      <c r="CUW197" s="7"/>
      <c r="CUX197" s="7"/>
      <c r="CUY197" s="7"/>
      <c r="CUZ197" s="7"/>
      <c r="CVA197" s="7"/>
      <c r="CVB197" s="7"/>
      <c r="CVC197" s="7"/>
      <c r="CVD197" s="7"/>
      <c r="CVE197" s="7"/>
      <c r="CVF197" s="7"/>
      <c r="CVG197" s="7"/>
      <c r="CVH197" s="7"/>
      <c r="CVI197" s="7"/>
      <c r="CVJ197" s="7"/>
      <c r="CVK197" s="7"/>
      <c r="CVL197" s="7"/>
      <c r="CVM197" s="7"/>
      <c r="CVN197" s="7"/>
      <c r="CVO197" s="7"/>
      <c r="CVP197" s="7"/>
      <c r="CVQ197" s="7"/>
      <c r="CVR197" s="7"/>
      <c r="CVS197" s="7"/>
      <c r="CVT197" s="7"/>
      <c r="CVU197" s="7"/>
      <c r="CVV197" s="7"/>
      <c r="CVW197" s="7"/>
      <c r="CVX197" s="7"/>
      <c r="CVY197" s="7"/>
      <c r="CVZ197" s="7"/>
      <c r="CWA197" s="7"/>
      <c r="CWB197" s="7"/>
      <c r="CWC197" s="7"/>
      <c r="CWD197" s="7"/>
      <c r="CWE197" s="7"/>
      <c r="CWF197" s="7"/>
      <c r="CWG197" s="7"/>
      <c r="CWH197" s="7"/>
      <c r="CWI197" s="7"/>
      <c r="CWJ197" s="7"/>
      <c r="CWK197" s="7"/>
      <c r="CWL197" s="7"/>
      <c r="CWM197" s="7"/>
      <c r="CWN197" s="7"/>
      <c r="CWO197" s="7"/>
      <c r="CWP197" s="7"/>
      <c r="CWQ197" s="7"/>
      <c r="CWR197" s="7"/>
      <c r="CWS197" s="7"/>
      <c r="CWT197" s="7"/>
      <c r="CWU197" s="7"/>
      <c r="CWV197" s="7"/>
      <c r="CWW197" s="7"/>
      <c r="CWX197" s="7"/>
      <c r="CWY197" s="7"/>
      <c r="CWZ197" s="7"/>
      <c r="CXA197" s="7"/>
      <c r="CXB197" s="7"/>
      <c r="CXC197" s="7"/>
      <c r="CXD197" s="7"/>
      <c r="CXE197" s="7"/>
      <c r="CXF197" s="7"/>
      <c r="CXG197" s="7"/>
      <c r="CXH197" s="7"/>
      <c r="CXI197" s="7"/>
      <c r="CXJ197" s="7"/>
      <c r="CXK197" s="7"/>
      <c r="CXL197" s="7"/>
      <c r="CXM197" s="7"/>
      <c r="CXN197" s="7"/>
      <c r="CXO197" s="7"/>
      <c r="CXP197" s="7"/>
      <c r="CXQ197" s="7"/>
      <c r="CXR197" s="7"/>
      <c r="CXS197" s="7"/>
      <c r="CXT197" s="7"/>
      <c r="CXU197" s="7"/>
      <c r="CXV197" s="7"/>
      <c r="CXW197" s="7"/>
      <c r="CXX197" s="7"/>
      <c r="CXY197" s="7"/>
      <c r="CXZ197" s="7"/>
      <c r="CYA197" s="7"/>
      <c r="CYB197" s="7"/>
      <c r="CYC197" s="7"/>
      <c r="CYD197" s="7"/>
      <c r="CYE197" s="7"/>
      <c r="CYF197" s="7"/>
      <c r="CYG197" s="7"/>
      <c r="CYH197" s="7"/>
      <c r="CYI197" s="7"/>
      <c r="CYJ197" s="7"/>
      <c r="CYK197" s="7"/>
      <c r="CYL197" s="7"/>
      <c r="CYM197" s="7"/>
      <c r="CYN197" s="7"/>
      <c r="CYO197" s="7"/>
      <c r="CYP197" s="7"/>
      <c r="CYQ197" s="7"/>
      <c r="CYR197" s="7"/>
      <c r="CYS197" s="7"/>
      <c r="CYT197" s="7"/>
      <c r="CYU197" s="7"/>
      <c r="CYV197" s="7"/>
      <c r="CYW197" s="7"/>
      <c r="CYX197" s="7"/>
      <c r="CYY197" s="7"/>
      <c r="CYZ197" s="7"/>
      <c r="CZA197" s="7"/>
      <c r="CZB197" s="7"/>
      <c r="CZC197" s="7"/>
      <c r="CZD197" s="7"/>
      <c r="CZE197" s="7"/>
      <c r="CZF197" s="7"/>
      <c r="CZG197" s="7"/>
      <c r="CZH197" s="7"/>
      <c r="CZI197" s="7"/>
      <c r="CZJ197" s="7"/>
      <c r="CZK197" s="7"/>
      <c r="CZL197" s="7"/>
      <c r="CZM197" s="7"/>
      <c r="CZN197" s="7"/>
      <c r="CZO197" s="7"/>
      <c r="CZP197" s="7"/>
      <c r="CZQ197" s="7"/>
      <c r="CZR197" s="7"/>
      <c r="CZS197" s="7"/>
      <c r="CZT197" s="7"/>
      <c r="CZU197" s="7"/>
      <c r="CZV197" s="7"/>
      <c r="CZW197" s="7"/>
      <c r="CZX197" s="7"/>
      <c r="CZY197" s="7"/>
      <c r="CZZ197" s="7"/>
      <c r="DAA197" s="7"/>
      <c r="DAB197" s="7"/>
      <c r="DAC197" s="7"/>
      <c r="DAD197" s="7"/>
      <c r="DAE197" s="7"/>
      <c r="DAF197" s="7"/>
      <c r="DAG197" s="7"/>
      <c r="DAH197" s="7"/>
      <c r="DAI197" s="7"/>
      <c r="DAJ197" s="7"/>
      <c r="DAK197" s="7"/>
      <c r="DAL197" s="7"/>
      <c r="DAM197" s="7"/>
      <c r="DAN197" s="7"/>
      <c r="DAO197" s="7"/>
      <c r="DAP197" s="7"/>
      <c r="DAQ197" s="7"/>
      <c r="DAR197" s="7"/>
      <c r="DAS197" s="7"/>
      <c r="DAT197" s="7"/>
      <c r="DAU197" s="7"/>
      <c r="DAV197" s="7"/>
      <c r="DAW197" s="7"/>
      <c r="DAX197" s="7"/>
      <c r="DAY197" s="7"/>
      <c r="DAZ197" s="7"/>
      <c r="DBA197" s="7"/>
      <c r="DBB197" s="7"/>
      <c r="DBC197" s="7"/>
      <c r="DBD197" s="7"/>
      <c r="DBE197" s="7"/>
      <c r="DBF197" s="7"/>
      <c r="DBG197" s="7"/>
      <c r="DBH197" s="7"/>
      <c r="DBI197" s="7"/>
      <c r="DBJ197" s="7"/>
      <c r="DBK197" s="7"/>
      <c r="DBL197" s="7"/>
      <c r="DBM197" s="7"/>
      <c r="DBN197" s="7"/>
      <c r="DBO197" s="7"/>
      <c r="DBP197" s="7"/>
      <c r="DBQ197" s="7"/>
      <c r="DBR197" s="7"/>
      <c r="DBS197" s="7"/>
      <c r="DBT197" s="7"/>
      <c r="DBU197" s="7"/>
      <c r="DBV197" s="7"/>
      <c r="DBW197" s="7"/>
      <c r="DBX197" s="7"/>
      <c r="DBY197" s="7"/>
      <c r="DBZ197" s="7"/>
      <c r="DCA197" s="7"/>
      <c r="DCB197" s="7"/>
      <c r="DCC197" s="7"/>
      <c r="DCD197" s="7"/>
      <c r="DCE197" s="7"/>
      <c r="DCF197" s="7"/>
      <c r="DCG197" s="7"/>
      <c r="DCH197" s="7"/>
      <c r="DCI197" s="7"/>
      <c r="DCJ197" s="7"/>
      <c r="DCK197" s="7"/>
      <c r="DCL197" s="7"/>
      <c r="DCM197" s="7"/>
      <c r="DCN197" s="7"/>
      <c r="DCO197" s="7"/>
      <c r="DCP197" s="7"/>
      <c r="DCQ197" s="7"/>
      <c r="DCR197" s="7"/>
      <c r="DCS197" s="7"/>
      <c r="DCT197" s="7"/>
      <c r="DCU197" s="7"/>
      <c r="DCV197" s="7"/>
      <c r="DCW197" s="7"/>
      <c r="DCX197" s="7"/>
      <c r="DCY197" s="7"/>
      <c r="DCZ197" s="7"/>
      <c r="DDA197" s="7"/>
      <c r="DDB197" s="7"/>
      <c r="DDC197" s="7"/>
      <c r="DDD197" s="7"/>
      <c r="DDE197" s="7"/>
      <c r="DDF197" s="7"/>
      <c r="DDG197" s="7"/>
      <c r="DDH197" s="7"/>
      <c r="DDI197" s="7"/>
      <c r="DDJ197" s="7"/>
      <c r="DDK197" s="7"/>
      <c r="DDL197" s="7"/>
      <c r="DDM197" s="7"/>
      <c r="DDN197" s="7"/>
      <c r="DDO197" s="7"/>
      <c r="DDP197" s="7"/>
      <c r="DDQ197" s="7"/>
      <c r="DDR197" s="7"/>
      <c r="DDS197" s="7"/>
      <c r="DDT197" s="7"/>
      <c r="DDU197" s="7"/>
      <c r="DDV197" s="7"/>
      <c r="DDW197" s="7"/>
      <c r="DDX197" s="7"/>
      <c r="DDY197" s="7"/>
      <c r="DDZ197" s="7"/>
      <c r="DEA197" s="7"/>
      <c r="DEB197" s="7"/>
      <c r="DEC197" s="7"/>
      <c r="DED197" s="7"/>
      <c r="DEE197" s="7"/>
      <c r="DEF197" s="7"/>
      <c r="DEG197" s="7"/>
      <c r="DEH197" s="7"/>
      <c r="DEI197" s="7"/>
      <c r="DEJ197" s="7"/>
      <c r="DEK197" s="7"/>
      <c r="DEL197" s="7"/>
      <c r="DEM197" s="7"/>
      <c r="DEN197" s="7"/>
      <c r="DEO197" s="7"/>
      <c r="DEP197" s="7"/>
      <c r="DEQ197" s="7"/>
      <c r="DER197" s="7"/>
      <c r="DES197" s="7"/>
      <c r="DET197" s="7"/>
      <c r="DEU197" s="7"/>
      <c r="DEV197" s="7"/>
      <c r="DEW197" s="7"/>
      <c r="DEX197" s="7"/>
      <c r="DEY197" s="7"/>
      <c r="DEZ197" s="7"/>
      <c r="DFA197" s="7"/>
      <c r="DFB197" s="7"/>
      <c r="DFC197" s="7"/>
      <c r="DFD197" s="7"/>
      <c r="DFE197" s="7"/>
      <c r="DFF197" s="7"/>
      <c r="DFG197" s="7"/>
      <c r="DFH197" s="7"/>
      <c r="DFI197" s="7"/>
      <c r="DFJ197" s="7"/>
      <c r="DFK197" s="7"/>
      <c r="DFL197" s="7"/>
      <c r="DFM197" s="7"/>
      <c r="DFN197" s="7"/>
      <c r="DFO197" s="7"/>
      <c r="DFP197" s="7"/>
      <c r="DFQ197" s="7"/>
      <c r="DFR197" s="7"/>
      <c r="DFS197" s="7"/>
      <c r="DFT197" s="7"/>
      <c r="DFU197" s="7"/>
      <c r="DFV197" s="7"/>
      <c r="DFW197" s="7"/>
      <c r="DFX197" s="7"/>
      <c r="DFY197" s="7"/>
      <c r="DFZ197" s="7"/>
      <c r="DGA197" s="7"/>
      <c r="DGB197" s="7"/>
      <c r="DGC197" s="7"/>
      <c r="DGD197" s="7"/>
      <c r="DGE197" s="7"/>
      <c r="DGF197" s="7"/>
      <c r="DGG197" s="7"/>
      <c r="DGH197" s="7"/>
      <c r="DGI197" s="7"/>
      <c r="DGJ197" s="7"/>
      <c r="DGK197" s="7"/>
      <c r="DGL197" s="7"/>
      <c r="DGM197" s="7"/>
      <c r="DGN197" s="7"/>
      <c r="DGO197" s="7"/>
      <c r="DGP197" s="7"/>
      <c r="DGQ197" s="7"/>
      <c r="DGR197" s="7"/>
      <c r="DGS197" s="7"/>
      <c r="DGT197" s="7"/>
      <c r="DGU197" s="7"/>
      <c r="DGV197" s="7"/>
      <c r="DGW197" s="7"/>
      <c r="DGX197" s="7"/>
      <c r="DGY197" s="7"/>
      <c r="DGZ197" s="7"/>
      <c r="DHA197" s="7"/>
      <c r="DHB197" s="7"/>
      <c r="DHC197" s="7"/>
      <c r="DHD197" s="7"/>
      <c r="DHE197" s="7"/>
      <c r="DHF197" s="7"/>
      <c r="DHG197" s="7"/>
      <c r="DHH197" s="7"/>
      <c r="DHI197" s="7"/>
      <c r="DHJ197" s="7"/>
      <c r="DHK197" s="7"/>
      <c r="DHL197" s="7"/>
      <c r="DHM197" s="7"/>
      <c r="DHN197" s="7"/>
      <c r="DHO197" s="7"/>
      <c r="DHP197" s="7"/>
      <c r="DHQ197" s="7"/>
      <c r="DHR197" s="7"/>
      <c r="DHS197" s="7"/>
      <c r="DHT197" s="7"/>
      <c r="DHU197" s="7"/>
      <c r="DHV197" s="7"/>
      <c r="DHW197" s="7"/>
      <c r="DHX197" s="7"/>
      <c r="DHY197" s="7"/>
      <c r="DHZ197" s="7"/>
      <c r="DIA197" s="7"/>
      <c r="DIB197" s="7"/>
      <c r="DIC197" s="7"/>
      <c r="DID197" s="7"/>
      <c r="DIE197" s="7"/>
      <c r="DIF197" s="7"/>
      <c r="DIG197" s="7"/>
      <c r="DIH197" s="7"/>
      <c r="DII197" s="7"/>
      <c r="DIJ197" s="7"/>
      <c r="DIK197" s="7"/>
      <c r="DIL197" s="7"/>
      <c r="DIM197" s="7"/>
      <c r="DIN197" s="7"/>
      <c r="DIO197" s="7"/>
      <c r="DIP197" s="7"/>
      <c r="DIQ197" s="7"/>
      <c r="DIR197" s="7"/>
      <c r="DIS197" s="7"/>
      <c r="DIT197" s="7"/>
      <c r="DIU197" s="7"/>
      <c r="DIV197" s="7"/>
      <c r="DIW197" s="7"/>
      <c r="DIX197" s="7"/>
      <c r="DIY197" s="7"/>
      <c r="DIZ197" s="7"/>
      <c r="DJA197" s="7"/>
      <c r="DJB197" s="7"/>
      <c r="DJC197" s="7"/>
      <c r="DJD197" s="7"/>
      <c r="DJE197" s="7"/>
      <c r="DJF197" s="7"/>
      <c r="DJG197" s="7"/>
      <c r="DJH197" s="7"/>
      <c r="DJI197" s="7"/>
      <c r="DJJ197" s="7"/>
      <c r="DJK197" s="7"/>
      <c r="DJL197" s="7"/>
      <c r="DJM197" s="7"/>
      <c r="DJN197" s="7"/>
      <c r="DJO197" s="7"/>
      <c r="DJP197" s="7"/>
      <c r="DJQ197" s="7"/>
      <c r="DJR197" s="7"/>
      <c r="DJS197" s="7"/>
      <c r="DJT197" s="7"/>
      <c r="DJU197" s="7"/>
      <c r="DJV197" s="7"/>
      <c r="DJW197" s="7"/>
      <c r="DJX197" s="7"/>
      <c r="DJY197" s="7"/>
      <c r="DJZ197" s="7"/>
      <c r="DKA197" s="7"/>
      <c r="DKB197" s="7"/>
      <c r="DKC197" s="7"/>
      <c r="DKD197" s="7"/>
      <c r="DKE197" s="7"/>
      <c r="DKF197" s="7"/>
      <c r="DKG197" s="7"/>
      <c r="DKH197" s="7"/>
      <c r="DKI197" s="7"/>
      <c r="DKJ197" s="7"/>
      <c r="DKK197" s="7"/>
      <c r="DKL197" s="7"/>
      <c r="DKM197" s="7"/>
      <c r="DKN197" s="7"/>
      <c r="DKO197" s="7"/>
      <c r="DKP197" s="7"/>
      <c r="DKQ197" s="7"/>
      <c r="DKR197" s="7"/>
      <c r="DKS197" s="7"/>
      <c r="DKT197" s="7"/>
      <c r="DKU197" s="7"/>
      <c r="DKV197" s="7"/>
      <c r="DKW197" s="7"/>
      <c r="DKX197" s="7"/>
      <c r="DKY197" s="7"/>
      <c r="DKZ197" s="7"/>
      <c r="DLA197" s="7"/>
      <c r="DLB197" s="7"/>
      <c r="DLC197" s="7"/>
      <c r="DLD197" s="7"/>
      <c r="DLE197" s="7"/>
      <c r="DLF197" s="7"/>
      <c r="DLG197" s="7"/>
      <c r="DLH197" s="7"/>
      <c r="DLI197" s="7"/>
      <c r="DLJ197" s="7"/>
      <c r="DLK197" s="7"/>
      <c r="DLL197" s="7"/>
      <c r="DLM197" s="7"/>
      <c r="DLN197" s="7"/>
      <c r="DLO197" s="7"/>
      <c r="DLP197" s="7"/>
      <c r="DLQ197" s="7"/>
      <c r="DLR197" s="7"/>
      <c r="DLS197" s="7"/>
      <c r="DLT197" s="7"/>
      <c r="DLU197" s="7"/>
      <c r="DLV197" s="7"/>
      <c r="DLW197" s="7"/>
      <c r="DLX197" s="7"/>
      <c r="DLY197" s="7"/>
      <c r="DLZ197" s="7"/>
      <c r="DMA197" s="7"/>
      <c r="DMB197" s="7"/>
      <c r="DMC197" s="7"/>
      <c r="DMD197" s="7"/>
      <c r="DME197" s="7"/>
      <c r="DMF197" s="7"/>
      <c r="DMG197" s="7"/>
      <c r="DMH197" s="7"/>
      <c r="DMI197" s="7"/>
      <c r="DMJ197" s="7"/>
      <c r="DMK197" s="7"/>
      <c r="DML197" s="7"/>
      <c r="DMM197" s="7"/>
      <c r="DMN197" s="7"/>
      <c r="DMO197" s="7"/>
      <c r="DMP197" s="7"/>
      <c r="DMQ197" s="7"/>
      <c r="DMR197" s="7"/>
      <c r="DMS197" s="7"/>
      <c r="DMT197" s="7"/>
      <c r="DMU197" s="7"/>
      <c r="DMV197" s="7"/>
      <c r="DMW197" s="7"/>
      <c r="DMX197" s="7"/>
      <c r="DMY197" s="7"/>
      <c r="DMZ197" s="7"/>
      <c r="DNA197" s="7"/>
      <c r="DNB197" s="7"/>
      <c r="DNC197" s="7"/>
      <c r="DND197" s="7"/>
      <c r="DNE197" s="7"/>
      <c r="DNF197" s="7"/>
      <c r="DNG197" s="7"/>
      <c r="DNH197" s="7"/>
      <c r="DNI197" s="7"/>
      <c r="DNJ197" s="7"/>
      <c r="DNK197" s="7"/>
      <c r="DNL197" s="7"/>
      <c r="DNM197" s="7"/>
      <c r="DNN197" s="7"/>
      <c r="DNO197" s="7"/>
      <c r="DNP197" s="7"/>
      <c r="DNQ197" s="7"/>
      <c r="DNR197" s="7"/>
      <c r="DNS197" s="7"/>
      <c r="DNT197" s="7"/>
      <c r="DNU197" s="7"/>
      <c r="DNV197" s="7"/>
      <c r="DNW197" s="7"/>
      <c r="DNX197" s="7"/>
      <c r="DNY197" s="7"/>
      <c r="DNZ197" s="7"/>
      <c r="DOA197" s="7"/>
      <c r="DOB197" s="7"/>
      <c r="DOC197" s="7"/>
      <c r="DOD197" s="7"/>
      <c r="DOE197" s="7"/>
      <c r="DOF197" s="7"/>
      <c r="DOG197" s="7"/>
      <c r="DOH197" s="7"/>
      <c r="DOI197" s="7"/>
      <c r="DOJ197" s="7"/>
      <c r="DOK197" s="7"/>
      <c r="DOL197" s="7"/>
      <c r="DOM197" s="7"/>
      <c r="DON197" s="7"/>
      <c r="DOO197" s="7"/>
      <c r="DOP197" s="7"/>
      <c r="DOQ197" s="7"/>
      <c r="DOR197" s="7"/>
      <c r="DOS197" s="7"/>
      <c r="DOT197" s="7"/>
      <c r="DOU197" s="7"/>
      <c r="DOV197" s="7"/>
      <c r="DOW197" s="7"/>
      <c r="DOX197" s="7"/>
      <c r="DOY197" s="7"/>
      <c r="DOZ197" s="7"/>
      <c r="DPA197" s="7"/>
      <c r="DPB197" s="7"/>
      <c r="DPC197" s="7"/>
      <c r="DPD197" s="7"/>
      <c r="DPE197" s="7"/>
      <c r="DPF197" s="7"/>
      <c r="DPG197" s="7"/>
      <c r="DPH197" s="7"/>
      <c r="DPI197" s="7"/>
      <c r="DPJ197" s="7"/>
      <c r="DPK197" s="7"/>
      <c r="DPL197" s="7"/>
      <c r="DPM197" s="7"/>
      <c r="DPN197" s="7"/>
      <c r="DPO197" s="7"/>
      <c r="DPP197" s="7"/>
      <c r="DPQ197" s="7"/>
      <c r="DPR197" s="7"/>
      <c r="DPS197" s="7"/>
      <c r="DPT197" s="7"/>
      <c r="DPU197" s="7"/>
      <c r="DPV197" s="7"/>
      <c r="DPW197" s="7"/>
      <c r="DPX197" s="7"/>
      <c r="DPY197" s="7"/>
      <c r="DPZ197" s="7"/>
      <c r="DQA197" s="7"/>
      <c r="DQB197" s="7"/>
      <c r="DQC197" s="7"/>
      <c r="DQD197" s="7"/>
      <c r="DQE197" s="7"/>
      <c r="DQF197" s="7"/>
      <c r="DQG197" s="7"/>
      <c r="DQH197" s="7"/>
      <c r="DQI197" s="7"/>
      <c r="DQJ197" s="7"/>
      <c r="DQK197" s="7"/>
      <c r="DQL197" s="7"/>
      <c r="DQM197" s="7"/>
      <c r="DQN197" s="7"/>
      <c r="DQO197" s="7"/>
      <c r="DQP197" s="7"/>
      <c r="DQQ197" s="7"/>
      <c r="DQR197" s="7"/>
      <c r="DQS197" s="7"/>
      <c r="DQT197" s="7"/>
      <c r="DQU197" s="7"/>
      <c r="DQV197" s="7"/>
      <c r="DQW197" s="7"/>
      <c r="DQX197" s="7"/>
      <c r="DQY197" s="7"/>
      <c r="DQZ197" s="7"/>
      <c r="DRA197" s="7"/>
      <c r="DRB197" s="7"/>
      <c r="DRC197" s="7"/>
      <c r="DRD197" s="7"/>
      <c r="DRE197" s="7"/>
      <c r="DRF197" s="7"/>
      <c r="DRG197" s="7"/>
      <c r="DRH197" s="7"/>
      <c r="DRI197" s="7"/>
      <c r="DRJ197" s="7"/>
      <c r="DRK197" s="7"/>
      <c r="DRL197" s="7"/>
      <c r="DRM197" s="7"/>
      <c r="DRN197" s="7"/>
      <c r="DRO197" s="7"/>
      <c r="DRP197" s="7"/>
      <c r="DRQ197" s="7"/>
      <c r="DRR197" s="7"/>
      <c r="DRS197" s="7"/>
      <c r="DRT197" s="7"/>
      <c r="DRU197" s="7"/>
      <c r="DRV197" s="7"/>
      <c r="DRW197" s="7"/>
      <c r="DRX197" s="7"/>
      <c r="DRY197" s="7"/>
      <c r="DRZ197" s="7"/>
      <c r="DSA197" s="7"/>
      <c r="DSB197" s="7"/>
      <c r="DSC197" s="7"/>
      <c r="DSD197" s="7"/>
      <c r="DSE197" s="7"/>
      <c r="DSF197" s="7"/>
      <c r="DSG197" s="7"/>
      <c r="DSH197" s="7"/>
      <c r="DSI197" s="7"/>
      <c r="DSJ197" s="7"/>
      <c r="DSK197" s="7"/>
      <c r="DSL197" s="7"/>
      <c r="DSM197" s="7"/>
      <c r="DSN197" s="7"/>
      <c r="DSO197" s="7"/>
      <c r="DSP197" s="7"/>
      <c r="DSQ197" s="7"/>
      <c r="DSR197" s="7"/>
      <c r="DSS197" s="7"/>
      <c r="DST197" s="7"/>
      <c r="DSU197" s="7"/>
      <c r="DSV197" s="7"/>
      <c r="DSW197" s="7"/>
      <c r="DSX197" s="7"/>
      <c r="DSY197" s="7"/>
      <c r="DSZ197" s="7"/>
      <c r="DTA197" s="7"/>
      <c r="DTB197" s="7"/>
      <c r="DTC197" s="7"/>
      <c r="DTD197" s="7"/>
      <c r="DTE197" s="7"/>
      <c r="DTF197" s="7"/>
      <c r="DTG197" s="7"/>
      <c r="DTH197" s="7"/>
      <c r="DTI197" s="7"/>
      <c r="DTJ197" s="7"/>
      <c r="DTK197" s="7"/>
      <c r="DTL197" s="7"/>
      <c r="DTM197" s="7"/>
      <c r="DTN197" s="7"/>
      <c r="DTO197" s="7"/>
      <c r="DTP197" s="7"/>
      <c r="DTQ197" s="7"/>
      <c r="DTR197" s="7"/>
      <c r="DTS197" s="7"/>
      <c r="DTT197" s="7"/>
      <c r="DTU197" s="7"/>
      <c r="DTV197" s="7"/>
      <c r="DTW197" s="7"/>
      <c r="DTX197" s="7"/>
      <c r="DTY197" s="7"/>
      <c r="DTZ197" s="7"/>
      <c r="DUA197" s="7"/>
      <c r="DUB197" s="7"/>
      <c r="DUC197" s="7"/>
      <c r="DUD197" s="7"/>
      <c r="DUE197" s="7"/>
      <c r="DUF197" s="7"/>
      <c r="DUG197" s="7"/>
      <c r="DUH197" s="7"/>
      <c r="DUI197" s="7"/>
      <c r="DUJ197" s="7"/>
      <c r="DUK197" s="7"/>
      <c r="DUL197" s="7"/>
      <c r="DUM197" s="7"/>
      <c r="DUN197" s="7"/>
      <c r="DUO197" s="7"/>
      <c r="DUP197" s="7"/>
      <c r="DUQ197" s="7"/>
      <c r="DUR197" s="7"/>
      <c r="DUS197" s="7"/>
      <c r="DUT197" s="7"/>
      <c r="DUU197" s="7"/>
      <c r="DUV197" s="7"/>
      <c r="DUW197" s="7"/>
      <c r="DUX197" s="7"/>
      <c r="DUY197" s="7"/>
      <c r="DUZ197" s="7"/>
      <c r="DVA197" s="7"/>
      <c r="DVB197" s="7"/>
      <c r="DVC197" s="7"/>
      <c r="DVD197" s="7"/>
      <c r="DVE197" s="7"/>
      <c r="DVF197" s="7"/>
      <c r="DVG197" s="7"/>
      <c r="DVH197" s="7"/>
      <c r="DVI197" s="7"/>
      <c r="DVJ197" s="7"/>
      <c r="DVK197" s="7"/>
      <c r="DVL197" s="7"/>
      <c r="DVM197" s="7"/>
      <c r="DVN197" s="7"/>
      <c r="DVO197" s="7"/>
      <c r="DVP197" s="7"/>
      <c r="DVQ197" s="7"/>
      <c r="DVR197" s="7"/>
      <c r="DVS197" s="7"/>
      <c r="DVT197" s="7"/>
      <c r="DVU197" s="7"/>
      <c r="DVV197" s="7"/>
      <c r="DVW197" s="7"/>
      <c r="DVX197" s="7"/>
      <c r="DVY197" s="7"/>
      <c r="DVZ197" s="7"/>
      <c r="DWA197" s="7"/>
      <c r="DWB197" s="7"/>
      <c r="DWC197" s="7"/>
      <c r="DWD197" s="7"/>
      <c r="DWE197" s="7"/>
      <c r="DWF197" s="7"/>
      <c r="DWG197" s="7"/>
      <c r="DWH197" s="7"/>
      <c r="DWI197" s="7"/>
      <c r="DWJ197" s="7"/>
      <c r="DWK197" s="7"/>
      <c r="DWL197" s="7"/>
      <c r="DWM197" s="7"/>
      <c r="DWN197" s="7"/>
      <c r="DWO197" s="7"/>
      <c r="DWP197" s="7"/>
      <c r="DWQ197" s="7"/>
      <c r="DWR197" s="7"/>
      <c r="DWS197" s="7"/>
      <c r="DWT197" s="7"/>
      <c r="DWU197" s="7"/>
      <c r="DWV197" s="7"/>
      <c r="DWW197" s="7"/>
      <c r="DWX197" s="7"/>
      <c r="DWY197" s="7"/>
      <c r="DWZ197" s="7"/>
      <c r="DXA197" s="7"/>
      <c r="DXB197" s="7"/>
      <c r="DXC197" s="7"/>
      <c r="DXD197" s="7"/>
      <c r="DXE197" s="7"/>
      <c r="DXF197" s="7"/>
      <c r="DXG197" s="7"/>
      <c r="DXH197" s="7"/>
      <c r="DXI197" s="7"/>
      <c r="DXJ197" s="7"/>
      <c r="DXK197" s="7"/>
      <c r="DXL197" s="7"/>
      <c r="DXM197" s="7"/>
      <c r="DXN197" s="7"/>
      <c r="DXO197" s="7"/>
      <c r="DXP197" s="7"/>
      <c r="DXQ197" s="7"/>
      <c r="DXR197" s="7"/>
      <c r="DXS197" s="7"/>
      <c r="DXT197" s="7"/>
      <c r="DXU197" s="7"/>
      <c r="DXV197" s="7"/>
      <c r="DXW197" s="7"/>
      <c r="DXX197" s="7"/>
      <c r="DXY197" s="7"/>
      <c r="DXZ197" s="7"/>
      <c r="DYA197" s="7"/>
      <c r="DYB197" s="7"/>
      <c r="DYC197" s="7"/>
      <c r="DYD197" s="7"/>
      <c r="DYE197" s="7"/>
      <c r="DYF197" s="7"/>
      <c r="DYG197" s="7"/>
      <c r="DYH197" s="7"/>
      <c r="DYI197" s="7"/>
      <c r="DYJ197" s="7"/>
      <c r="DYK197" s="7"/>
      <c r="DYL197" s="7"/>
      <c r="DYM197" s="7"/>
      <c r="DYN197" s="7"/>
      <c r="DYO197" s="7"/>
      <c r="DYP197" s="7"/>
      <c r="DYQ197" s="7"/>
      <c r="DYR197" s="7"/>
      <c r="DYS197" s="7"/>
      <c r="DYT197" s="7"/>
      <c r="DYU197" s="7"/>
      <c r="DYV197" s="7"/>
      <c r="DYW197" s="7"/>
      <c r="DYX197" s="7"/>
      <c r="DYY197" s="7"/>
      <c r="DYZ197" s="7"/>
      <c r="DZA197" s="7"/>
      <c r="DZB197" s="7"/>
      <c r="DZC197" s="7"/>
      <c r="DZD197" s="7"/>
      <c r="DZE197" s="7"/>
      <c r="DZF197" s="7"/>
      <c r="DZG197" s="7"/>
      <c r="DZH197" s="7"/>
      <c r="DZI197" s="7"/>
      <c r="DZJ197" s="7"/>
      <c r="DZK197" s="7"/>
      <c r="DZL197" s="7"/>
      <c r="DZM197" s="7"/>
      <c r="DZN197" s="7"/>
      <c r="DZO197" s="7"/>
      <c r="DZP197" s="7"/>
      <c r="DZQ197" s="7"/>
      <c r="DZR197" s="7"/>
      <c r="DZS197" s="7"/>
      <c r="DZT197" s="7"/>
      <c r="DZU197" s="7"/>
      <c r="DZV197" s="7"/>
      <c r="DZW197" s="7"/>
      <c r="DZX197" s="7"/>
      <c r="DZY197" s="7"/>
      <c r="DZZ197" s="7"/>
      <c r="EAA197" s="7"/>
      <c r="EAB197" s="7"/>
      <c r="EAC197" s="7"/>
      <c r="EAD197" s="7"/>
      <c r="EAE197" s="7"/>
      <c r="EAF197" s="7"/>
      <c r="EAG197" s="7"/>
      <c r="EAH197" s="7"/>
      <c r="EAI197" s="7"/>
      <c r="EAJ197" s="7"/>
      <c r="EAK197" s="7"/>
      <c r="EAL197" s="7"/>
      <c r="EAM197" s="7"/>
      <c r="EAN197" s="7"/>
      <c r="EAO197" s="7"/>
      <c r="EAP197" s="7"/>
      <c r="EAQ197" s="7"/>
      <c r="EAR197" s="7"/>
      <c r="EAS197" s="7"/>
      <c r="EAT197" s="7"/>
      <c r="EAU197" s="7"/>
      <c r="EAV197" s="7"/>
      <c r="EAW197" s="7"/>
      <c r="EAX197" s="7"/>
      <c r="EAY197" s="7"/>
      <c r="EAZ197" s="7"/>
      <c r="EBA197" s="7"/>
      <c r="EBB197" s="7"/>
      <c r="EBC197" s="7"/>
      <c r="EBD197" s="7"/>
      <c r="EBE197" s="7"/>
      <c r="EBF197" s="7"/>
      <c r="EBG197" s="7"/>
      <c r="EBH197" s="7"/>
      <c r="EBI197" s="7"/>
      <c r="EBJ197" s="7"/>
      <c r="EBK197" s="7"/>
      <c r="EBL197" s="7"/>
      <c r="EBM197" s="7"/>
      <c r="EBN197" s="7"/>
      <c r="EBO197" s="7"/>
      <c r="EBP197" s="7"/>
      <c r="EBQ197" s="7"/>
      <c r="EBR197" s="7"/>
      <c r="EBS197" s="7"/>
      <c r="EBT197" s="7"/>
      <c r="EBU197" s="7"/>
      <c r="EBV197" s="7"/>
      <c r="EBW197" s="7"/>
      <c r="EBX197" s="7"/>
      <c r="EBY197" s="7"/>
      <c r="EBZ197" s="7"/>
      <c r="ECA197" s="7"/>
      <c r="ECB197" s="7"/>
      <c r="ECC197" s="7"/>
      <c r="ECD197" s="7"/>
      <c r="ECE197" s="7"/>
      <c r="ECF197" s="7"/>
      <c r="ECG197" s="7"/>
      <c r="ECH197" s="7"/>
      <c r="ECI197" s="7"/>
      <c r="ECJ197" s="7"/>
      <c r="ECK197" s="7"/>
      <c r="ECL197" s="7"/>
      <c r="ECM197" s="7"/>
      <c r="ECN197" s="7"/>
      <c r="ECO197" s="7"/>
      <c r="ECP197" s="7"/>
      <c r="ECQ197" s="7"/>
      <c r="ECR197" s="7"/>
      <c r="ECS197" s="7"/>
      <c r="ECT197" s="7"/>
      <c r="ECU197" s="7"/>
      <c r="ECV197" s="7"/>
      <c r="ECW197" s="7"/>
      <c r="ECX197" s="7"/>
      <c r="ECY197" s="7"/>
      <c r="ECZ197" s="7"/>
      <c r="EDA197" s="7"/>
      <c r="EDB197" s="7"/>
      <c r="EDC197" s="7"/>
      <c r="EDD197" s="7"/>
      <c r="EDE197" s="7"/>
      <c r="EDF197" s="7"/>
      <c r="EDG197" s="7"/>
      <c r="EDH197" s="7"/>
      <c r="EDI197" s="7"/>
      <c r="EDJ197" s="7"/>
      <c r="EDK197" s="7"/>
      <c r="EDL197" s="7"/>
      <c r="EDM197" s="7"/>
      <c r="EDN197" s="7"/>
      <c r="EDO197" s="7"/>
      <c r="EDP197" s="7"/>
      <c r="EDQ197" s="7"/>
      <c r="EDR197" s="7"/>
      <c r="EDS197" s="7"/>
      <c r="EDT197" s="7"/>
      <c r="EDU197" s="7"/>
      <c r="EDV197" s="7"/>
      <c r="EDW197" s="7"/>
      <c r="EDX197" s="7"/>
      <c r="EDY197" s="7"/>
      <c r="EDZ197" s="7"/>
      <c r="EEA197" s="7"/>
      <c r="EEB197" s="7"/>
      <c r="EEC197" s="7"/>
      <c r="EED197" s="7"/>
      <c r="EEE197" s="7"/>
      <c r="EEF197" s="7"/>
      <c r="EEG197" s="7"/>
      <c r="EEH197" s="7"/>
      <c r="EEI197" s="7"/>
      <c r="EEJ197" s="7"/>
      <c r="EEK197" s="7"/>
      <c r="EEL197" s="7"/>
      <c r="EEM197" s="7"/>
      <c r="EEN197" s="7"/>
      <c r="EEO197" s="7"/>
      <c r="EEP197" s="7"/>
      <c r="EEQ197" s="7"/>
      <c r="EER197" s="7"/>
      <c r="EES197" s="7"/>
      <c r="EET197" s="7"/>
      <c r="EEU197" s="7"/>
      <c r="EEV197" s="7"/>
      <c r="EEW197" s="7"/>
      <c r="EEX197" s="7"/>
      <c r="EEY197" s="7"/>
      <c r="EEZ197" s="7"/>
      <c r="EFA197" s="7"/>
      <c r="EFB197" s="7"/>
      <c r="EFC197" s="7"/>
      <c r="EFD197" s="7"/>
      <c r="EFE197" s="7"/>
      <c r="EFF197" s="7"/>
      <c r="EFG197" s="7"/>
      <c r="EFH197" s="7"/>
      <c r="EFI197" s="7"/>
      <c r="EFJ197" s="7"/>
      <c r="EFK197" s="7"/>
      <c r="EFL197" s="7"/>
      <c r="EFM197" s="7"/>
      <c r="EFN197" s="7"/>
      <c r="EFO197" s="7"/>
      <c r="EFP197" s="7"/>
      <c r="EFQ197" s="7"/>
      <c r="EFR197" s="7"/>
      <c r="EFS197" s="7"/>
      <c r="EFT197" s="7"/>
      <c r="EFU197" s="7"/>
      <c r="EFV197" s="7"/>
      <c r="EFW197" s="7"/>
      <c r="EFX197" s="7"/>
      <c r="EFY197" s="7"/>
      <c r="EFZ197" s="7"/>
      <c r="EGA197" s="7"/>
      <c r="EGB197" s="7"/>
      <c r="EGC197" s="7"/>
      <c r="EGD197" s="7"/>
      <c r="EGE197" s="7"/>
      <c r="EGF197" s="7"/>
      <c r="EGG197" s="7"/>
      <c r="EGH197" s="7"/>
      <c r="EGI197" s="7"/>
      <c r="EGJ197" s="7"/>
      <c r="EGK197" s="7"/>
      <c r="EGL197" s="7"/>
      <c r="EGM197" s="7"/>
      <c r="EGN197" s="7"/>
      <c r="EGO197" s="7"/>
      <c r="EGP197" s="7"/>
      <c r="EGQ197" s="7"/>
      <c r="EGR197" s="7"/>
      <c r="EGS197" s="7"/>
      <c r="EGT197" s="7"/>
      <c r="EGU197" s="7"/>
      <c r="EGV197" s="7"/>
      <c r="EGW197" s="7"/>
      <c r="EGX197" s="7"/>
      <c r="EGY197" s="7"/>
      <c r="EGZ197" s="7"/>
      <c r="EHA197" s="7"/>
      <c r="EHB197" s="7"/>
      <c r="EHC197" s="7"/>
      <c r="EHD197" s="7"/>
      <c r="EHE197" s="7"/>
      <c r="EHF197" s="7"/>
      <c r="EHG197" s="7"/>
      <c r="EHH197" s="7"/>
      <c r="EHI197" s="7"/>
      <c r="EHJ197" s="7"/>
      <c r="EHK197" s="7"/>
      <c r="EHL197" s="7"/>
      <c r="EHM197" s="7"/>
      <c r="EHN197" s="7"/>
      <c r="EHO197" s="7"/>
      <c r="EHP197" s="7"/>
      <c r="EHQ197" s="7"/>
      <c r="EHR197" s="7"/>
      <c r="EHS197" s="7"/>
      <c r="EHT197" s="7"/>
      <c r="EHU197" s="7"/>
      <c r="EHV197" s="7"/>
      <c r="EHW197" s="7"/>
      <c r="EHX197" s="7"/>
      <c r="EHY197" s="7"/>
      <c r="EHZ197" s="7"/>
      <c r="EIA197" s="7"/>
      <c r="EIB197" s="7"/>
      <c r="EIC197" s="7"/>
      <c r="EID197" s="7"/>
      <c r="EIE197" s="7"/>
      <c r="EIF197" s="7"/>
      <c r="EIG197" s="7"/>
      <c r="EIH197" s="7"/>
      <c r="EII197" s="7"/>
      <c r="EIJ197" s="7"/>
      <c r="EIK197" s="7"/>
      <c r="EIL197" s="7"/>
      <c r="EIM197" s="7"/>
      <c r="EIN197" s="7"/>
      <c r="EIO197" s="7"/>
      <c r="EIP197" s="7"/>
      <c r="EIQ197" s="7"/>
      <c r="EIR197" s="7"/>
      <c r="EIS197" s="7"/>
      <c r="EIT197" s="7"/>
      <c r="EIU197" s="7"/>
      <c r="EIV197" s="7"/>
      <c r="EIW197" s="7"/>
      <c r="EIX197" s="7"/>
      <c r="EIY197" s="7"/>
      <c r="EIZ197" s="7"/>
      <c r="EJA197" s="7"/>
      <c r="EJB197" s="7"/>
      <c r="EJC197" s="7"/>
      <c r="EJD197" s="7"/>
      <c r="EJE197" s="7"/>
      <c r="EJF197" s="7"/>
      <c r="EJG197" s="7"/>
      <c r="EJH197" s="7"/>
      <c r="EJI197" s="7"/>
      <c r="EJJ197" s="7"/>
      <c r="EJK197" s="7"/>
      <c r="EJL197" s="7"/>
      <c r="EJM197" s="7"/>
      <c r="EJN197" s="7"/>
      <c r="EJO197" s="7"/>
      <c r="EJP197" s="7"/>
      <c r="EJQ197" s="7"/>
      <c r="EJR197" s="7"/>
      <c r="EJS197" s="7"/>
      <c r="EJT197" s="7"/>
      <c r="EJU197" s="7"/>
      <c r="EJV197" s="7"/>
      <c r="EJW197" s="7"/>
      <c r="EJX197" s="7"/>
      <c r="EJY197" s="7"/>
      <c r="EJZ197" s="7"/>
      <c r="EKA197" s="7"/>
      <c r="EKB197" s="7"/>
      <c r="EKC197" s="7"/>
      <c r="EKD197" s="7"/>
      <c r="EKE197" s="7"/>
      <c r="EKF197" s="7"/>
      <c r="EKG197" s="7"/>
      <c r="EKH197" s="7"/>
      <c r="EKI197" s="7"/>
      <c r="EKJ197" s="7"/>
      <c r="EKK197" s="7"/>
      <c r="EKL197" s="7"/>
      <c r="EKM197" s="7"/>
      <c r="EKN197" s="7"/>
      <c r="EKO197" s="7"/>
      <c r="EKP197" s="7"/>
      <c r="EKQ197" s="7"/>
      <c r="EKR197" s="7"/>
      <c r="EKS197" s="7"/>
      <c r="EKT197" s="7"/>
      <c r="EKU197" s="7"/>
      <c r="EKV197" s="7"/>
      <c r="EKW197" s="7"/>
      <c r="EKX197" s="7"/>
      <c r="EKY197" s="7"/>
      <c r="EKZ197" s="7"/>
      <c r="ELA197" s="7"/>
      <c r="ELB197" s="7"/>
      <c r="ELC197" s="7"/>
      <c r="ELD197" s="7"/>
      <c r="ELE197" s="7"/>
      <c r="ELF197" s="7"/>
      <c r="ELG197" s="7"/>
      <c r="ELH197" s="7"/>
      <c r="ELI197" s="7"/>
      <c r="ELJ197" s="7"/>
      <c r="ELK197" s="7"/>
      <c r="ELL197" s="7"/>
      <c r="ELM197" s="7"/>
      <c r="ELN197" s="7"/>
      <c r="ELO197" s="7"/>
      <c r="ELP197" s="7"/>
      <c r="ELQ197" s="7"/>
      <c r="ELR197" s="7"/>
      <c r="ELS197" s="7"/>
      <c r="ELT197" s="7"/>
      <c r="ELU197" s="7"/>
      <c r="ELV197" s="7"/>
      <c r="ELW197" s="7"/>
      <c r="ELX197" s="7"/>
      <c r="ELY197" s="7"/>
      <c r="ELZ197" s="7"/>
      <c r="EMA197" s="7"/>
      <c r="EMB197" s="7"/>
      <c r="EMC197" s="7"/>
      <c r="EMD197" s="7"/>
      <c r="EME197" s="7"/>
      <c r="EMF197" s="7"/>
      <c r="EMG197" s="7"/>
      <c r="EMH197" s="7"/>
      <c r="EMI197" s="7"/>
      <c r="EMJ197" s="7"/>
      <c r="EMK197" s="7"/>
      <c r="EML197" s="7"/>
      <c r="EMM197" s="7"/>
      <c r="EMN197" s="7"/>
      <c r="EMO197" s="7"/>
      <c r="EMP197" s="7"/>
      <c r="EMQ197" s="7"/>
      <c r="EMR197" s="7"/>
      <c r="EMS197" s="7"/>
      <c r="EMT197" s="7"/>
      <c r="EMU197" s="7"/>
      <c r="EMV197" s="7"/>
      <c r="EMW197" s="7"/>
      <c r="EMX197" s="7"/>
      <c r="EMY197" s="7"/>
      <c r="EMZ197" s="7"/>
      <c r="ENA197" s="7"/>
      <c r="ENB197" s="7"/>
      <c r="ENC197" s="7"/>
      <c r="END197" s="7"/>
      <c r="ENE197" s="7"/>
      <c r="ENF197" s="7"/>
      <c r="ENG197" s="7"/>
      <c r="ENH197" s="7"/>
      <c r="ENI197" s="7"/>
      <c r="ENJ197" s="7"/>
      <c r="ENK197" s="7"/>
      <c r="ENL197" s="7"/>
      <c r="ENM197" s="7"/>
      <c r="ENN197" s="7"/>
      <c r="ENO197" s="7"/>
      <c r="ENP197" s="7"/>
      <c r="ENQ197" s="7"/>
      <c r="ENR197" s="7"/>
      <c r="ENS197" s="7"/>
      <c r="ENT197" s="7"/>
      <c r="ENU197" s="7"/>
      <c r="ENV197" s="7"/>
      <c r="ENW197" s="7"/>
      <c r="ENX197" s="7"/>
      <c r="ENY197" s="7"/>
      <c r="ENZ197" s="7"/>
      <c r="EOA197" s="7"/>
      <c r="EOB197" s="7"/>
      <c r="EOC197" s="7"/>
      <c r="EOD197" s="7"/>
      <c r="EOE197" s="7"/>
      <c r="EOF197" s="7"/>
      <c r="EOG197" s="7"/>
      <c r="EOH197" s="7"/>
      <c r="EOI197" s="7"/>
      <c r="EOJ197" s="7"/>
      <c r="EOK197" s="7"/>
      <c r="EOL197" s="7"/>
      <c r="EOM197" s="7"/>
      <c r="EON197" s="7"/>
      <c r="EOO197" s="7"/>
      <c r="EOP197" s="7"/>
      <c r="EOQ197" s="7"/>
      <c r="EOR197" s="7"/>
      <c r="EOS197" s="7"/>
      <c r="EOT197" s="7"/>
      <c r="EOU197" s="7"/>
      <c r="EOV197" s="7"/>
      <c r="EOW197" s="7"/>
      <c r="EOX197" s="7"/>
      <c r="EOY197" s="7"/>
      <c r="EOZ197" s="7"/>
      <c r="EPA197" s="7"/>
      <c r="EPB197" s="7"/>
      <c r="EPC197" s="7"/>
      <c r="EPD197" s="7"/>
      <c r="EPE197" s="7"/>
      <c r="EPF197" s="7"/>
      <c r="EPG197" s="7"/>
      <c r="EPH197" s="7"/>
      <c r="EPI197" s="7"/>
      <c r="EPJ197" s="7"/>
      <c r="EPK197" s="7"/>
      <c r="EPL197" s="7"/>
      <c r="EPM197" s="7"/>
      <c r="EPN197" s="7"/>
      <c r="EPO197" s="7"/>
      <c r="EPP197" s="7"/>
      <c r="EPQ197" s="7"/>
      <c r="EPR197" s="7"/>
      <c r="EPS197" s="7"/>
      <c r="EPT197" s="7"/>
      <c r="EPU197" s="7"/>
      <c r="EPV197" s="7"/>
      <c r="EPW197" s="7"/>
      <c r="EPX197" s="7"/>
      <c r="EPY197" s="7"/>
      <c r="EPZ197" s="7"/>
      <c r="EQA197" s="7"/>
      <c r="EQB197" s="7"/>
      <c r="EQC197" s="7"/>
      <c r="EQD197" s="7"/>
      <c r="EQE197" s="7"/>
      <c r="EQF197" s="7"/>
      <c r="EQG197" s="7"/>
      <c r="EQH197" s="7"/>
      <c r="EQI197" s="7"/>
      <c r="EQJ197" s="7"/>
      <c r="EQK197" s="7"/>
      <c r="EQL197" s="7"/>
      <c r="EQM197" s="7"/>
      <c r="EQN197" s="7"/>
      <c r="EQO197" s="7"/>
      <c r="EQP197" s="7"/>
      <c r="EQQ197" s="7"/>
      <c r="EQR197" s="7"/>
      <c r="EQS197" s="7"/>
      <c r="EQT197" s="7"/>
      <c r="EQU197" s="7"/>
      <c r="EQV197" s="7"/>
      <c r="EQW197" s="7"/>
      <c r="EQX197" s="7"/>
      <c r="EQY197" s="7"/>
      <c r="EQZ197" s="7"/>
      <c r="ERA197" s="7"/>
      <c r="ERB197" s="7"/>
      <c r="ERC197" s="7"/>
      <c r="ERD197" s="7"/>
      <c r="ERE197" s="7"/>
      <c r="ERF197" s="7"/>
      <c r="ERG197" s="7"/>
      <c r="ERH197" s="7"/>
      <c r="ERI197" s="7"/>
      <c r="ERJ197" s="7"/>
      <c r="ERK197" s="7"/>
      <c r="ERL197" s="7"/>
      <c r="ERM197" s="7"/>
      <c r="ERN197" s="7"/>
      <c r="ERO197" s="7"/>
      <c r="ERP197" s="7"/>
      <c r="ERQ197" s="7"/>
      <c r="ERR197" s="7"/>
      <c r="ERS197" s="7"/>
      <c r="ERT197" s="7"/>
      <c r="ERU197" s="7"/>
      <c r="ERV197" s="7"/>
      <c r="ERW197" s="7"/>
      <c r="ERX197" s="7"/>
      <c r="ERY197" s="7"/>
      <c r="ERZ197" s="7"/>
      <c r="ESA197" s="7"/>
      <c r="ESB197" s="7"/>
      <c r="ESC197" s="7"/>
      <c r="ESD197" s="7"/>
      <c r="ESE197" s="7"/>
      <c r="ESF197" s="7"/>
      <c r="ESG197" s="7"/>
      <c r="ESH197" s="7"/>
      <c r="ESI197" s="7"/>
      <c r="ESJ197" s="7"/>
      <c r="ESK197" s="7"/>
      <c r="ESL197" s="7"/>
      <c r="ESM197" s="7"/>
      <c r="ESN197" s="7"/>
      <c r="ESO197" s="7"/>
      <c r="ESP197" s="7"/>
      <c r="ESQ197" s="7"/>
      <c r="ESR197" s="7"/>
      <c r="ESS197" s="7"/>
      <c r="EST197" s="7"/>
      <c r="ESU197" s="7"/>
      <c r="ESV197" s="7"/>
      <c r="ESW197" s="7"/>
      <c r="ESX197" s="7"/>
      <c r="ESY197" s="7"/>
      <c r="ESZ197" s="7"/>
      <c r="ETA197" s="7"/>
      <c r="ETB197" s="7"/>
      <c r="ETC197" s="7"/>
      <c r="ETD197" s="7"/>
      <c r="ETE197" s="7"/>
      <c r="ETF197" s="7"/>
      <c r="ETG197" s="7"/>
      <c r="ETH197" s="7"/>
      <c r="ETI197" s="7"/>
      <c r="ETJ197" s="7"/>
      <c r="ETK197" s="7"/>
      <c r="ETL197" s="7"/>
      <c r="ETM197" s="7"/>
      <c r="ETN197" s="7"/>
      <c r="ETO197" s="7"/>
      <c r="ETP197" s="7"/>
      <c r="ETQ197" s="7"/>
      <c r="ETR197" s="7"/>
      <c r="ETS197" s="7"/>
      <c r="ETT197" s="7"/>
      <c r="ETU197" s="7"/>
      <c r="ETV197" s="7"/>
      <c r="ETW197" s="7"/>
      <c r="ETX197" s="7"/>
      <c r="ETY197" s="7"/>
      <c r="ETZ197" s="7"/>
      <c r="EUA197" s="7"/>
      <c r="EUB197" s="7"/>
      <c r="EUC197" s="7"/>
      <c r="EUD197" s="7"/>
      <c r="EUE197" s="7"/>
      <c r="EUF197" s="7"/>
      <c r="EUG197" s="7"/>
      <c r="EUH197" s="7"/>
      <c r="EUI197" s="7"/>
      <c r="EUJ197" s="7"/>
      <c r="EUK197" s="7"/>
      <c r="EUL197" s="7"/>
      <c r="EUM197" s="7"/>
      <c r="EUN197" s="7"/>
      <c r="EUO197" s="7"/>
      <c r="EUP197" s="7"/>
      <c r="EUQ197" s="7"/>
      <c r="EUR197" s="7"/>
      <c r="EUS197" s="7"/>
      <c r="EUT197" s="7"/>
      <c r="EUU197" s="7"/>
      <c r="EUV197" s="7"/>
      <c r="EUW197" s="7"/>
      <c r="EUX197" s="7"/>
      <c r="EUY197" s="7"/>
      <c r="EUZ197" s="7"/>
      <c r="EVA197" s="7"/>
      <c r="EVB197" s="7"/>
      <c r="EVC197" s="7"/>
      <c r="EVD197" s="7"/>
      <c r="EVE197" s="7"/>
      <c r="EVF197" s="7"/>
      <c r="EVG197" s="7"/>
      <c r="EVH197" s="7"/>
      <c r="EVI197" s="7"/>
      <c r="EVJ197" s="7"/>
      <c r="EVK197" s="7"/>
      <c r="EVL197" s="7"/>
      <c r="EVM197" s="7"/>
      <c r="EVN197" s="7"/>
      <c r="EVO197" s="7"/>
      <c r="EVP197" s="7"/>
      <c r="EVQ197" s="7"/>
      <c r="EVR197" s="7"/>
      <c r="EVS197" s="7"/>
      <c r="EVT197" s="7"/>
      <c r="EVU197" s="7"/>
      <c r="EVV197" s="7"/>
      <c r="EVW197" s="7"/>
      <c r="EVX197" s="7"/>
      <c r="EVY197" s="7"/>
      <c r="EVZ197" s="7"/>
      <c r="EWA197" s="7"/>
      <c r="EWB197" s="7"/>
      <c r="EWC197" s="7"/>
      <c r="EWD197" s="7"/>
      <c r="EWE197" s="7"/>
      <c r="EWF197" s="7"/>
      <c r="EWG197" s="7"/>
      <c r="EWH197" s="7"/>
      <c r="EWI197" s="7"/>
      <c r="EWJ197" s="7"/>
      <c r="EWK197" s="7"/>
      <c r="EWL197" s="7"/>
      <c r="EWM197" s="7"/>
      <c r="EWN197" s="7"/>
      <c r="EWO197" s="7"/>
      <c r="EWP197" s="7"/>
      <c r="EWQ197" s="7"/>
      <c r="EWR197" s="7"/>
      <c r="EWS197" s="7"/>
      <c r="EWT197" s="7"/>
      <c r="EWU197" s="7"/>
      <c r="EWV197" s="7"/>
      <c r="EWW197" s="7"/>
      <c r="EWX197" s="7"/>
      <c r="EWY197" s="7"/>
      <c r="EWZ197" s="7"/>
      <c r="EXA197" s="7"/>
      <c r="EXB197" s="7"/>
      <c r="EXC197" s="7"/>
      <c r="EXD197" s="7"/>
      <c r="EXE197" s="7"/>
      <c r="EXF197" s="7"/>
      <c r="EXG197" s="7"/>
      <c r="EXH197" s="7"/>
      <c r="EXI197" s="7"/>
      <c r="EXJ197" s="7"/>
      <c r="EXK197" s="7"/>
      <c r="EXL197" s="7"/>
      <c r="EXM197" s="7"/>
      <c r="EXN197" s="7"/>
      <c r="EXO197" s="7"/>
      <c r="EXP197" s="7"/>
      <c r="EXQ197" s="7"/>
      <c r="EXR197" s="7"/>
      <c r="EXS197" s="7"/>
      <c r="EXT197" s="7"/>
      <c r="EXU197" s="7"/>
      <c r="EXV197" s="7"/>
      <c r="EXW197" s="7"/>
      <c r="EXX197" s="7"/>
      <c r="EXY197" s="7"/>
      <c r="EXZ197" s="7"/>
      <c r="EYA197" s="7"/>
      <c r="EYB197" s="7"/>
      <c r="EYC197" s="7"/>
      <c r="EYD197" s="7"/>
      <c r="EYE197" s="7"/>
      <c r="EYF197" s="7"/>
      <c r="EYG197" s="7"/>
      <c r="EYH197" s="7"/>
      <c r="EYI197" s="7"/>
      <c r="EYJ197" s="7"/>
      <c r="EYK197" s="7"/>
      <c r="EYL197" s="7"/>
      <c r="EYM197" s="7"/>
      <c r="EYN197" s="7"/>
      <c r="EYO197" s="7"/>
      <c r="EYP197" s="7"/>
      <c r="EYQ197" s="7"/>
      <c r="EYR197" s="7"/>
      <c r="EYS197" s="7"/>
      <c r="EYT197" s="7"/>
      <c r="EYU197" s="7"/>
      <c r="EYV197" s="7"/>
      <c r="EYW197" s="7"/>
      <c r="EYX197" s="7"/>
      <c r="EYY197" s="7"/>
      <c r="EYZ197" s="7"/>
      <c r="EZA197" s="7"/>
      <c r="EZB197" s="7"/>
      <c r="EZC197" s="7"/>
      <c r="EZD197" s="7"/>
      <c r="EZE197" s="7"/>
      <c r="EZF197" s="7"/>
      <c r="EZG197" s="7"/>
      <c r="EZH197" s="7"/>
      <c r="EZI197" s="7"/>
      <c r="EZJ197" s="7"/>
      <c r="EZK197" s="7"/>
      <c r="EZL197" s="7"/>
      <c r="EZM197" s="7"/>
      <c r="EZN197" s="7"/>
      <c r="EZO197" s="7"/>
      <c r="EZP197" s="7"/>
      <c r="EZQ197" s="7"/>
      <c r="EZR197" s="7"/>
      <c r="EZS197" s="7"/>
      <c r="EZT197" s="7"/>
      <c r="EZU197" s="7"/>
      <c r="EZV197" s="7"/>
      <c r="EZW197" s="7"/>
      <c r="EZX197" s="7"/>
      <c r="EZY197" s="7"/>
      <c r="EZZ197" s="7"/>
      <c r="FAA197" s="7"/>
      <c r="FAB197" s="7"/>
      <c r="FAC197" s="7"/>
      <c r="FAD197" s="7"/>
      <c r="FAE197" s="7"/>
      <c r="FAF197" s="7"/>
      <c r="FAG197" s="7"/>
      <c r="FAH197" s="7"/>
      <c r="FAI197" s="7"/>
      <c r="FAJ197" s="7"/>
      <c r="FAK197" s="7"/>
      <c r="FAL197" s="7"/>
      <c r="FAM197" s="7"/>
      <c r="FAN197" s="7"/>
      <c r="FAO197" s="7"/>
      <c r="FAP197" s="7"/>
      <c r="FAQ197" s="7"/>
      <c r="FAR197" s="7"/>
      <c r="FAS197" s="7"/>
      <c r="FAT197" s="7"/>
      <c r="FAU197" s="7"/>
      <c r="FAV197" s="7"/>
      <c r="FAW197" s="7"/>
      <c r="FAX197" s="7"/>
      <c r="FAY197" s="7"/>
      <c r="FAZ197" s="7"/>
      <c r="FBA197" s="7"/>
      <c r="FBB197" s="7"/>
      <c r="FBC197" s="7"/>
      <c r="FBD197" s="7"/>
      <c r="FBE197" s="7"/>
      <c r="FBF197" s="7"/>
      <c r="FBG197" s="7"/>
      <c r="FBH197" s="7"/>
      <c r="FBI197" s="7"/>
      <c r="FBJ197" s="7"/>
      <c r="FBK197" s="7"/>
      <c r="FBL197" s="7"/>
      <c r="FBM197" s="7"/>
      <c r="FBN197" s="7"/>
      <c r="FBO197" s="7"/>
      <c r="FBP197" s="7"/>
      <c r="FBQ197" s="7"/>
      <c r="FBR197" s="7"/>
      <c r="FBS197" s="7"/>
      <c r="FBT197" s="7"/>
      <c r="FBU197" s="7"/>
      <c r="FBV197" s="7"/>
      <c r="FBW197" s="7"/>
      <c r="FBX197" s="7"/>
      <c r="FBY197" s="7"/>
      <c r="FBZ197" s="7"/>
      <c r="FCA197" s="7"/>
      <c r="FCB197" s="7"/>
      <c r="FCC197" s="7"/>
      <c r="FCD197" s="7"/>
      <c r="FCE197" s="7"/>
      <c r="FCF197" s="7"/>
      <c r="FCG197" s="7"/>
      <c r="FCH197" s="7"/>
      <c r="FCI197" s="7"/>
      <c r="FCJ197" s="7"/>
      <c r="FCK197" s="7"/>
      <c r="FCL197" s="7"/>
      <c r="FCM197" s="7"/>
      <c r="FCN197" s="7"/>
      <c r="FCO197" s="7"/>
      <c r="FCP197" s="7"/>
      <c r="FCQ197" s="7"/>
      <c r="FCR197" s="7"/>
      <c r="FCS197" s="7"/>
      <c r="FCT197" s="7"/>
      <c r="FCU197" s="7"/>
      <c r="FCV197" s="7"/>
      <c r="FCW197" s="7"/>
      <c r="FCX197" s="7"/>
      <c r="FCY197" s="7"/>
      <c r="FCZ197" s="7"/>
      <c r="FDA197" s="7"/>
      <c r="FDB197" s="7"/>
      <c r="FDC197" s="7"/>
      <c r="FDD197" s="7"/>
      <c r="FDE197" s="7"/>
      <c r="FDF197" s="7"/>
      <c r="FDG197" s="7"/>
      <c r="FDH197" s="7"/>
      <c r="FDI197" s="7"/>
      <c r="FDJ197" s="7"/>
      <c r="FDK197" s="7"/>
      <c r="FDL197" s="7"/>
      <c r="FDM197" s="7"/>
      <c r="FDN197" s="7"/>
      <c r="FDO197" s="7"/>
      <c r="FDP197" s="7"/>
      <c r="FDQ197" s="7"/>
      <c r="FDR197" s="7"/>
      <c r="FDS197" s="7"/>
      <c r="FDT197" s="7"/>
      <c r="FDU197" s="7"/>
      <c r="FDV197" s="7"/>
      <c r="FDW197" s="7"/>
      <c r="FDX197" s="7"/>
      <c r="FDY197" s="7"/>
      <c r="FDZ197" s="7"/>
      <c r="FEA197" s="7"/>
      <c r="FEB197" s="7"/>
      <c r="FEC197" s="7"/>
      <c r="FED197" s="7"/>
      <c r="FEE197" s="7"/>
      <c r="FEF197" s="7"/>
      <c r="FEG197" s="7"/>
      <c r="FEH197" s="7"/>
      <c r="FEI197" s="7"/>
      <c r="FEJ197" s="7"/>
      <c r="FEK197" s="7"/>
      <c r="FEL197" s="7"/>
      <c r="FEM197" s="7"/>
      <c r="FEN197" s="7"/>
      <c r="FEO197" s="7"/>
      <c r="FEP197" s="7"/>
      <c r="FEQ197" s="7"/>
      <c r="FER197" s="7"/>
      <c r="FES197" s="7"/>
      <c r="FET197" s="7"/>
      <c r="FEU197" s="7"/>
      <c r="FEV197" s="7"/>
      <c r="FEW197" s="7"/>
      <c r="FEX197" s="7"/>
      <c r="FEY197" s="7"/>
      <c r="FEZ197" s="7"/>
      <c r="FFA197" s="7"/>
      <c r="FFB197" s="7"/>
      <c r="FFC197" s="7"/>
      <c r="FFD197" s="7"/>
      <c r="FFE197" s="7"/>
      <c r="FFF197" s="7"/>
      <c r="FFG197" s="7"/>
      <c r="FFH197" s="7"/>
      <c r="FFI197" s="7"/>
      <c r="FFJ197" s="7"/>
      <c r="FFK197" s="7"/>
      <c r="FFL197" s="7"/>
      <c r="FFM197" s="7"/>
      <c r="FFN197" s="7"/>
      <c r="FFO197" s="7"/>
      <c r="FFP197" s="7"/>
      <c r="FFQ197" s="7"/>
      <c r="FFR197" s="7"/>
      <c r="FFS197" s="7"/>
      <c r="FFT197" s="7"/>
      <c r="FFU197" s="7"/>
      <c r="FFV197" s="7"/>
      <c r="FFW197" s="7"/>
      <c r="FFX197" s="7"/>
      <c r="FFY197" s="7"/>
      <c r="FFZ197" s="7"/>
      <c r="FGA197" s="7"/>
      <c r="FGB197" s="7"/>
      <c r="FGC197" s="7"/>
      <c r="FGD197" s="7"/>
      <c r="FGE197" s="7"/>
      <c r="FGF197" s="7"/>
      <c r="FGG197" s="7"/>
      <c r="FGH197" s="7"/>
      <c r="FGI197" s="7"/>
      <c r="FGJ197" s="7"/>
      <c r="FGK197" s="7"/>
      <c r="FGL197" s="7"/>
      <c r="FGM197" s="7"/>
      <c r="FGN197" s="7"/>
      <c r="FGO197" s="7"/>
      <c r="FGP197" s="7"/>
      <c r="FGQ197" s="7"/>
      <c r="FGR197" s="7"/>
      <c r="FGS197" s="7"/>
      <c r="FGT197" s="7"/>
      <c r="FGU197" s="7"/>
      <c r="FGV197" s="7"/>
      <c r="FGW197" s="7"/>
      <c r="FGX197" s="7"/>
      <c r="FGY197" s="7"/>
      <c r="FGZ197" s="7"/>
      <c r="FHA197" s="7"/>
      <c r="FHB197" s="7"/>
      <c r="FHC197" s="7"/>
      <c r="FHD197" s="7"/>
      <c r="FHE197" s="7"/>
      <c r="FHF197" s="7"/>
      <c r="FHG197" s="7"/>
      <c r="FHH197" s="7"/>
      <c r="FHI197" s="7"/>
      <c r="FHJ197" s="7"/>
      <c r="FHK197" s="7"/>
      <c r="FHL197" s="7"/>
      <c r="FHM197" s="7"/>
      <c r="FHN197" s="7"/>
      <c r="FHO197" s="7"/>
      <c r="FHP197" s="7"/>
      <c r="FHQ197" s="7"/>
      <c r="FHR197" s="7"/>
      <c r="FHS197" s="7"/>
      <c r="FHT197" s="7"/>
      <c r="FHU197" s="7"/>
      <c r="FHV197" s="7"/>
      <c r="FHW197" s="7"/>
      <c r="FHX197" s="7"/>
      <c r="FHY197" s="7"/>
      <c r="FHZ197" s="7"/>
      <c r="FIA197" s="7"/>
      <c r="FIB197" s="7"/>
      <c r="FIC197" s="7"/>
      <c r="FID197" s="7"/>
      <c r="FIE197" s="7"/>
      <c r="FIF197" s="7"/>
      <c r="FIG197" s="7"/>
      <c r="FIH197" s="7"/>
      <c r="FII197" s="7"/>
      <c r="FIJ197" s="7"/>
      <c r="FIK197" s="7"/>
      <c r="FIL197" s="7"/>
      <c r="FIM197" s="7"/>
      <c r="FIN197" s="7"/>
      <c r="FIO197" s="7"/>
      <c r="FIP197" s="7"/>
      <c r="FIQ197" s="7"/>
      <c r="FIR197" s="7"/>
      <c r="FIS197" s="7"/>
      <c r="FIT197" s="7"/>
      <c r="FIU197" s="7"/>
      <c r="FIV197" s="7"/>
      <c r="FIW197" s="7"/>
      <c r="FIX197" s="7"/>
      <c r="FIY197" s="7"/>
      <c r="FIZ197" s="7"/>
      <c r="FJA197" s="7"/>
      <c r="FJB197" s="7"/>
      <c r="FJC197" s="7"/>
      <c r="FJD197" s="7"/>
      <c r="FJE197" s="7"/>
      <c r="FJF197" s="7"/>
      <c r="FJG197" s="7"/>
      <c r="FJH197" s="7"/>
      <c r="FJI197" s="7"/>
      <c r="FJJ197" s="7"/>
      <c r="FJK197" s="7"/>
      <c r="FJL197" s="7"/>
      <c r="FJM197" s="7"/>
      <c r="FJN197" s="7"/>
      <c r="FJO197" s="7"/>
      <c r="FJP197" s="7"/>
      <c r="FJQ197" s="7"/>
      <c r="FJR197" s="7"/>
      <c r="FJS197" s="7"/>
      <c r="FJT197" s="7"/>
      <c r="FJU197" s="7"/>
      <c r="FJV197" s="7"/>
      <c r="FJW197" s="7"/>
      <c r="FJX197" s="7"/>
      <c r="FJY197" s="7"/>
      <c r="FJZ197" s="7"/>
      <c r="FKA197" s="7"/>
      <c r="FKB197" s="7"/>
      <c r="FKC197" s="7"/>
      <c r="FKD197" s="7"/>
      <c r="FKE197" s="7"/>
      <c r="FKF197" s="7"/>
      <c r="FKG197" s="7"/>
      <c r="FKH197" s="7"/>
      <c r="FKI197" s="7"/>
      <c r="FKJ197" s="7"/>
      <c r="FKK197" s="7"/>
      <c r="FKL197" s="7"/>
      <c r="FKM197" s="7"/>
      <c r="FKN197" s="7"/>
      <c r="FKO197" s="7"/>
      <c r="FKP197" s="7"/>
      <c r="FKQ197" s="7"/>
      <c r="FKR197" s="7"/>
      <c r="FKS197" s="7"/>
      <c r="FKT197" s="7"/>
      <c r="FKU197" s="7"/>
      <c r="FKV197" s="7"/>
      <c r="FKW197" s="7"/>
      <c r="FKX197" s="7"/>
      <c r="FKY197" s="7"/>
      <c r="FKZ197" s="7"/>
      <c r="FLA197" s="7"/>
      <c r="FLB197" s="7"/>
      <c r="FLC197" s="7"/>
      <c r="FLD197" s="7"/>
      <c r="FLE197" s="7"/>
      <c r="FLF197" s="7"/>
      <c r="FLG197" s="7"/>
      <c r="FLH197" s="7"/>
      <c r="FLI197" s="7"/>
      <c r="FLJ197" s="7"/>
      <c r="FLK197" s="7"/>
      <c r="FLL197" s="7"/>
      <c r="FLM197" s="7"/>
      <c r="FLN197" s="7"/>
      <c r="FLO197" s="7"/>
      <c r="FLP197" s="7"/>
      <c r="FLQ197" s="7"/>
      <c r="FLR197" s="7"/>
      <c r="FLS197" s="7"/>
      <c r="FLT197" s="7"/>
      <c r="FLU197" s="7"/>
      <c r="FLV197" s="7"/>
      <c r="FLW197" s="7"/>
      <c r="FLX197" s="7"/>
      <c r="FLY197" s="7"/>
      <c r="FLZ197" s="7"/>
      <c r="FMA197" s="7"/>
      <c r="FMB197" s="7"/>
      <c r="FMC197" s="7"/>
      <c r="FMD197" s="7"/>
      <c r="FME197" s="7"/>
      <c r="FMF197" s="7"/>
      <c r="FMG197" s="7"/>
      <c r="FMH197" s="7"/>
      <c r="FMI197" s="7"/>
      <c r="FMJ197" s="7"/>
      <c r="FMK197" s="7"/>
      <c r="FML197" s="7"/>
      <c r="FMM197" s="7"/>
      <c r="FMN197" s="7"/>
      <c r="FMO197" s="7"/>
      <c r="FMP197" s="7"/>
      <c r="FMQ197" s="7"/>
      <c r="FMR197" s="7"/>
      <c r="FMS197" s="7"/>
      <c r="FMT197" s="7"/>
      <c r="FMU197" s="7"/>
      <c r="FMV197" s="7"/>
      <c r="FMW197" s="7"/>
      <c r="FMX197" s="7"/>
      <c r="FMY197" s="7"/>
      <c r="FMZ197" s="7"/>
      <c r="FNA197" s="7"/>
      <c r="FNB197" s="7"/>
      <c r="FNC197" s="7"/>
      <c r="FND197" s="7"/>
      <c r="FNE197" s="7"/>
      <c r="FNF197" s="7"/>
      <c r="FNG197" s="7"/>
      <c r="FNH197" s="7"/>
      <c r="FNI197" s="7"/>
      <c r="FNJ197" s="7"/>
      <c r="FNK197" s="7"/>
      <c r="FNL197" s="7"/>
      <c r="FNM197" s="7"/>
      <c r="FNN197" s="7"/>
      <c r="FNO197" s="7"/>
      <c r="FNP197" s="7"/>
      <c r="FNQ197" s="7"/>
      <c r="FNR197" s="7"/>
      <c r="FNS197" s="7"/>
      <c r="FNT197" s="7"/>
      <c r="FNU197" s="7"/>
      <c r="FNV197" s="7"/>
      <c r="FNW197" s="7"/>
      <c r="FNX197" s="7"/>
      <c r="FNY197" s="7"/>
      <c r="FNZ197" s="7"/>
      <c r="FOA197" s="7"/>
      <c r="FOB197" s="7"/>
      <c r="FOC197" s="7"/>
      <c r="FOD197" s="7"/>
      <c r="FOE197" s="7"/>
      <c r="FOF197" s="7"/>
      <c r="FOG197" s="7"/>
      <c r="FOH197" s="7"/>
      <c r="FOI197" s="7"/>
      <c r="FOJ197" s="7"/>
      <c r="FOK197" s="7"/>
      <c r="FOL197" s="7"/>
      <c r="FOM197" s="7"/>
      <c r="FON197" s="7"/>
      <c r="FOO197" s="7"/>
      <c r="FOP197" s="7"/>
      <c r="FOQ197" s="7"/>
      <c r="FOR197" s="7"/>
      <c r="FOS197" s="7"/>
      <c r="FOT197" s="7"/>
      <c r="FOU197" s="7"/>
      <c r="FOV197" s="7"/>
      <c r="FOW197" s="7"/>
      <c r="FOX197" s="7"/>
      <c r="FOY197" s="7"/>
      <c r="FOZ197" s="7"/>
      <c r="FPA197" s="7"/>
      <c r="FPB197" s="7"/>
      <c r="FPC197" s="7"/>
      <c r="FPD197" s="7"/>
      <c r="FPE197" s="7"/>
      <c r="FPF197" s="7"/>
      <c r="FPG197" s="7"/>
      <c r="FPH197" s="7"/>
      <c r="FPI197" s="7"/>
      <c r="FPJ197" s="7"/>
      <c r="FPK197" s="7"/>
      <c r="FPL197" s="7"/>
      <c r="FPM197" s="7"/>
      <c r="FPN197" s="7"/>
      <c r="FPO197" s="7"/>
      <c r="FPP197" s="7"/>
      <c r="FPQ197" s="7"/>
      <c r="FPR197" s="7"/>
      <c r="FPS197" s="7"/>
      <c r="FPT197" s="7"/>
      <c r="FPU197" s="7"/>
      <c r="FPV197" s="7"/>
      <c r="FPW197" s="7"/>
      <c r="FPX197" s="7"/>
      <c r="FPY197" s="7"/>
      <c r="FPZ197" s="7"/>
      <c r="FQA197" s="7"/>
      <c r="FQB197" s="7"/>
      <c r="FQC197" s="7"/>
      <c r="FQD197" s="7"/>
      <c r="FQE197" s="7"/>
      <c r="FQF197" s="7"/>
      <c r="FQG197" s="7"/>
      <c r="FQH197" s="7"/>
      <c r="FQI197" s="7"/>
      <c r="FQJ197" s="7"/>
      <c r="FQK197" s="7"/>
      <c r="FQL197" s="7"/>
      <c r="FQM197" s="7"/>
      <c r="FQN197" s="7"/>
      <c r="FQO197" s="7"/>
      <c r="FQP197" s="7"/>
      <c r="FQQ197" s="7"/>
      <c r="FQR197" s="7"/>
      <c r="FQS197" s="7"/>
      <c r="FQT197" s="7"/>
      <c r="FQU197" s="7"/>
      <c r="FQV197" s="7"/>
      <c r="FQW197" s="7"/>
      <c r="FQX197" s="7"/>
      <c r="FQY197" s="7"/>
      <c r="FQZ197" s="7"/>
      <c r="FRA197" s="7"/>
      <c r="FRB197" s="7"/>
      <c r="FRC197" s="7"/>
      <c r="FRD197" s="7"/>
      <c r="FRE197" s="7"/>
      <c r="FRF197" s="7"/>
      <c r="FRG197" s="7"/>
      <c r="FRH197" s="7"/>
      <c r="FRI197" s="7"/>
      <c r="FRJ197" s="7"/>
      <c r="FRK197" s="7"/>
      <c r="FRL197" s="7"/>
      <c r="FRM197" s="7"/>
      <c r="FRN197" s="7"/>
      <c r="FRO197" s="7"/>
      <c r="FRP197" s="7"/>
      <c r="FRQ197" s="7"/>
      <c r="FRR197" s="7"/>
      <c r="FRS197" s="7"/>
      <c r="FRT197" s="7"/>
      <c r="FRU197" s="7"/>
      <c r="FRV197" s="7"/>
      <c r="FRW197" s="7"/>
      <c r="FRX197" s="7"/>
      <c r="FRY197" s="7"/>
      <c r="FRZ197" s="7"/>
      <c r="FSA197" s="7"/>
      <c r="FSB197" s="7"/>
      <c r="FSC197" s="7"/>
      <c r="FSD197" s="7"/>
      <c r="FSE197" s="7"/>
      <c r="FSF197" s="7"/>
      <c r="FSG197" s="7"/>
      <c r="FSH197" s="7"/>
      <c r="FSI197" s="7"/>
      <c r="FSJ197" s="7"/>
      <c r="FSK197" s="7"/>
      <c r="FSL197" s="7"/>
      <c r="FSM197" s="7"/>
      <c r="FSN197" s="7"/>
      <c r="FSO197" s="7"/>
      <c r="FSP197" s="7"/>
      <c r="FSQ197" s="7"/>
      <c r="FSR197" s="7"/>
      <c r="FSS197" s="7"/>
      <c r="FST197" s="7"/>
      <c r="FSU197" s="7"/>
      <c r="FSV197" s="7"/>
      <c r="FSW197" s="7"/>
      <c r="FSX197" s="7"/>
      <c r="FSY197" s="7"/>
      <c r="FSZ197" s="7"/>
      <c r="FTA197" s="7"/>
      <c r="FTB197" s="7"/>
      <c r="FTC197" s="7"/>
      <c r="FTD197" s="7"/>
      <c r="FTE197" s="7"/>
      <c r="FTF197" s="7"/>
      <c r="FTG197" s="7"/>
      <c r="FTH197" s="7"/>
      <c r="FTI197" s="7"/>
      <c r="FTJ197" s="7"/>
      <c r="FTK197" s="7"/>
      <c r="FTL197" s="7"/>
      <c r="FTM197" s="7"/>
      <c r="FTN197" s="7"/>
      <c r="FTO197" s="7"/>
      <c r="FTP197" s="7"/>
      <c r="FTQ197" s="7"/>
      <c r="FTR197" s="7"/>
      <c r="FTS197" s="7"/>
      <c r="FTT197" s="7"/>
      <c r="FTU197" s="7"/>
      <c r="FTV197" s="7"/>
      <c r="FTW197" s="7"/>
      <c r="FTX197" s="7"/>
      <c r="FTY197" s="7"/>
      <c r="FTZ197" s="7"/>
      <c r="FUA197" s="7"/>
      <c r="FUB197" s="7"/>
      <c r="FUC197" s="7"/>
      <c r="FUD197" s="7"/>
      <c r="FUE197" s="7"/>
      <c r="FUF197" s="7"/>
      <c r="FUG197" s="7"/>
      <c r="FUH197" s="7"/>
      <c r="FUI197" s="7"/>
      <c r="FUJ197" s="7"/>
      <c r="FUK197" s="7"/>
      <c r="FUL197" s="7"/>
      <c r="FUM197" s="7"/>
      <c r="FUN197" s="7"/>
      <c r="FUO197" s="7"/>
      <c r="FUP197" s="7"/>
      <c r="FUQ197" s="7"/>
      <c r="FUR197" s="7"/>
      <c r="FUS197" s="7"/>
      <c r="FUT197" s="7"/>
      <c r="FUU197" s="7"/>
      <c r="FUV197" s="7"/>
      <c r="FUW197" s="7"/>
      <c r="FUX197" s="7"/>
      <c r="FUY197" s="7"/>
      <c r="FUZ197" s="7"/>
      <c r="FVA197" s="7"/>
      <c r="FVB197" s="7"/>
      <c r="FVC197" s="7"/>
      <c r="FVD197" s="7"/>
      <c r="FVE197" s="7"/>
      <c r="FVF197" s="7"/>
      <c r="FVG197" s="7"/>
      <c r="FVH197" s="7"/>
      <c r="FVI197" s="7"/>
      <c r="FVJ197" s="7"/>
      <c r="FVK197" s="7"/>
      <c r="FVL197" s="7"/>
      <c r="FVM197" s="7"/>
      <c r="FVN197" s="7"/>
      <c r="FVO197" s="7"/>
      <c r="FVP197" s="7"/>
      <c r="FVQ197" s="7"/>
      <c r="FVR197" s="7"/>
      <c r="FVS197" s="7"/>
      <c r="FVT197" s="7"/>
      <c r="FVU197" s="7"/>
      <c r="FVV197" s="7"/>
      <c r="FVW197" s="7"/>
      <c r="FVX197" s="7"/>
      <c r="FVY197" s="7"/>
      <c r="FVZ197" s="7"/>
      <c r="FWA197" s="7"/>
      <c r="FWB197" s="7"/>
      <c r="FWC197" s="7"/>
      <c r="FWD197" s="7"/>
      <c r="FWE197" s="7"/>
      <c r="FWF197" s="7"/>
      <c r="FWG197" s="7"/>
      <c r="FWH197" s="7"/>
      <c r="FWI197" s="7"/>
      <c r="FWJ197" s="7"/>
      <c r="FWK197" s="7"/>
      <c r="FWL197" s="7"/>
      <c r="FWM197" s="7"/>
      <c r="FWN197" s="7"/>
      <c r="FWO197" s="7"/>
      <c r="FWP197" s="7"/>
      <c r="FWQ197" s="7"/>
      <c r="FWR197" s="7"/>
      <c r="FWS197" s="7"/>
      <c r="FWT197" s="7"/>
      <c r="FWU197" s="7"/>
      <c r="FWV197" s="7"/>
      <c r="FWW197" s="7"/>
      <c r="FWX197" s="7"/>
      <c r="FWY197" s="7"/>
      <c r="FWZ197" s="7"/>
      <c r="FXA197" s="7"/>
      <c r="FXB197" s="7"/>
      <c r="FXC197" s="7"/>
      <c r="FXD197" s="7"/>
      <c r="FXE197" s="7"/>
      <c r="FXF197" s="7"/>
      <c r="FXG197" s="7"/>
      <c r="FXH197" s="7"/>
      <c r="FXI197" s="7"/>
      <c r="FXJ197" s="7"/>
      <c r="FXK197" s="7"/>
      <c r="FXL197" s="7"/>
      <c r="FXM197" s="7"/>
      <c r="FXN197" s="7"/>
      <c r="FXO197" s="7"/>
      <c r="FXP197" s="7"/>
      <c r="FXQ197" s="7"/>
      <c r="FXR197" s="7"/>
      <c r="FXS197" s="7"/>
      <c r="FXT197" s="7"/>
      <c r="FXU197" s="7"/>
      <c r="FXV197" s="7"/>
      <c r="FXW197" s="7"/>
      <c r="FXX197" s="7"/>
      <c r="FXY197" s="7"/>
      <c r="FXZ197" s="7"/>
      <c r="FYA197" s="7"/>
      <c r="FYB197" s="7"/>
      <c r="FYC197" s="7"/>
      <c r="FYD197" s="7"/>
      <c r="FYE197" s="7"/>
      <c r="FYF197" s="7"/>
      <c r="FYG197" s="7"/>
      <c r="FYH197" s="7"/>
      <c r="FYI197" s="7"/>
      <c r="FYJ197" s="7"/>
      <c r="FYK197" s="7"/>
      <c r="FYL197" s="7"/>
      <c r="FYM197" s="7"/>
      <c r="FYN197" s="7"/>
      <c r="FYO197" s="7"/>
      <c r="FYP197" s="7"/>
      <c r="FYQ197" s="7"/>
      <c r="FYR197" s="7"/>
      <c r="FYS197" s="7"/>
      <c r="FYT197" s="7"/>
      <c r="FYU197" s="7"/>
      <c r="FYV197" s="7"/>
      <c r="FYW197" s="7"/>
      <c r="FYX197" s="7"/>
      <c r="FYY197" s="7"/>
      <c r="FYZ197" s="7"/>
      <c r="FZA197" s="7"/>
      <c r="FZB197" s="7"/>
      <c r="FZC197" s="7"/>
      <c r="FZD197" s="7"/>
      <c r="FZE197" s="7"/>
      <c r="FZF197" s="7"/>
      <c r="FZG197" s="7"/>
      <c r="FZH197" s="7"/>
      <c r="FZI197" s="7"/>
      <c r="FZJ197" s="7"/>
      <c r="FZK197" s="7"/>
      <c r="FZL197" s="7"/>
      <c r="FZM197" s="7"/>
      <c r="FZN197" s="7"/>
      <c r="FZO197" s="7"/>
      <c r="FZP197" s="7"/>
      <c r="FZQ197" s="7"/>
      <c r="FZR197" s="7"/>
      <c r="FZS197" s="7"/>
      <c r="FZT197" s="7"/>
      <c r="FZU197" s="7"/>
      <c r="FZV197" s="7"/>
      <c r="FZW197" s="7"/>
      <c r="FZX197" s="7"/>
      <c r="FZY197" s="7"/>
      <c r="FZZ197" s="7"/>
      <c r="GAA197" s="7"/>
      <c r="GAB197" s="7"/>
      <c r="GAC197" s="7"/>
      <c r="GAD197" s="7"/>
      <c r="GAE197" s="7"/>
      <c r="GAF197" s="7"/>
      <c r="GAG197" s="7"/>
      <c r="GAH197" s="7"/>
      <c r="GAI197" s="7"/>
      <c r="GAJ197" s="7"/>
      <c r="GAK197" s="7"/>
      <c r="GAL197" s="7"/>
      <c r="GAM197" s="7"/>
      <c r="GAN197" s="7"/>
      <c r="GAO197" s="7"/>
      <c r="GAP197" s="7"/>
      <c r="GAQ197" s="7"/>
      <c r="GAR197" s="7"/>
      <c r="GAS197" s="7"/>
      <c r="GAT197" s="7"/>
      <c r="GAU197" s="7"/>
      <c r="GAV197" s="7"/>
      <c r="GAW197" s="7"/>
      <c r="GAX197" s="7"/>
      <c r="GAY197" s="7"/>
      <c r="GAZ197" s="7"/>
      <c r="GBA197" s="7"/>
      <c r="GBB197" s="7"/>
      <c r="GBC197" s="7"/>
      <c r="GBD197" s="7"/>
      <c r="GBE197" s="7"/>
      <c r="GBF197" s="7"/>
      <c r="GBG197" s="7"/>
      <c r="GBH197" s="7"/>
      <c r="GBI197" s="7"/>
      <c r="GBJ197" s="7"/>
      <c r="GBK197" s="7"/>
      <c r="GBL197" s="7"/>
      <c r="GBM197" s="7"/>
      <c r="GBN197" s="7"/>
      <c r="GBO197" s="7"/>
      <c r="GBP197" s="7"/>
      <c r="GBQ197" s="7"/>
      <c r="GBR197" s="7"/>
      <c r="GBS197" s="7"/>
      <c r="GBT197" s="7"/>
      <c r="GBU197" s="7"/>
      <c r="GBV197" s="7"/>
      <c r="GBW197" s="7"/>
      <c r="GBX197" s="7"/>
      <c r="GBY197" s="7"/>
      <c r="GBZ197" s="7"/>
      <c r="GCA197" s="7"/>
      <c r="GCB197" s="7"/>
      <c r="GCC197" s="7"/>
      <c r="GCD197" s="7"/>
      <c r="GCE197" s="7"/>
      <c r="GCF197" s="7"/>
      <c r="GCG197" s="7"/>
      <c r="GCH197" s="7"/>
      <c r="GCI197" s="7"/>
      <c r="GCJ197" s="7"/>
      <c r="GCK197" s="7"/>
      <c r="GCL197" s="7"/>
      <c r="GCM197" s="7"/>
      <c r="GCN197" s="7"/>
      <c r="GCO197" s="7"/>
      <c r="GCP197" s="7"/>
      <c r="GCQ197" s="7"/>
      <c r="GCR197" s="7"/>
      <c r="GCS197" s="7"/>
      <c r="GCT197" s="7"/>
      <c r="GCU197" s="7"/>
      <c r="GCV197" s="7"/>
      <c r="GCW197" s="7"/>
      <c r="GCX197" s="7"/>
      <c r="GCY197" s="7"/>
      <c r="GCZ197" s="7"/>
      <c r="GDA197" s="7"/>
      <c r="GDB197" s="7"/>
      <c r="GDC197" s="7"/>
      <c r="GDD197" s="7"/>
      <c r="GDE197" s="7"/>
      <c r="GDF197" s="7"/>
      <c r="GDG197" s="7"/>
      <c r="GDH197" s="7"/>
      <c r="GDI197" s="7"/>
      <c r="GDJ197" s="7"/>
      <c r="GDK197" s="7"/>
      <c r="GDL197" s="7"/>
      <c r="GDM197" s="7"/>
      <c r="GDN197" s="7"/>
      <c r="GDO197" s="7"/>
      <c r="GDP197" s="7"/>
      <c r="GDQ197" s="7"/>
      <c r="GDR197" s="7"/>
      <c r="GDS197" s="7"/>
      <c r="GDT197" s="7"/>
      <c r="GDU197" s="7"/>
      <c r="GDV197" s="7"/>
      <c r="GDW197" s="7"/>
      <c r="GDX197" s="7"/>
      <c r="GDY197" s="7"/>
      <c r="GDZ197" s="7"/>
      <c r="GEA197" s="7"/>
      <c r="GEB197" s="7"/>
      <c r="GEC197" s="7"/>
      <c r="GED197" s="7"/>
      <c r="GEE197" s="7"/>
      <c r="GEF197" s="7"/>
      <c r="GEG197" s="7"/>
      <c r="GEH197" s="7"/>
      <c r="GEI197" s="7"/>
      <c r="GEJ197" s="7"/>
      <c r="GEK197" s="7"/>
      <c r="GEL197" s="7"/>
      <c r="GEM197" s="7"/>
      <c r="GEN197" s="7"/>
      <c r="GEO197" s="7"/>
      <c r="GEP197" s="7"/>
      <c r="GEQ197" s="7"/>
      <c r="GER197" s="7"/>
      <c r="GES197" s="7"/>
      <c r="GET197" s="7"/>
      <c r="GEU197" s="7"/>
      <c r="GEV197" s="7"/>
      <c r="GEW197" s="7"/>
      <c r="GEX197" s="7"/>
      <c r="GEY197" s="7"/>
      <c r="GEZ197" s="7"/>
      <c r="GFA197" s="7"/>
      <c r="GFB197" s="7"/>
      <c r="GFC197" s="7"/>
      <c r="GFD197" s="7"/>
      <c r="GFE197" s="7"/>
      <c r="GFF197" s="7"/>
      <c r="GFG197" s="7"/>
      <c r="GFH197" s="7"/>
      <c r="GFI197" s="7"/>
      <c r="GFJ197" s="7"/>
      <c r="GFK197" s="7"/>
      <c r="GFL197" s="7"/>
      <c r="GFM197" s="7"/>
      <c r="GFN197" s="7"/>
      <c r="GFO197" s="7"/>
      <c r="GFP197" s="7"/>
      <c r="GFQ197" s="7"/>
      <c r="GFR197" s="7"/>
      <c r="GFS197" s="7"/>
      <c r="GFT197" s="7"/>
      <c r="GFU197" s="7"/>
      <c r="GFV197" s="7"/>
      <c r="GFW197" s="7"/>
      <c r="GFX197" s="7"/>
      <c r="GFY197" s="7"/>
      <c r="GFZ197" s="7"/>
      <c r="GGA197" s="7"/>
      <c r="GGB197" s="7"/>
      <c r="GGC197" s="7"/>
      <c r="GGD197" s="7"/>
      <c r="GGE197" s="7"/>
      <c r="GGF197" s="7"/>
      <c r="GGG197" s="7"/>
      <c r="GGH197" s="7"/>
      <c r="GGI197" s="7"/>
      <c r="GGJ197" s="7"/>
      <c r="GGK197" s="7"/>
      <c r="GGL197" s="7"/>
      <c r="GGM197" s="7"/>
      <c r="GGN197" s="7"/>
      <c r="GGO197" s="7"/>
      <c r="GGP197" s="7"/>
      <c r="GGQ197" s="7"/>
      <c r="GGR197" s="7"/>
      <c r="GGS197" s="7"/>
      <c r="GGT197" s="7"/>
      <c r="GGU197" s="7"/>
      <c r="GGV197" s="7"/>
      <c r="GGW197" s="7"/>
      <c r="GGX197" s="7"/>
      <c r="GGY197" s="7"/>
      <c r="GGZ197" s="7"/>
      <c r="GHA197" s="7"/>
      <c r="GHB197" s="7"/>
      <c r="GHC197" s="7"/>
      <c r="GHD197" s="7"/>
      <c r="GHE197" s="7"/>
      <c r="GHF197" s="7"/>
      <c r="GHG197" s="7"/>
      <c r="GHH197" s="7"/>
      <c r="GHI197" s="7"/>
      <c r="GHJ197" s="7"/>
      <c r="GHK197" s="7"/>
      <c r="GHL197" s="7"/>
      <c r="GHM197" s="7"/>
      <c r="GHN197" s="7"/>
      <c r="GHO197" s="7"/>
      <c r="GHP197" s="7"/>
      <c r="GHQ197" s="7"/>
      <c r="GHR197" s="7"/>
      <c r="GHS197" s="7"/>
      <c r="GHT197" s="7"/>
      <c r="GHU197" s="7"/>
      <c r="GHV197" s="7"/>
      <c r="GHW197" s="7"/>
      <c r="GHX197" s="7"/>
      <c r="GHY197" s="7"/>
      <c r="GHZ197" s="7"/>
      <c r="GIA197" s="7"/>
      <c r="GIB197" s="7"/>
      <c r="GIC197" s="7"/>
      <c r="GID197" s="7"/>
      <c r="GIE197" s="7"/>
      <c r="GIF197" s="7"/>
      <c r="GIG197" s="7"/>
      <c r="GIH197" s="7"/>
      <c r="GII197" s="7"/>
      <c r="GIJ197" s="7"/>
      <c r="GIK197" s="7"/>
      <c r="GIL197" s="7"/>
      <c r="GIM197" s="7"/>
      <c r="GIN197" s="7"/>
      <c r="GIO197" s="7"/>
      <c r="GIP197" s="7"/>
      <c r="GIQ197" s="7"/>
      <c r="GIR197" s="7"/>
      <c r="GIS197" s="7"/>
      <c r="GIT197" s="7"/>
      <c r="GIU197" s="7"/>
      <c r="GIV197" s="7"/>
      <c r="GIW197" s="7"/>
      <c r="GIX197" s="7"/>
      <c r="GIY197" s="7"/>
      <c r="GIZ197" s="7"/>
      <c r="GJA197" s="7"/>
      <c r="GJB197" s="7"/>
      <c r="GJC197" s="7"/>
      <c r="GJD197" s="7"/>
      <c r="GJE197" s="7"/>
      <c r="GJF197" s="7"/>
      <c r="GJG197" s="7"/>
      <c r="GJH197" s="7"/>
      <c r="GJI197" s="7"/>
      <c r="GJJ197" s="7"/>
      <c r="GJK197" s="7"/>
      <c r="GJL197" s="7"/>
      <c r="GJM197" s="7"/>
      <c r="GJN197" s="7"/>
      <c r="GJO197" s="7"/>
      <c r="GJP197" s="7"/>
      <c r="GJQ197" s="7"/>
      <c r="GJR197" s="7"/>
      <c r="GJS197" s="7"/>
      <c r="GJT197" s="7"/>
      <c r="GJU197" s="7"/>
      <c r="GJV197" s="7"/>
      <c r="GJW197" s="7"/>
      <c r="GJX197" s="7"/>
      <c r="GJY197" s="7"/>
      <c r="GJZ197" s="7"/>
      <c r="GKA197" s="7"/>
      <c r="GKB197" s="7"/>
      <c r="GKC197" s="7"/>
      <c r="GKD197" s="7"/>
      <c r="GKE197" s="7"/>
      <c r="GKF197" s="7"/>
      <c r="GKG197" s="7"/>
      <c r="GKH197" s="7"/>
      <c r="GKI197" s="7"/>
      <c r="GKJ197" s="7"/>
      <c r="GKK197" s="7"/>
      <c r="GKL197" s="7"/>
      <c r="GKM197" s="7"/>
      <c r="GKN197" s="7"/>
      <c r="GKO197" s="7"/>
      <c r="GKP197" s="7"/>
      <c r="GKQ197" s="7"/>
      <c r="GKR197" s="7"/>
      <c r="GKS197" s="7"/>
      <c r="GKT197" s="7"/>
      <c r="GKU197" s="7"/>
      <c r="GKV197" s="7"/>
      <c r="GKW197" s="7"/>
      <c r="GKX197" s="7"/>
      <c r="GKY197" s="7"/>
      <c r="GKZ197" s="7"/>
      <c r="GLA197" s="7"/>
      <c r="GLB197" s="7"/>
      <c r="GLC197" s="7"/>
      <c r="GLD197" s="7"/>
      <c r="GLE197" s="7"/>
      <c r="GLF197" s="7"/>
      <c r="GLG197" s="7"/>
      <c r="GLH197" s="7"/>
      <c r="GLI197" s="7"/>
      <c r="GLJ197" s="7"/>
      <c r="GLK197" s="7"/>
      <c r="GLL197" s="7"/>
      <c r="GLM197" s="7"/>
      <c r="GLN197" s="7"/>
      <c r="GLO197" s="7"/>
      <c r="GLP197" s="7"/>
      <c r="GLQ197" s="7"/>
      <c r="GLR197" s="7"/>
      <c r="GLS197" s="7"/>
      <c r="GLT197" s="7"/>
      <c r="GLU197" s="7"/>
      <c r="GLV197" s="7"/>
      <c r="GLW197" s="7"/>
      <c r="GLX197" s="7"/>
      <c r="GLY197" s="7"/>
      <c r="GLZ197" s="7"/>
      <c r="GMA197" s="7"/>
      <c r="GMB197" s="7"/>
      <c r="GMC197" s="7"/>
      <c r="GMD197" s="7"/>
      <c r="GME197" s="7"/>
      <c r="GMF197" s="7"/>
      <c r="GMG197" s="7"/>
      <c r="GMH197" s="7"/>
      <c r="GMI197" s="7"/>
      <c r="GMJ197" s="7"/>
      <c r="GMK197" s="7"/>
      <c r="GML197" s="7"/>
      <c r="GMM197" s="7"/>
      <c r="GMN197" s="7"/>
      <c r="GMO197" s="7"/>
      <c r="GMP197" s="7"/>
      <c r="GMQ197" s="7"/>
      <c r="GMR197" s="7"/>
      <c r="GMS197" s="7"/>
      <c r="GMT197" s="7"/>
      <c r="GMU197" s="7"/>
      <c r="GMV197" s="7"/>
      <c r="GMW197" s="7"/>
      <c r="GMX197" s="7"/>
      <c r="GMY197" s="7"/>
      <c r="GMZ197" s="7"/>
      <c r="GNA197" s="7"/>
      <c r="GNB197" s="7"/>
      <c r="GNC197" s="7"/>
      <c r="GND197" s="7"/>
      <c r="GNE197" s="7"/>
      <c r="GNF197" s="7"/>
      <c r="GNG197" s="7"/>
      <c r="GNH197" s="7"/>
      <c r="GNI197" s="7"/>
      <c r="GNJ197" s="7"/>
      <c r="GNK197" s="7"/>
      <c r="GNL197" s="7"/>
      <c r="GNM197" s="7"/>
      <c r="GNN197" s="7"/>
      <c r="GNO197" s="7"/>
      <c r="GNP197" s="7"/>
      <c r="GNQ197" s="7"/>
      <c r="GNR197" s="7"/>
      <c r="GNS197" s="7"/>
      <c r="GNT197" s="7"/>
      <c r="GNU197" s="7"/>
      <c r="GNV197" s="7"/>
      <c r="GNW197" s="7"/>
      <c r="GNX197" s="7"/>
      <c r="GNY197" s="7"/>
      <c r="GNZ197" s="7"/>
      <c r="GOA197" s="7"/>
      <c r="GOB197" s="7"/>
      <c r="GOC197" s="7"/>
      <c r="GOD197" s="7"/>
      <c r="GOE197" s="7"/>
      <c r="GOF197" s="7"/>
      <c r="GOG197" s="7"/>
      <c r="GOH197" s="7"/>
      <c r="GOI197" s="7"/>
      <c r="GOJ197" s="7"/>
      <c r="GOK197" s="7"/>
      <c r="GOL197" s="7"/>
      <c r="GOM197" s="7"/>
      <c r="GON197" s="7"/>
      <c r="GOO197" s="7"/>
      <c r="GOP197" s="7"/>
      <c r="GOQ197" s="7"/>
      <c r="GOR197" s="7"/>
      <c r="GOS197" s="7"/>
      <c r="GOT197" s="7"/>
      <c r="GOU197" s="7"/>
      <c r="GOV197" s="7"/>
      <c r="GOW197" s="7"/>
      <c r="GOX197" s="7"/>
      <c r="GOY197" s="7"/>
      <c r="GOZ197" s="7"/>
      <c r="GPA197" s="7"/>
      <c r="GPB197" s="7"/>
      <c r="GPC197" s="7"/>
      <c r="GPD197" s="7"/>
      <c r="GPE197" s="7"/>
      <c r="GPF197" s="7"/>
      <c r="GPG197" s="7"/>
      <c r="GPH197" s="7"/>
      <c r="GPI197" s="7"/>
      <c r="GPJ197" s="7"/>
      <c r="GPK197" s="7"/>
      <c r="GPL197" s="7"/>
      <c r="GPM197" s="7"/>
      <c r="GPN197" s="7"/>
      <c r="GPO197" s="7"/>
      <c r="GPP197" s="7"/>
      <c r="GPQ197" s="7"/>
      <c r="GPR197" s="7"/>
      <c r="GPS197" s="7"/>
      <c r="GPT197" s="7"/>
      <c r="GPU197" s="7"/>
      <c r="GPV197" s="7"/>
      <c r="GPW197" s="7"/>
      <c r="GPX197" s="7"/>
      <c r="GPY197" s="7"/>
      <c r="GPZ197" s="7"/>
      <c r="GQA197" s="7"/>
      <c r="GQB197" s="7"/>
      <c r="GQC197" s="7"/>
      <c r="GQD197" s="7"/>
      <c r="GQE197" s="7"/>
      <c r="GQF197" s="7"/>
      <c r="GQG197" s="7"/>
      <c r="GQH197" s="7"/>
      <c r="GQI197" s="7"/>
      <c r="GQJ197" s="7"/>
      <c r="GQK197" s="7"/>
      <c r="GQL197" s="7"/>
      <c r="GQM197" s="7"/>
      <c r="GQN197" s="7"/>
      <c r="GQO197" s="7"/>
      <c r="GQP197" s="7"/>
      <c r="GQQ197" s="7"/>
      <c r="GQR197" s="7"/>
      <c r="GQS197" s="7"/>
      <c r="GQT197" s="7"/>
      <c r="GQU197" s="7"/>
      <c r="GQV197" s="7"/>
      <c r="GQW197" s="7"/>
      <c r="GQX197" s="7"/>
      <c r="GQY197" s="7"/>
      <c r="GQZ197" s="7"/>
      <c r="GRA197" s="7"/>
      <c r="GRB197" s="7"/>
      <c r="GRC197" s="7"/>
      <c r="GRD197" s="7"/>
      <c r="GRE197" s="7"/>
      <c r="GRF197" s="7"/>
      <c r="GRG197" s="7"/>
      <c r="GRH197" s="7"/>
      <c r="GRI197" s="7"/>
      <c r="GRJ197" s="7"/>
      <c r="GRK197" s="7"/>
      <c r="GRL197" s="7"/>
      <c r="GRM197" s="7"/>
      <c r="GRN197" s="7"/>
      <c r="GRO197" s="7"/>
      <c r="GRP197" s="7"/>
      <c r="GRQ197" s="7"/>
      <c r="GRR197" s="7"/>
      <c r="GRS197" s="7"/>
      <c r="GRT197" s="7"/>
      <c r="GRU197" s="7"/>
      <c r="GRV197" s="7"/>
      <c r="GRW197" s="7"/>
      <c r="GRX197" s="7"/>
      <c r="GRY197" s="7"/>
      <c r="GRZ197" s="7"/>
      <c r="GSA197" s="7"/>
      <c r="GSB197" s="7"/>
      <c r="GSC197" s="7"/>
      <c r="GSD197" s="7"/>
      <c r="GSE197" s="7"/>
      <c r="GSF197" s="7"/>
      <c r="GSG197" s="7"/>
      <c r="GSH197" s="7"/>
      <c r="GSI197" s="7"/>
      <c r="GSJ197" s="7"/>
      <c r="GSK197" s="7"/>
      <c r="GSL197" s="7"/>
      <c r="GSM197" s="7"/>
      <c r="GSN197" s="7"/>
      <c r="GSO197" s="7"/>
      <c r="GSP197" s="7"/>
      <c r="GSQ197" s="7"/>
      <c r="GSR197" s="7"/>
      <c r="GSS197" s="7"/>
      <c r="GST197" s="7"/>
      <c r="GSU197" s="7"/>
      <c r="GSV197" s="7"/>
      <c r="GSW197" s="7"/>
      <c r="GSX197" s="7"/>
      <c r="GSY197" s="7"/>
      <c r="GSZ197" s="7"/>
      <c r="GTA197" s="7"/>
      <c r="GTB197" s="7"/>
      <c r="GTC197" s="7"/>
      <c r="GTD197" s="7"/>
      <c r="GTE197" s="7"/>
      <c r="GTF197" s="7"/>
      <c r="GTG197" s="7"/>
      <c r="GTH197" s="7"/>
      <c r="GTI197" s="7"/>
      <c r="GTJ197" s="7"/>
      <c r="GTK197" s="7"/>
      <c r="GTL197" s="7"/>
      <c r="GTM197" s="7"/>
      <c r="GTN197" s="7"/>
      <c r="GTO197" s="7"/>
      <c r="GTP197" s="7"/>
      <c r="GTQ197" s="7"/>
      <c r="GTR197" s="7"/>
      <c r="GTS197" s="7"/>
      <c r="GTT197" s="7"/>
      <c r="GTU197" s="7"/>
      <c r="GTV197" s="7"/>
      <c r="GTW197" s="7"/>
      <c r="GTX197" s="7"/>
      <c r="GTY197" s="7"/>
      <c r="GTZ197" s="7"/>
      <c r="GUA197" s="7"/>
      <c r="GUB197" s="7"/>
      <c r="GUC197" s="7"/>
      <c r="GUD197" s="7"/>
      <c r="GUE197" s="7"/>
      <c r="GUF197" s="7"/>
      <c r="GUG197" s="7"/>
      <c r="GUH197" s="7"/>
      <c r="GUI197" s="7"/>
      <c r="GUJ197" s="7"/>
      <c r="GUK197" s="7"/>
      <c r="GUL197" s="7"/>
      <c r="GUM197" s="7"/>
      <c r="GUN197" s="7"/>
      <c r="GUO197" s="7"/>
      <c r="GUP197" s="7"/>
      <c r="GUQ197" s="7"/>
      <c r="GUR197" s="7"/>
      <c r="GUS197" s="7"/>
      <c r="GUT197" s="7"/>
      <c r="GUU197" s="7"/>
      <c r="GUV197" s="7"/>
      <c r="GUW197" s="7"/>
      <c r="GUX197" s="7"/>
      <c r="GUY197" s="7"/>
      <c r="GUZ197" s="7"/>
      <c r="GVA197" s="7"/>
      <c r="GVB197" s="7"/>
      <c r="GVC197" s="7"/>
      <c r="GVD197" s="7"/>
      <c r="GVE197" s="7"/>
      <c r="GVF197" s="7"/>
      <c r="GVG197" s="7"/>
      <c r="GVH197" s="7"/>
      <c r="GVI197" s="7"/>
      <c r="GVJ197" s="7"/>
      <c r="GVK197" s="7"/>
      <c r="GVL197" s="7"/>
      <c r="GVM197" s="7"/>
      <c r="GVN197" s="7"/>
      <c r="GVO197" s="7"/>
      <c r="GVP197" s="7"/>
      <c r="GVQ197" s="7"/>
      <c r="GVR197" s="7"/>
      <c r="GVS197" s="7"/>
      <c r="GVT197" s="7"/>
      <c r="GVU197" s="7"/>
      <c r="GVV197" s="7"/>
      <c r="GVW197" s="7"/>
      <c r="GVX197" s="7"/>
      <c r="GVY197" s="7"/>
      <c r="GVZ197" s="7"/>
      <c r="GWA197" s="7"/>
      <c r="GWB197" s="7"/>
      <c r="GWC197" s="7"/>
      <c r="GWD197" s="7"/>
      <c r="GWE197" s="7"/>
      <c r="GWF197" s="7"/>
      <c r="GWG197" s="7"/>
      <c r="GWH197" s="7"/>
      <c r="GWI197" s="7"/>
      <c r="GWJ197" s="7"/>
      <c r="GWK197" s="7"/>
      <c r="GWL197" s="7"/>
      <c r="GWM197" s="7"/>
      <c r="GWN197" s="7"/>
      <c r="GWO197" s="7"/>
      <c r="GWP197" s="7"/>
      <c r="GWQ197" s="7"/>
      <c r="GWR197" s="7"/>
      <c r="GWS197" s="7"/>
      <c r="GWT197" s="7"/>
      <c r="GWU197" s="7"/>
      <c r="GWV197" s="7"/>
      <c r="GWW197" s="7"/>
      <c r="GWX197" s="7"/>
      <c r="GWY197" s="7"/>
      <c r="GWZ197" s="7"/>
      <c r="GXA197" s="7"/>
      <c r="GXB197" s="7"/>
      <c r="GXC197" s="7"/>
      <c r="GXD197" s="7"/>
      <c r="GXE197" s="7"/>
      <c r="GXF197" s="7"/>
      <c r="GXG197" s="7"/>
      <c r="GXH197" s="7"/>
      <c r="GXI197" s="7"/>
      <c r="GXJ197" s="7"/>
      <c r="GXK197" s="7"/>
      <c r="GXL197" s="7"/>
      <c r="GXM197" s="7"/>
      <c r="GXN197" s="7"/>
      <c r="GXO197" s="7"/>
      <c r="GXP197" s="7"/>
      <c r="GXQ197" s="7"/>
      <c r="GXR197" s="7"/>
      <c r="GXS197" s="7"/>
      <c r="GXT197" s="7"/>
      <c r="GXU197" s="7"/>
      <c r="GXV197" s="7"/>
      <c r="GXW197" s="7"/>
      <c r="GXX197" s="7"/>
      <c r="GXY197" s="7"/>
      <c r="GXZ197" s="7"/>
      <c r="GYA197" s="7"/>
      <c r="GYB197" s="7"/>
      <c r="GYC197" s="7"/>
      <c r="GYD197" s="7"/>
      <c r="GYE197" s="7"/>
      <c r="GYF197" s="7"/>
      <c r="GYG197" s="7"/>
      <c r="GYH197" s="7"/>
      <c r="GYI197" s="7"/>
      <c r="GYJ197" s="7"/>
      <c r="GYK197" s="7"/>
      <c r="GYL197" s="7"/>
      <c r="GYM197" s="7"/>
      <c r="GYN197" s="7"/>
      <c r="GYO197" s="7"/>
      <c r="GYP197" s="7"/>
      <c r="GYQ197" s="7"/>
      <c r="GYR197" s="7"/>
      <c r="GYS197" s="7"/>
      <c r="GYT197" s="7"/>
      <c r="GYU197" s="7"/>
      <c r="GYV197" s="7"/>
      <c r="GYW197" s="7"/>
      <c r="GYX197" s="7"/>
      <c r="GYY197" s="7"/>
      <c r="GYZ197" s="7"/>
      <c r="GZA197" s="7"/>
      <c r="GZB197" s="7"/>
      <c r="GZC197" s="7"/>
      <c r="GZD197" s="7"/>
      <c r="GZE197" s="7"/>
      <c r="GZF197" s="7"/>
      <c r="GZG197" s="7"/>
      <c r="GZH197" s="7"/>
      <c r="GZI197" s="7"/>
      <c r="GZJ197" s="7"/>
      <c r="GZK197" s="7"/>
      <c r="GZL197" s="7"/>
      <c r="GZM197" s="7"/>
      <c r="GZN197" s="7"/>
      <c r="GZO197" s="7"/>
      <c r="GZP197" s="7"/>
      <c r="GZQ197" s="7"/>
      <c r="GZR197" s="7"/>
      <c r="GZS197" s="7"/>
      <c r="GZT197" s="7"/>
      <c r="GZU197" s="7"/>
      <c r="GZV197" s="7"/>
      <c r="GZW197" s="7"/>
      <c r="GZX197" s="7"/>
      <c r="GZY197" s="7"/>
      <c r="GZZ197" s="7"/>
      <c r="HAA197" s="7"/>
      <c r="HAB197" s="7"/>
      <c r="HAC197" s="7"/>
      <c r="HAD197" s="7"/>
      <c r="HAE197" s="7"/>
      <c r="HAF197" s="7"/>
      <c r="HAG197" s="7"/>
      <c r="HAH197" s="7"/>
      <c r="HAI197" s="7"/>
      <c r="HAJ197" s="7"/>
      <c r="HAK197" s="7"/>
      <c r="HAL197" s="7"/>
      <c r="HAM197" s="7"/>
      <c r="HAN197" s="7"/>
      <c r="HAO197" s="7"/>
      <c r="HAP197" s="7"/>
      <c r="HAQ197" s="7"/>
      <c r="HAR197" s="7"/>
      <c r="HAS197" s="7"/>
      <c r="HAT197" s="7"/>
      <c r="HAU197" s="7"/>
      <c r="HAV197" s="7"/>
      <c r="HAW197" s="7"/>
      <c r="HAX197" s="7"/>
      <c r="HAY197" s="7"/>
      <c r="HAZ197" s="7"/>
      <c r="HBA197" s="7"/>
      <c r="HBB197" s="7"/>
      <c r="HBC197" s="7"/>
      <c r="HBD197" s="7"/>
      <c r="HBE197" s="7"/>
      <c r="HBF197" s="7"/>
      <c r="HBG197" s="7"/>
      <c r="HBH197" s="7"/>
      <c r="HBI197" s="7"/>
      <c r="HBJ197" s="7"/>
      <c r="HBK197" s="7"/>
      <c r="HBL197" s="7"/>
      <c r="HBM197" s="7"/>
      <c r="HBN197" s="7"/>
      <c r="HBO197" s="7"/>
      <c r="HBP197" s="7"/>
      <c r="HBQ197" s="7"/>
      <c r="HBR197" s="7"/>
      <c r="HBS197" s="7"/>
      <c r="HBT197" s="7"/>
      <c r="HBU197" s="7"/>
      <c r="HBV197" s="7"/>
      <c r="HBW197" s="7"/>
      <c r="HBX197" s="7"/>
      <c r="HBY197" s="7"/>
      <c r="HBZ197" s="7"/>
      <c r="HCA197" s="7"/>
      <c r="HCB197" s="7"/>
      <c r="HCC197" s="7"/>
      <c r="HCD197" s="7"/>
      <c r="HCE197" s="7"/>
      <c r="HCF197" s="7"/>
      <c r="HCG197" s="7"/>
      <c r="HCH197" s="7"/>
      <c r="HCI197" s="7"/>
      <c r="HCJ197" s="7"/>
      <c r="HCK197" s="7"/>
      <c r="HCL197" s="7"/>
      <c r="HCM197" s="7"/>
      <c r="HCN197" s="7"/>
      <c r="HCO197" s="7"/>
      <c r="HCP197" s="7"/>
      <c r="HCQ197" s="7"/>
      <c r="HCR197" s="7"/>
      <c r="HCS197" s="7"/>
      <c r="HCT197" s="7"/>
      <c r="HCU197" s="7"/>
      <c r="HCV197" s="7"/>
      <c r="HCW197" s="7"/>
      <c r="HCX197" s="7"/>
      <c r="HCY197" s="7"/>
      <c r="HCZ197" s="7"/>
      <c r="HDA197" s="7"/>
      <c r="HDB197" s="7"/>
      <c r="HDC197" s="7"/>
      <c r="HDD197" s="7"/>
      <c r="HDE197" s="7"/>
      <c r="HDF197" s="7"/>
      <c r="HDG197" s="7"/>
      <c r="HDH197" s="7"/>
      <c r="HDI197" s="7"/>
      <c r="HDJ197" s="7"/>
      <c r="HDK197" s="7"/>
      <c r="HDL197" s="7"/>
      <c r="HDM197" s="7"/>
      <c r="HDN197" s="7"/>
      <c r="HDO197" s="7"/>
      <c r="HDP197" s="7"/>
      <c r="HDQ197" s="7"/>
      <c r="HDR197" s="7"/>
      <c r="HDS197" s="7"/>
      <c r="HDT197" s="7"/>
      <c r="HDU197" s="7"/>
      <c r="HDV197" s="7"/>
      <c r="HDW197" s="7"/>
      <c r="HDX197" s="7"/>
      <c r="HDY197" s="7"/>
      <c r="HDZ197" s="7"/>
      <c r="HEA197" s="7"/>
      <c r="HEB197" s="7"/>
      <c r="HEC197" s="7"/>
      <c r="HED197" s="7"/>
      <c r="HEE197" s="7"/>
      <c r="HEF197" s="7"/>
      <c r="HEG197" s="7"/>
      <c r="HEH197" s="7"/>
      <c r="HEI197" s="7"/>
      <c r="HEJ197" s="7"/>
      <c r="HEK197" s="7"/>
      <c r="HEL197" s="7"/>
      <c r="HEM197" s="7"/>
      <c r="HEN197" s="7"/>
      <c r="HEO197" s="7"/>
      <c r="HEP197" s="7"/>
      <c r="HEQ197" s="7"/>
      <c r="HER197" s="7"/>
      <c r="HES197" s="7"/>
      <c r="HET197" s="7"/>
      <c r="HEU197" s="7"/>
      <c r="HEV197" s="7"/>
      <c r="HEW197" s="7"/>
      <c r="HEX197" s="7"/>
      <c r="HEY197" s="7"/>
      <c r="HEZ197" s="7"/>
      <c r="HFA197" s="7"/>
      <c r="HFB197" s="7"/>
      <c r="HFC197" s="7"/>
      <c r="HFD197" s="7"/>
      <c r="HFE197" s="7"/>
      <c r="HFF197" s="7"/>
      <c r="HFG197" s="7"/>
      <c r="HFH197" s="7"/>
      <c r="HFI197" s="7"/>
      <c r="HFJ197" s="7"/>
      <c r="HFK197" s="7"/>
      <c r="HFL197" s="7"/>
      <c r="HFM197" s="7"/>
      <c r="HFN197" s="7"/>
      <c r="HFO197" s="7"/>
      <c r="HFP197" s="7"/>
      <c r="HFQ197" s="7"/>
      <c r="HFR197" s="7"/>
      <c r="HFS197" s="7"/>
      <c r="HFT197" s="7"/>
      <c r="HFU197" s="7"/>
      <c r="HFV197" s="7"/>
      <c r="HFW197" s="7"/>
      <c r="HFX197" s="7"/>
      <c r="HFY197" s="7"/>
      <c r="HFZ197" s="7"/>
      <c r="HGA197" s="7"/>
      <c r="HGB197" s="7"/>
      <c r="HGC197" s="7"/>
      <c r="HGD197" s="7"/>
      <c r="HGE197" s="7"/>
      <c r="HGF197" s="7"/>
      <c r="HGG197" s="7"/>
      <c r="HGH197" s="7"/>
      <c r="HGI197" s="7"/>
      <c r="HGJ197" s="7"/>
      <c r="HGK197" s="7"/>
      <c r="HGL197" s="7"/>
      <c r="HGM197" s="7"/>
      <c r="HGN197" s="7"/>
      <c r="HGO197" s="7"/>
      <c r="HGP197" s="7"/>
      <c r="HGQ197" s="7"/>
      <c r="HGR197" s="7"/>
      <c r="HGS197" s="7"/>
      <c r="HGT197" s="7"/>
      <c r="HGU197" s="7"/>
      <c r="HGV197" s="7"/>
      <c r="HGW197" s="7"/>
      <c r="HGX197" s="7"/>
      <c r="HGY197" s="7"/>
      <c r="HGZ197" s="7"/>
      <c r="HHA197" s="7"/>
      <c r="HHB197" s="7"/>
      <c r="HHC197" s="7"/>
      <c r="HHD197" s="7"/>
      <c r="HHE197" s="7"/>
      <c r="HHF197" s="7"/>
      <c r="HHG197" s="7"/>
      <c r="HHH197" s="7"/>
      <c r="HHI197" s="7"/>
      <c r="HHJ197" s="7"/>
      <c r="HHK197" s="7"/>
      <c r="HHL197" s="7"/>
      <c r="HHM197" s="7"/>
      <c r="HHN197" s="7"/>
      <c r="HHO197" s="7"/>
      <c r="HHP197" s="7"/>
      <c r="HHQ197" s="7"/>
      <c r="HHR197" s="7"/>
      <c r="HHS197" s="7"/>
      <c r="HHT197" s="7"/>
      <c r="HHU197" s="7"/>
      <c r="HHV197" s="7"/>
      <c r="HHW197" s="7"/>
      <c r="HHX197" s="7"/>
      <c r="HHY197" s="7"/>
      <c r="HHZ197" s="7"/>
      <c r="HIA197" s="7"/>
      <c r="HIB197" s="7"/>
      <c r="HIC197" s="7"/>
      <c r="HID197" s="7"/>
      <c r="HIE197" s="7"/>
      <c r="HIF197" s="7"/>
      <c r="HIG197" s="7"/>
      <c r="HIH197" s="7"/>
      <c r="HII197" s="7"/>
      <c r="HIJ197" s="7"/>
      <c r="HIK197" s="7"/>
      <c r="HIL197" s="7"/>
      <c r="HIM197" s="7"/>
      <c r="HIN197" s="7"/>
      <c r="HIO197" s="7"/>
      <c r="HIP197" s="7"/>
      <c r="HIQ197" s="7"/>
      <c r="HIR197" s="7"/>
      <c r="HIS197" s="7"/>
      <c r="HIT197" s="7"/>
      <c r="HIU197" s="7"/>
      <c r="HIV197" s="7"/>
      <c r="HIW197" s="7"/>
      <c r="HIX197" s="7"/>
      <c r="HIY197" s="7"/>
      <c r="HIZ197" s="7"/>
      <c r="HJA197" s="7"/>
      <c r="HJB197" s="7"/>
      <c r="HJC197" s="7"/>
      <c r="HJD197" s="7"/>
      <c r="HJE197" s="7"/>
      <c r="HJF197" s="7"/>
      <c r="HJG197" s="7"/>
      <c r="HJH197" s="7"/>
      <c r="HJI197" s="7"/>
      <c r="HJJ197" s="7"/>
      <c r="HJK197" s="7"/>
      <c r="HJL197" s="7"/>
      <c r="HJM197" s="7"/>
      <c r="HJN197" s="7"/>
      <c r="HJO197" s="7"/>
      <c r="HJP197" s="7"/>
      <c r="HJQ197" s="7"/>
      <c r="HJR197" s="7"/>
      <c r="HJS197" s="7"/>
      <c r="HJT197" s="7"/>
      <c r="HJU197" s="7"/>
      <c r="HJV197" s="7"/>
      <c r="HJW197" s="7"/>
      <c r="HJX197" s="7"/>
      <c r="HJY197" s="7"/>
      <c r="HJZ197" s="7"/>
      <c r="HKA197" s="7"/>
      <c r="HKB197" s="7"/>
      <c r="HKC197" s="7"/>
      <c r="HKD197" s="7"/>
      <c r="HKE197" s="7"/>
      <c r="HKF197" s="7"/>
      <c r="HKG197" s="7"/>
      <c r="HKH197" s="7"/>
      <c r="HKI197" s="7"/>
      <c r="HKJ197" s="7"/>
      <c r="HKK197" s="7"/>
      <c r="HKL197" s="7"/>
      <c r="HKM197" s="7"/>
      <c r="HKN197" s="7"/>
      <c r="HKO197" s="7"/>
      <c r="HKP197" s="7"/>
      <c r="HKQ197" s="7"/>
      <c r="HKR197" s="7"/>
      <c r="HKS197" s="7"/>
      <c r="HKT197" s="7"/>
      <c r="HKU197" s="7"/>
      <c r="HKV197" s="7"/>
      <c r="HKW197" s="7"/>
      <c r="HKX197" s="7"/>
      <c r="HKY197" s="7"/>
      <c r="HKZ197" s="7"/>
      <c r="HLA197" s="7"/>
      <c r="HLB197" s="7"/>
      <c r="HLC197" s="7"/>
      <c r="HLD197" s="7"/>
      <c r="HLE197" s="7"/>
      <c r="HLF197" s="7"/>
      <c r="HLG197" s="7"/>
      <c r="HLH197" s="7"/>
      <c r="HLI197" s="7"/>
      <c r="HLJ197" s="7"/>
      <c r="HLK197" s="7"/>
      <c r="HLL197" s="7"/>
      <c r="HLM197" s="7"/>
      <c r="HLN197" s="7"/>
      <c r="HLO197" s="7"/>
      <c r="HLP197" s="7"/>
      <c r="HLQ197" s="7"/>
      <c r="HLR197" s="7"/>
      <c r="HLS197" s="7"/>
      <c r="HLT197" s="7"/>
      <c r="HLU197" s="7"/>
      <c r="HLV197" s="7"/>
      <c r="HLW197" s="7"/>
      <c r="HLX197" s="7"/>
      <c r="HLY197" s="7"/>
      <c r="HLZ197" s="7"/>
      <c r="HMA197" s="7"/>
      <c r="HMB197" s="7"/>
      <c r="HMC197" s="7"/>
      <c r="HMD197" s="7"/>
      <c r="HME197" s="7"/>
      <c r="HMF197" s="7"/>
      <c r="HMG197" s="7"/>
      <c r="HMH197" s="7"/>
      <c r="HMI197" s="7"/>
      <c r="HMJ197" s="7"/>
      <c r="HMK197" s="7"/>
      <c r="HML197" s="7"/>
      <c r="HMM197" s="7"/>
      <c r="HMN197" s="7"/>
      <c r="HMO197" s="7"/>
      <c r="HMP197" s="7"/>
      <c r="HMQ197" s="7"/>
      <c r="HMR197" s="7"/>
      <c r="HMS197" s="7"/>
      <c r="HMT197" s="7"/>
      <c r="HMU197" s="7"/>
      <c r="HMV197" s="7"/>
      <c r="HMW197" s="7"/>
      <c r="HMX197" s="7"/>
      <c r="HMY197" s="7"/>
      <c r="HMZ197" s="7"/>
      <c r="HNA197" s="7"/>
      <c r="HNB197" s="7"/>
      <c r="HNC197" s="7"/>
      <c r="HND197" s="7"/>
      <c r="HNE197" s="7"/>
      <c r="HNF197" s="7"/>
      <c r="HNG197" s="7"/>
      <c r="HNH197" s="7"/>
      <c r="HNI197" s="7"/>
      <c r="HNJ197" s="7"/>
      <c r="HNK197" s="7"/>
      <c r="HNL197" s="7"/>
      <c r="HNM197" s="7"/>
      <c r="HNN197" s="7"/>
      <c r="HNO197" s="7"/>
      <c r="HNP197" s="7"/>
      <c r="HNQ197" s="7"/>
      <c r="HNR197" s="7"/>
      <c r="HNS197" s="7"/>
      <c r="HNT197" s="7"/>
      <c r="HNU197" s="7"/>
      <c r="HNV197" s="7"/>
      <c r="HNW197" s="7"/>
      <c r="HNX197" s="7"/>
      <c r="HNY197" s="7"/>
      <c r="HNZ197" s="7"/>
      <c r="HOA197" s="7"/>
      <c r="HOB197" s="7"/>
      <c r="HOC197" s="7"/>
      <c r="HOD197" s="7"/>
      <c r="HOE197" s="7"/>
      <c r="HOF197" s="7"/>
      <c r="HOG197" s="7"/>
      <c r="HOH197" s="7"/>
      <c r="HOI197" s="7"/>
      <c r="HOJ197" s="7"/>
      <c r="HOK197" s="7"/>
      <c r="HOL197" s="7"/>
      <c r="HOM197" s="7"/>
      <c r="HON197" s="7"/>
      <c r="HOO197" s="7"/>
      <c r="HOP197" s="7"/>
      <c r="HOQ197" s="7"/>
      <c r="HOR197" s="7"/>
      <c r="HOS197" s="7"/>
      <c r="HOT197" s="7"/>
      <c r="HOU197" s="7"/>
      <c r="HOV197" s="7"/>
      <c r="HOW197" s="7"/>
      <c r="HOX197" s="7"/>
      <c r="HOY197" s="7"/>
      <c r="HOZ197" s="7"/>
      <c r="HPA197" s="7"/>
      <c r="HPB197" s="7"/>
      <c r="HPC197" s="7"/>
      <c r="HPD197" s="7"/>
      <c r="HPE197" s="7"/>
      <c r="HPF197" s="7"/>
      <c r="HPG197" s="7"/>
      <c r="HPH197" s="7"/>
      <c r="HPI197" s="7"/>
      <c r="HPJ197" s="7"/>
      <c r="HPK197" s="7"/>
      <c r="HPL197" s="7"/>
      <c r="HPM197" s="7"/>
      <c r="HPN197" s="7"/>
      <c r="HPO197" s="7"/>
      <c r="HPP197" s="7"/>
      <c r="HPQ197" s="7"/>
      <c r="HPR197" s="7"/>
      <c r="HPS197" s="7"/>
      <c r="HPT197" s="7"/>
      <c r="HPU197" s="7"/>
      <c r="HPV197" s="7"/>
      <c r="HPW197" s="7"/>
      <c r="HPX197" s="7"/>
      <c r="HPY197" s="7"/>
      <c r="HPZ197" s="7"/>
      <c r="HQA197" s="7"/>
      <c r="HQB197" s="7"/>
      <c r="HQC197" s="7"/>
      <c r="HQD197" s="7"/>
      <c r="HQE197" s="7"/>
      <c r="HQF197" s="7"/>
      <c r="HQG197" s="7"/>
      <c r="HQH197" s="7"/>
      <c r="HQI197" s="7"/>
      <c r="HQJ197" s="7"/>
      <c r="HQK197" s="7"/>
      <c r="HQL197" s="7"/>
      <c r="HQM197" s="7"/>
      <c r="HQN197" s="7"/>
      <c r="HQO197" s="7"/>
      <c r="HQP197" s="7"/>
      <c r="HQQ197" s="7"/>
      <c r="HQR197" s="7"/>
      <c r="HQS197" s="7"/>
      <c r="HQT197" s="7"/>
      <c r="HQU197" s="7"/>
      <c r="HQV197" s="7"/>
      <c r="HQW197" s="7"/>
      <c r="HQX197" s="7"/>
      <c r="HQY197" s="7"/>
      <c r="HQZ197" s="7"/>
      <c r="HRA197" s="7"/>
      <c r="HRB197" s="7"/>
      <c r="HRC197" s="7"/>
      <c r="HRD197" s="7"/>
      <c r="HRE197" s="7"/>
      <c r="HRF197" s="7"/>
      <c r="HRG197" s="7"/>
      <c r="HRH197" s="7"/>
      <c r="HRI197" s="7"/>
      <c r="HRJ197" s="7"/>
      <c r="HRK197" s="7"/>
      <c r="HRL197" s="7"/>
      <c r="HRM197" s="7"/>
      <c r="HRN197" s="7"/>
      <c r="HRO197" s="7"/>
      <c r="HRP197" s="7"/>
      <c r="HRQ197" s="7"/>
      <c r="HRR197" s="7"/>
      <c r="HRS197" s="7"/>
      <c r="HRT197" s="7"/>
      <c r="HRU197" s="7"/>
      <c r="HRV197" s="7"/>
      <c r="HRW197" s="7"/>
      <c r="HRX197" s="7"/>
      <c r="HRY197" s="7"/>
      <c r="HRZ197" s="7"/>
      <c r="HSA197" s="7"/>
      <c r="HSB197" s="7"/>
      <c r="HSC197" s="7"/>
      <c r="HSD197" s="7"/>
      <c r="HSE197" s="7"/>
      <c r="HSF197" s="7"/>
      <c r="HSG197" s="7"/>
      <c r="HSH197" s="7"/>
      <c r="HSI197" s="7"/>
      <c r="HSJ197" s="7"/>
      <c r="HSK197" s="7"/>
      <c r="HSL197" s="7"/>
      <c r="HSM197" s="7"/>
      <c r="HSN197" s="7"/>
      <c r="HSO197" s="7"/>
      <c r="HSP197" s="7"/>
      <c r="HSQ197" s="7"/>
      <c r="HSR197" s="7"/>
      <c r="HSS197" s="7"/>
      <c r="HST197" s="7"/>
      <c r="HSU197" s="7"/>
      <c r="HSV197" s="7"/>
      <c r="HSW197" s="7"/>
      <c r="HSX197" s="7"/>
      <c r="HSY197" s="7"/>
      <c r="HSZ197" s="7"/>
      <c r="HTA197" s="7"/>
      <c r="HTB197" s="7"/>
      <c r="HTC197" s="7"/>
      <c r="HTD197" s="7"/>
      <c r="HTE197" s="7"/>
      <c r="HTF197" s="7"/>
      <c r="HTG197" s="7"/>
      <c r="HTH197" s="7"/>
      <c r="HTI197" s="7"/>
      <c r="HTJ197" s="7"/>
      <c r="HTK197" s="7"/>
      <c r="HTL197" s="7"/>
      <c r="HTM197" s="7"/>
      <c r="HTN197" s="7"/>
      <c r="HTO197" s="7"/>
      <c r="HTP197" s="7"/>
      <c r="HTQ197" s="7"/>
      <c r="HTR197" s="7"/>
      <c r="HTS197" s="7"/>
      <c r="HTT197" s="7"/>
      <c r="HTU197" s="7"/>
      <c r="HTV197" s="7"/>
      <c r="HTW197" s="7"/>
      <c r="HTX197" s="7"/>
      <c r="HTY197" s="7"/>
      <c r="HTZ197" s="7"/>
      <c r="HUA197" s="7"/>
      <c r="HUB197" s="7"/>
      <c r="HUC197" s="7"/>
      <c r="HUD197" s="7"/>
      <c r="HUE197" s="7"/>
      <c r="HUF197" s="7"/>
      <c r="HUG197" s="7"/>
      <c r="HUH197" s="7"/>
      <c r="HUI197" s="7"/>
      <c r="HUJ197" s="7"/>
      <c r="HUK197" s="7"/>
      <c r="HUL197" s="7"/>
      <c r="HUM197" s="7"/>
      <c r="HUN197" s="7"/>
      <c r="HUO197" s="7"/>
      <c r="HUP197" s="7"/>
      <c r="HUQ197" s="7"/>
      <c r="HUR197" s="7"/>
      <c r="HUS197" s="7"/>
      <c r="HUT197" s="7"/>
      <c r="HUU197" s="7"/>
      <c r="HUV197" s="7"/>
      <c r="HUW197" s="7"/>
      <c r="HUX197" s="7"/>
      <c r="HUY197" s="7"/>
      <c r="HUZ197" s="7"/>
      <c r="HVA197" s="7"/>
      <c r="HVB197" s="7"/>
      <c r="HVC197" s="7"/>
      <c r="HVD197" s="7"/>
      <c r="HVE197" s="7"/>
      <c r="HVF197" s="7"/>
      <c r="HVG197" s="7"/>
      <c r="HVH197" s="7"/>
      <c r="HVI197" s="7"/>
      <c r="HVJ197" s="7"/>
      <c r="HVK197" s="7"/>
      <c r="HVL197" s="7"/>
      <c r="HVM197" s="7"/>
      <c r="HVN197" s="7"/>
      <c r="HVO197" s="7"/>
      <c r="HVP197" s="7"/>
      <c r="HVQ197" s="7"/>
      <c r="HVR197" s="7"/>
      <c r="HVS197" s="7"/>
      <c r="HVT197" s="7"/>
      <c r="HVU197" s="7"/>
      <c r="HVV197" s="7"/>
      <c r="HVW197" s="7"/>
      <c r="HVX197" s="7"/>
      <c r="HVY197" s="7"/>
      <c r="HVZ197" s="7"/>
      <c r="HWA197" s="7"/>
      <c r="HWB197" s="7"/>
      <c r="HWC197" s="7"/>
      <c r="HWD197" s="7"/>
      <c r="HWE197" s="7"/>
      <c r="HWF197" s="7"/>
      <c r="HWG197" s="7"/>
      <c r="HWH197" s="7"/>
      <c r="HWI197" s="7"/>
      <c r="HWJ197" s="7"/>
      <c r="HWK197" s="7"/>
      <c r="HWL197" s="7"/>
      <c r="HWM197" s="7"/>
      <c r="HWN197" s="7"/>
      <c r="HWO197" s="7"/>
      <c r="HWP197" s="7"/>
      <c r="HWQ197" s="7"/>
      <c r="HWR197" s="7"/>
      <c r="HWS197" s="7"/>
      <c r="HWT197" s="7"/>
      <c r="HWU197" s="7"/>
      <c r="HWV197" s="7"/>
      <c r="HWW197" s="7"/>
      <c r="HWX197" s="7"/>
      <c r="HWY197" s="7"/>
      <c r="HWZ197" s="7"/>
      <c r="HXA197" s="7"/>
      <c r="HXB197" s="7"/>
      <c r="HXC197" s="7"/>
      <c r="HXD197" s="7"/>
      <c r="HXE197" s="7"/>
      <c r="HXF197" s="7"/>
      <c r="HXG197" s="7"/>
      <c r="HXH197" s="7"/>
      <c r="HXI197" s="7"/>
      <c r="HXJ197" s="7"/>
      <c r="HXK197" s="7"/>
      <c r="HXL197" s="7"/>
      <c r="HXM197" s="7"/>
      <c r="HXN197" s="7"/>
      <c r="HXO197" s="7"/>
      <c r="HXP197" s="7"/>
      <c r="HXQ197" s="7"/>
      <c r="HXR197" s="7"/>
      <c r="HXS197" s="7"/>
      <c r="HXT197" s="7"/>
      <c r="HXU197" s="7"/>
      <c r="HXV197" s="7"/>
      <c r="HXW197" s="7"/>
      <c r="HXX197" s="7"/>
      <c r="HXY197" s="7"/>
      <c r="HXZ197" s="7"/>
      <c r="HYA197" s="7"/>
      <c r="HYB197" s="7"/>
      <c r="HYC197" s="7"/>
      <c r="HYD197" s="7"/>
      <c r="HYE197" s="7"/>
      <c r="HYF197" s="7"/>
      <c r="HYG197" s="7"/>
      <c r="HYH197" s="7"/>
      <c r="HYI197" s="7"/>
      <c r="HYJ197" s="7"/>
      <c r="HYK197" s="7"/>
      <c r="HYL197" s="7"/>
      <c r="HYM197" s="7"/>
      <c r="HYN197" s="7"/>
      <c r="HYO197" s="7"/>
      <c r="HYP197" s="7"/>
      <c r="HYQ197" s="7"/>
      <c r="HYR197" s="7"/>
      <c r="HYS197" s="7"/>
      <c r="HYT197" s="7"/>
      <c r="HYU197" s="7"/>
      <c r="HYV197" s="7"/>
      <c r="HYW197" s="7"/>
      <c r="HYX197" s="7"/>
      <c r="HYY197" s="7"/>
      <c r="HYZ197" s="7"/>
      <c r="HZA197" s="7"/>
      <c r="HZB197" s="7"/>
      <c r="HZC197" s="7"/>
      <c r="HZD197" s="7"/>
      <c r="HZE197" s="7"/>
      <c r="HZF197" s="7"/>
      <c r="HZG197" s="7"/>
      <c r="HZH197" s="7"/>
      <c r="HZI197" s="7"/>
      <c r="HZJ197" s="7"/>
      <c r="HZK197" s="7"/>
      <c r="HZL197" s="7"/>
      <c r="HZM197" s="7"/>
      <c r="HZN197" s="7"/>
      <c r="HZO197" s="7"/>
      <c r="HZP197" s="7"/>
      <c r="HZQ197" s="7"/>
      <c r="HZR197" s="7"/>
      <c r="HZS197" s="7"/>
      <c r="HZT197" s="7"/>
      <c r="HZU197" s="7"/>
      <c r="HZV197" s="7"/>
      <c r="HZW197" s="7"/>
      <c r="HZX197" s="7"/>
      <c r="HZY197" s="7"/>
      <c r="HZZ197" s="7"/>
      <c r="IAA197" s="7"/>
      <c r="IAB197" s="7"/>
      <c r="IAC197" s="7"/>
      <c r="IAD197" s="7"/>
      <c r="IAE197" s="7"/>
      <c r="IAF197" s="7"/>
      <c r="IAG197" s="7"/>
      <c r="IAH197" s="7"/>
      <c r="IAI197" s="7"/>
      <c r="IAJ197" s="7"/>
      <c r="IAK197" s="7"/>
      <c r="IAL197" s="7"/>
      <c r="IAM197" s="7"/>
      <c r="IAN197" s="7"/>
      <c r="IAO197" s="7"/>
      <c r="IAP197" s="7"/>
      <c r="IAQ197" s="7"/>
      <c r="IAR197" s="7"/>
      <c r="IAS197" s="7"/>
      <c r="IAT197" s="7"/>
      <c r="IAU197" s="7"/>
      <c r="IAV197" s="7"/>
      <c r="IAW197" s="7"/>
      <c r="IAX197" s="7"/>
      <c r="IAY197" s="7"/>
      <c r="IAZ197" s="7"/>
      <c r="IBA197" s="7"/>
      <c r="IBB197" s="7"/>
      <c r="IBC197" s="7"/>
      <c r="IBD197" s="7"/>
      <c r="IBE197" s="7"/>
      <c r="IBF197" s="7"/>
      <c r="IBG197" s="7"/>
      <c r="IBH197" s="7"/>
      <c r="IBI197" s="7"/>
      <c r="IBJ197" s="7"/>
      <c r="IBK197" s="7"/>
      <c r="IBL197" s="7"/>
      <c r="IBM197" s="7"/>
      <c r="IBN197" s="7"/>
      <c r="IBO197" s="7"/>
      <c r="IBP197" s="7"/>
      <c r="IBQ197" s="7"/>
      <c r="IBR197" s="7"/>
      <c r="IBS197" s="7"/>
      <c r="IBT197" s="7"/>
      <c r="IBU197" s="7"/>
      <c r="IBV197" s="7"/>
      <c r="IBW197" s="7"/>
      <c r="IBX197" s="7"/>
      <c r="IBY197" s="7"/>
      <c r="IBZ197" s="7"/>
      <c r="ICA197" s="7"/>
      <c r="ICB197" s="7"/>
      <c r="ICC197" s="7"/>
      <c r="ICD197" s="7"/>
      <c r="ICE197" s="7"/>
      <c r="ICF197" s="7"/>
      <c r="ICG197" s="7"/>
      <c r="ICH197" s="7"/>
      <c r="ICI197" s="7"/>
      <c r="ICJ197" s="7"/>
      <c r="ICK197" s="7"/>
      <c r="ICL197" s="7"/>
      <c r="ICM197" s="7"/>
      <c r="ICN197" s="7"/>
      <c r="ICO197" s="7"/>
      <c r="ICP197" s="7"/>
      <c r="ICQ197" s="7"/>
      <c r="ICR197" s="7"/>
      <c r="ICS197" s="7"/>
      <c r="ICT197" s="7"/>
      <c r="ICU197" s="7"/>
      <c r="ICV197" s="7"/>
      <c r="ICW197" s="7"/>
      <c r="ICX197" s="7"/>
      <c r="ICY197" s="7"/>
      <c r="ICZ197" s="7"/>
      <c r="IDA197" s="7"/>
      <c r="IDB197" s="7"/>
      <c r="IDC197" s="7"/>
      <c r="IDD197" s="7"/>
      <c r="IDE197" s="7"/>
      <c r="IDF197" s="7"/>
      <c r="IDG197" s="7"/>
      <c r="IDH197" s="7"/>
      <c r="IDI197" s="7"/>
      <c r="IDJ197" s="7"/>
      <c r="IDK197" s="7"/>
      <c r="IDL197" s="7"/>
      <c r="IDM197" s="7"/>
      <c r="IDN197" s="7"/>
      <c r="IDO197" s="7"/>
      <c r="IDP197" s="7"/>
      <c r="IDQ197" s="7"/>
      <c r="IDR197" s="7"/>
      <c r="IDS197" s="7"/>
      <c r="IDT197" s="7"/>
      <c r="IDU197" s="7"/>
      <c r="IDV197" s="7"/>
      <c r="IDW197" s="7"/>
      <c r="IDX197" s="7"/>
      <c r="IDY197" s="7"/>
      <c r="IDZ197" s="7"/>
      <c r="IEA197" s="7"/>
      <c r="IEB197" s="7"/>
      <c r="IEC197" s="7"/>
      <c r="IED197" s="7"/>
      <c r="IEE197" s="7"/>
      <c r="IEF197" s="7"/>
      <c r="IEG197" s="7"/>
      <c r="IEH197" s="7"/>
      <c r="IEI197" s="7"/>
      <c r="IEJ197" s="7"/>
      <c r="IEK197" s="7"/>
      <c r="IEL197" s="7"/>
      <c r="IEM197" s="7"/>
      <c r="IEN197" s="7"/>
      <c r="IEO197" s="7"/>
      <c r="IEP197" s="7"/>
      <c r="IEQ197" s="7"/>
      <c r="IER197" s="7"/>
      <c r="IES197" s="7"/>
      <c r="IET197" s="7"/>
      <c r="IEU197" s="7"/>
      <c r="IEV197" s="7"/>
      <c r="IEW197" s="7"/>
      <c r="IEX197" s="7"/>
      <c r="IEY197" s="7"/>
      <c r="IEZ197" s="7"/>
      <c r="IFA197" s="7"/>
      <c r="IFB197" s="7"/>
      <c r="IFC197" s="7"/>
      <c r="IFD197" s="7"/>
      <c r="IFE197" s="7"/>
      <c r="IFF197" s="7"/>
      <c r="IFG197" s="7"/>
      <c r="IFH197" s="7"/>
      <c r="IFI197" s="7"/>
      <c r="IFJ197" s="7"/>
      <c r="IFK197" s="7"/>
      <c r="IFL197" s="7"/>
      <c r="IFM197" s="7"/>
      <c r="IFN197" s="7"/>
      <c r="IFO197" s="7"/>
      <c r="IFP197" s="7"/>
      <c r="IFQ197" s="7"/>
      <c r="IFR197" s="7"/>
      <c r="IFS197" s="7"/>
      <c r="IFT197" s="7"/>
      <c r="IFU197" s="7"/>
      <c r="IFV197" s="7"/>
      <c r="IFW197" s="7"/>
      <c r="IFX197" s="7"/>
      <c r="IFY197" s="7"/>
      <c r="IFZ197" s="7"/>
      <c r="IGA197" s="7"/>
      <c r="IGB197" s="7"/>
      <c r="IGC197" s="7"/>
      <c r="IGD197" s="7"/>
      <c r="IGE197" s="7"/>
      <c r="IGF197" s="7"/>
      <c r="IGG197" s="7"/>
      <c r="IGH197" s="7"/>
      <c r="IGI197" s="7"/>
      <c r="IGJ197" s="7"/>
      <c r="IGK197" s="7"/>
      <c r="IGL197" s="7"/>
      <c r="IGM197" s="7"/>
      <c r="IGN197" s="7"/>
      <c r="IGO197" s="7"/>
      <c r="IGP197" s="7"/>
      <c r="IGQ197" s="7"/>
      <c r="IGR197" s="7"/>
      <c r="IGS197" s="7"/>
      <c r="IGT197" s="7"/>
      <c r="IGU197" s="7"/>
      <c r="IGV197" s="7"/>
      <c r="IGW197" s="7"/>
      <c r="IGX197" s="7"/>
      <c r="IGY197" s="7"/>
      <c r="IGZ197" s="7"/>
      <c r="IHA197" s="7"/>
      <c r="IHB197" s="7"/>
      <c r="IHC197" s="7"/>
      <c r="IHD197" s="7"/>
      <c r="IHE197" s="7"/>
      <c r="IHF197" s="7"/>
      <c r="IHG197" s="7"/>
      <c r="IHH197" s="7"/>
      <c r="IHI197" s="7"/>
      <c r="IHJ197" s="7"/>
      <c r="IHK197" s="7"/>
      <c r="IHL197" s="7"/>
      <c r="IHM197" s="7"/>
      <c r="IHN197" s="7"/>
      <c r="IHO197" s="7"/>
      <c r="IHP197" s="7"/>
      <c r="IHQ197" s="7"/>
      <c r="IHR197" s="7"/>
      <c r="IHS197" s="7"/>
      <c r="IHT197" s="7"/>
      <c r="IHU197" s="7"/>
      <c r="IHV197" s="7"/>
      <c r="IHW197" s="7"/>
      <c r="IHX197" s="7"/>
      <c r="IHY197" s="7"/>
      <c r="IHZ197" s="7"/>
      <c r="IIA197" s="7"/>
      <c r="IIB197" s="7"/>
      <c r="IIC197" s="7"/>
      <c r="IID197" s="7"/>
      <c r="IIE197" s="7"/>
      <c r="IIF197" s="7"/>
      <c r="IIG197" s="7"/>
      <c r="IIH197" s="7"/>
      <c r="III197" s="7"/>
      <c r="IIJ197" s="7"/>
      <c r="IIK197" s="7"/>
      <c r="IIL197" s="7"/>
      <c r="IIM197" s="7"/>
      <c r="IIN197" s="7"/>
      <c r="IIO197" s="7"/>
      <c r="IIP197" s="7"/>
      <c r="IIQ197" s="7"/>
      <c r="IIR197" s="7"/>
      <c r="IIS197" s="7"/>
      <c r="IIT197" s="7"/>
      <c r="IIU197" s="7"/>
      <c r="IIV197" s="7"/>
      <c r="IIW197" s="7"/>
      <c r="IIX197" s="7"/>
      <c r="IIY197" s="7"/>
      <c r="IIZ197" s="7"/>
      <c r="IJA197" s="7"/>
      <c r="IJB197" s="7"/>
      <c r="IJC197" s="7"/>
      <c r="IJD197" s="7"/>
      <c r="IJE197" s="7"/>
      <c r="IJF197" s="7"/>
      <c r="IJG197" s="7"/>
      <c r="IJH197" s="7"/>
      <c r="IJI197" s="7"/>
      <c r="IJJ197" s="7"/>
      <c r="IJK197" s="7"/>
      <c r="IJL197" s="7"/>
      <c r="IJM197" s="7"/>
      <c r="IJN197" s="7"/>
      <c r="IJO197" s="7"/>
      <c r="IJP197" s="7"/>
      <c r="IJQ197" s="7"/>
      <c r="IJR197" s="7"/>
      <c r="IJS197" s="7"/>
      <c r="IJT197" s="7"/>
      <c r="IJU197" s="7"/>
      <c r="IJV197" s="7"/>
      <c r="IJW197" s="7"/>
      <c r="IJX197" s="7"/>
      <c r="IJY197" s="7"/>
      <c r="IJZ197" s="7"/>
      <c r="IKA197" s="7"/>
      <c r="IKB197" s="7"/>
      <c r="IKC197" s="7"/>
      <c r="IKD197" s="7"/>
      <c r="IKE197" s="7"/>
      <c r="IKF197" s="7"/>
      <c r="IKG197" s="7"/>
      <c r="IKH197" s="7"/>
      <c r="IKI197" s="7"/>
      <c r="IKJ197" s="7"/>
      <c r="IKK197" s="7"/>
      <c r="IKL197" s="7"/>
      <c r="IKM197" s="7"/>
      <c r="IKN197" s="7"/>
      <c r="IKO197" s="7"/>
      <c r="IKP197" s="7"/>
      <c r="IKQ197" s="7"/>
      <c r="IKR197" s="7"/>
      <c r="IKS197" s="7"/>
      <c r="IKT197" s="7"/>
      <c r="IKU197" s="7"/>
      <c r="IKV197" s="7"/>
      <c r="IKW197" s="7"/>
      <c r="IKX197" s="7"/>
      <c r="IKY197" s="7"/>
      <c r="IKZ197" s="7"/>
      <c r="ILA197" s="7"/>
      <c r="ILB197" s="7"/>
      <c r="ILC197" s="7"/>
      <c r="ILD197" s="7"/>
      <c r="ILE197" s="7"/>
      <c r="ILF197" s="7"/>
      <c r="ILG197" s="7"/>
      <c r="ILH197" s="7"/>
      <c r="ILI197" s="7"/>
      <c r="ILJ197" s="7"/>
      <c r="ILK197" s="7"/>
      <c r="ILL197" s="7"/>
      <c r="ILM197" s="7"/>
      <c r="ILN197" s="7"/>
      <c r="ILO197" s="7"/>
      <c r="ILP197" s="7"/>
      <c r="ILQ197" s="7"/>
      <c r="ILR197" s="7"/>
      <c r="ILS197" s="7"/>
      <c r="ILT197" s="7"/>
      <c r="ILU197" s="7"/>
      <c r="ILV197" s="7"/>
      <c r="ILW197" s="7"/>
      <c r="ILX197" s="7"/>
      <c r="ILY197" s="7"/>
      <c r="ILZ197" s="7"/>
      <c r="IMA197" s="7"/>
      <c r="IMB197" s="7"/>
      <c r="IMC197" s="7"/>
      <c r="IMD197" s="7"/>
      <c r="IME197" s="7"/>
      <c r="IMF197" s="7"/>
      <c r="IMG197" s="7"/>
      <c r="IMH197" s="7"/>
      <c r="IMI197" s="7"/>
      <c r="IMJ197" s="7"/>
      <c r="IMK197" s="7"/>
      <c r="IML197" s="7"/>
      <c r="IMM197" s="7"/>
      <c r="IMN197" s="7"/>
      <c r="IMO197" s="7"/>
      <c r="IMP197" s="7"/>
      <c r="IMQ197" s="7"/>
      <c r="IMR197" s="7"/>
      <c r="IMS197" s="7"/>
      <c r="IMT197" s="7"/>
      <c r="IMU197" s="7"/>
      <c r="IMV197" s="7"/>
      <c r="IMW197" s="7"/>
      <c r="IMX197" s="7"/>
      <c r="IMY197" s="7"/>
      <c r="IMZ197" s="7"/>
      <c r="INA197" s="7"/>
      <c r="INB197" s="7"/>
      <c r="INC197" s="7"/>
      <c r="IND197" s="7"/>
      <c r="INE197" s="7"/>
      <c r="INF197" s="7"/>
      <c r="ING197" s="7"/>
      <c r="INH197" s="7"/>
      <c r="INI197" s="7"/>
      <c r="INJ197" s="7"/>
      <c r="INK197" s="7"/>
      <c r="INL197" s="7"/>
      <c r="INM197" s="7"/>
      <c r="INN197" s="7"/>
      <c r="INO197" s="7"/>
      <c r="INP197" s="7"/>
      <c r="INQ197" s="7"/>
      <c r="INR197" s="7"/>
      <c r="INS197" s="7"/>
      <c r="INT197" s="7"/>
      <c r="INU197" s="7"/>
      <c r="INV197" s="7"/>
      <c r="INW197" s="7"/>
      <c r="INX197" s="7"/>
      <c r="INY197" s="7"/>
      <c r="INZ197" s="7"/>
      <c r="IOA197" s="7"/>
      <c r="IOB197" s="7"/>
      <c r="IOC197" s="7"/>
      <c r="IOD197" s="7"/>
      <c r="IOE197" s="7"/>
      <c r="IOF197" s="7"/>
      <c r="IOG197" s="7"/>
      <c r="IOH197" s="7"/>
      <c r="IOI197" s="7"/>
      <c r="IOJ197" s="7"/>
      <c r="IOK197" s="7"/>
      <c r="IOL197" s="7"/>
      <c r="IOM197" s="7"/>
      <c r="ION197" s="7"/>
      <c r="IOO197" s="7"/>
      <c r="IOP197" s="7"/>
      <c r="IOQ197" s="7"/>
      <c r="IOR197" s="7"/>
      <c r="IOS197" s="7"/>
      <c r="IOT197" s="7"/>
      <c r="IOU197" s="7"/>
      <c r="IOV197" s="7"/>
      <c r="IOW197" s="7"/>
      <c r="IOX197" s="7"/>
      <c r="IOY197" s="7"/>
      <c r="IOZ197" s="7"/>
      <c r="IPA197" s="7"/>
      <c r="IPB197" s="7"/>
      <c r="IPC197" s="7"/>
      <c r="IPD197" s="7"/>
      <c r="IPE197" s="7"/>
      <c r="IPF197" s="7"/>
      <c r="IPG197" s="7"/>
      <c r="IPH197" s="7"/>
      <c r="IPI197" s="7"/>
      <c r="IPJ197" s="7"/>
      <c r="IPK197" s="7"/>
      <c r="IPL197" s="7"/>
      <c r="IPM197" s="7"/>
      <c r="IPN197" s="7"/>
      <c r="IPO197" s="7"/>
      <c r="IPP197" s="7"/>
      <c r="IPQ197" s="7"/>
      <c r="IPR197" s="7"/>
      <c r="IPS197" s="7"/>
      <c r="IPT197" s="7"/>
      <c r="IPU197" s="7"/>
      <c r="IPV197" s="7"/>
      <c r="IPW197" s="7"/>
      <c r="IPX197" s="7"/>
      <c r="IPY197" s="7"/>
      <c r="IPZ197" s="7"/>
      <c r="IQA197" s="7"/>
      <c r="IQB197" s="7"/>
      <c r="IQC197" s="7"/>
      <c r="IQD197" s="7"/>
      <c r="IQE197" s="7"/>
      <c r="IQF197" s="7"/>
      <c r="IQG197" s="7"/>
      <c r="IQH197" s="7"/>
      <c r="IQI197" s="7"/>
      <c r="IQJ197" s="7"/>
      <c r="IQK197" s="7"/>
      <c r="IQL197" s="7"/>
      <c r="IQM197" s="7"/>
      <c r="IQN197" s="7"/>
      <c r="IQO197" s="7"/>
      <c r="IQP197" s="7"/>
      <c r="IQQ197" s="7"/>
      <c r="IQR197" s="7"/>
      <c r="IQS197" s="7"/>
      <c r="IQT197" s="7"/>
      <c r="IQU197" s="7"/>
      <c r="IQV197" s="7"/>
      <c r="IQW197" s="7"/>
      <c r="IQX197" s="7"/>
      <c r="IQY197" s="7"/>
      <c r="IQZ197" s="7"/>
      <c r="IRA197" s="7"/>
      <c r="IRB197" s="7"/>
      <c r="IRC197" s="7"/>
      <c r="IRD197" s="7"/>
      <c r="IRE197" s="7"/>
      <c r="IRF197" s="7"/>
      <c r="IRG197" s="7"/>
      <c r="IRH197" s="7"/>
      <c r="IRI197" s="7"/>
      <c r="IRJ197" s="7"/>
      <c r="IRK197" s="7"/>
      <c r="IRL197" s="7"/>
      <c r="IRM197" s="7"/>
      <c r="IRN197" s="7"/>
      <c r="IRO197" s="7"/>
      <c r="IRP197" s="7"/>
      <c r="IRQ197" s="7"/>
      <c r="IRR197" s="7"/>
      <c r="IRS197" s="7"/>
      <c r="IRT197" s="7"/>
      <c r="IRU197" s="7"/>
      <c r="IRV197" s="7"/>
      <c r="IRW197" s="7"/>
      <c r="IRX197" s="7"/>
      <c r="IRY197" s="7"/>
      <c r="IRZ197" s="7"/>
      <c r="ISA197" s="7"/>
      <c r="ISB197" s="7"/>
      <c r="ISC197" s="7"/>
      <c r="ISD197" s="7"/>
      <c r="ISE197" s="7"/>
      <c r="ISF197" s="7"/>
      <c r="ISG197" s="7"/>
      <c r="ISH197" s="7"/>
      <c r="ISI197" s="7"/>
      <c r="ISJ197" s="7"/>
      <c r="ISK197" s="7"/>
      <c r="ISL197" s="7"/>
      <c r="ISM197" s="7"/>
      <c r="ISN197" s="7"/>
      <c r="ISO197" s="7"/>
      <c r="ISP197" s="7"/>
      <c r="ISQ197" s="7"/>
      <c r="ISR197" s="7"/>
      <c r="ISS197" s="7"/>
      <c r="IST197" s="7"/>
      <c r="ISU197" s="7"/>
      <c r="ISV197" s="7"/>
      <c r="ISW197" s="7"/>
      <c r="ISX197" s="7"/>
      <c r="ISY197" s="7"/>
      <c r="ISZ197" s="7"/>
      <c r="ITA197" s="7"/>
      <c r="ITB197" s="7"/>
      <c r="ITC197" s="7"/>
      <c r="ITD197" s="7"/>
      <c r="ITE197" s="7"/>
      <c r="ITF197" s="7"/>
      <c r="ITG197" s="7"/>
      <c r="ITH197" s="7"/>
      <c r="ITI197" s="7"/>
      <c r="ITJ197" s="7"/>
      <c r="ITK197" s="7"/>
      <c r="ITL197" s="7"/>
      <c r="ITM197" s="7"/>
      <c r="ITN197" s="7"/>
      <c r="ITO197" s="7"/>
      <c r="ITP197" s="7"/>
      <c r="ITQ197" s="7"/>
      <c r="ITR197" s="7"/>
      <c r="ITS197" s="7"/>
      <c r="ITT197" s="7"/>
      <c r="ITU197" s="7"/>
      <c r="ITV197" s="7"/>
      <c r="ITW197" s="7"/>
      <c r="ITX197" s="7"/>
      <c r="ITY197" s="7"/>
      <c r="ITZ197" s="7"/>
      <c r="IUA197" s="7"/>
      <c r="IUB197" s="7"/>
      <c r="IUC197" s="7"/>
      <c r="IUD197" s="7"/>
      <c r="IUE197" s="7"/>
      <c r="IUF197" s="7"/>
      <c r="IUG197" s="7"/>
      <c r="IUH197" s="7"/>
      <c r="IUI197" s="7"/>
      <c r="IUJ197" s="7"/>
      <c r="IUK197" s="7"/>
      <c r="IUL197" s="7"/>
      <c r="IUM197" s="7"/>
      <c r="IUN197" s="7"/>
      <c r="IUO197" s="7"/>
      <c r="IUP197" s="7"/>
      <c r="IUQ197" s="7"/>
      <c r="IUR197" s="7"/>
      <c r="IUS197" s="7"/>
      <c r="IUT197" s="7"/>
      <c r="IUU197" s="7"/>
      <c r="IUV197" s="7"/>
      <c r="IUW197" s="7"/>
      <c r="IUX197" s="7"/>
      <c r="IUY197" s="7"/>
      <c r="IUZ197" s="7"/>
      <c r="IVA197" s="7"/>
      <c r="IVB197" s="7"/>
      <c r="IVC197" s="7"/>
      <c r="IVD197" s="7"/>
      <c r="IVE197" s="7"/>
      <c r="IVF197" s="7"/>
      <c r="IVG197" s="7"/>
      <c r="IVH197" s="7"/>
      <c r="IVI197" s="7"/>
      <c r="IVJ197" s="7"/>
      <c r="IVK197" s="7"/>
      <c r="IVL197" s="7"/>
      <c r="IVM197" s="7"/>
      <c r="IVN197" s="7"/>
      <c r="IVO197" s="7"/>
      <c r="IVP197" s="7"/>
      <c r="IVQ197" s="7"/>
      <c r="IVR197" s="7"/>
      <c r="IVS197" s="7"/>
      <c r="IVT197" s="7"/>
      <c r="IVU197" s="7"/>
      <c r="IVV197" s="7"/>
      <c r="IVW197" s="7"/>
      <c r="IVX197" s="7"/>
      <c r="IVY197" s="7"/>
      <c r="IVZ197" s="7"/>
      <c r="IWA197" s="7"/>
      <c r="IWB197" s="7"/>
      <c r="IWC197" s="7"/>
      <c r="IWD197" s="7"/>
      <c r="IWE197" s="7"/>
      <c r="IWF197" s="7"/>
      <c r="IWG197" s="7"/>
      <c r="IWH197" s="7"/>
      <c r="IWI197" s="7"/>
      <c r="IWJ197" s="7"/>
      <c r="IWK197" s="7"/>
      <c r="IWL197" s="7"/>
      <c r="IWM197" s="7"/>
      <c r="IWN197" s="7"/>
      <c r="IWO197" s="7"/>
      <c r="IWP197" s="7"/>
      <c r="IWQ197" s="7"/>
      <c r="IWR197" s="7"/>
      <c r="IWS197" s="7"/>
      <c r="IWT197" s="7"/>
      <c r="IWU197" s="7"/>
      <c r="IWV197" s="7"/>
      <c r="IWW197" s="7"/>
      <c r="IWX197" s="7"/>
      <c r="IWY197" s="7"/>
      <c r="IWZ197" s="7"/>
      <c r="IXA197" s="7"/>
      <c r="IXB197" s="7"/>
      <c r="IXC197" s="7"/>
      <c r="IXD197" s="7"/>
      <c r="IXE197" s="7"/>
      <c r="IXF197" s="7"/>
      <c r="IXG197" s="7"/>
      <c r="IXH197" s="7"/>
      <c r="IXI197" s="7"/>
      <c r="IXJ197" s="7"/>
      <c r="IXK197" s="7"/>
      <c r="IXL197" s="7"/>
      <c r="IXM197" s="7"/>
      <c r="IXN197" s="7"/>
      <c r="IXO197" s="7"/>
      <c r="IXP197" s="7"/>
      <c r="IXQ197" s="7"/>
      <c r="IXR197" s="7"/>
      <c r="IXS197" s="7"/>
      <c r="IXT197" s="7"/>
      <c r="IXU197" s="7"/>
      <c r="IXV197" s="7"/>
      <c r="IXW197" s="7"/>
      <c r="IXX197" s="7"/>
      <c r="IXY197" s="7"/>
      <c r="IXZ197" s="7"/>
      <c r="IYA197" s="7"/>
      <c r="IYB197" s="7"/>
      <c r="IYC197" s="7"/>
      <c r="IYD197" s="7"/>
      <c r="IYE197" s="7"/>
      <c r="IYF197" s="7"/>
      <c r="IYG197" s="7"/>
      <c r="IYH197" s="7"/>
      <c r="IYI197" s="7"/>
      <c r="IYJ197" s="7"/>
      <c r="IYK197" s="7"/>
      <c r="IYL197" s="7"/>
      <c r="IYM197" s="7"/>
      <c r="IYN197" s="7"/>
      <c r="IYO197" s="7"/>
      <c r="IYP197" s="7"/>
      <c r="IYQ197" s="7"/>
      <c r="IYR197" s="7"/>
      <c r="IYS197" s="7"/>
      <c r="IYT197" s="7"/>
      <c r="IYU197" s="7"/>
      <c r="IYV197" s="7"/>
      <c r="IYW197" s="7"/>
      <c r="IYX197" s="7"/>
      <c r="IYY197" s="7"/>
      <c r="IYZ197" s="7"/>
      <c r="IZA197" s="7"/>
      <c r="IZB197" s="7"/>
      <c r="IZC197" s="7"/>
      <c r="IZD197" s="7"/>
      <c r="IZE197" s="7"/>
      <c r="IZF197" s="7"/>
      <c r="IZG197" s="7"/>
      <c r="IZH197" s="7"/>
      <c r="IZI197" s="7"/>
      <c r="IZJ197" s="7"/>
      <c r="IZK197" s="7"/>
      <c r="IZL197" s="7"/>
      <c r="IZM197" s="7"/>
      <c r="IZN197" s="7"/>
      <c r="IZO197" s="7"/>
      <c r="IZP197" s="7"/>
      <c r="IZQ197" s="7"/>
      <c r="IZR197" s="7"/>
      <c r="IZS197" s="7"/>
      <c r="IZT197" s="7"/>
      <c r="IZU197" s="7"/>
      <c r="IZV197" s="7"/>
      <c r="IZW197" s="7"/>
      <c r="IZX197" s="7"/>
      <c r="IZY197" s="7"/>
      <c r="IZZ197" s="7"/>
      <c r="JAA197" s="7"/>
      <c r="JAB197" s="7"/>
      <c r="JAC197" s="7"/>
      <c r="JAD197" s="7"/>
      <c r="JAE197" s="7"/>
      <c r="JAF197" s="7"/>
      <c r="JAG197" s="7"/>
      <c r="JAH197" s="7"/>
      <c r="JAI197" s="7"/>
      <c r="JAJ197" s="7"/>
      <c r="JAK197" s="7"/>
      <c r="JAL197" s="7"/>
      <c r="JAM197" s="7"/>
      <c r="JAN197" s="7"/>
      <c r="JAO197" s="7"/>
      <c r="JAP197" s="7"/>
      <c r="JAQ197" s="7"/>
      <c r="JAR197" s="7"/>
      <c r="JAS197" s="7"/>
      <c r="JAT197" s="7"/>
      <c r="JAU197" s="7"/>
      <c r="JAV197" s="7"/>
      <c r="JAW197" s="7"/>
      <c r="JAX197" s="7"/>
      <c r="JAY197" s="7"/>
      <c r="JAZ197" s="7"/>
      <c r="JBA197" s="7"/>
      <c r="JBB197" s="7"/>
      <c r="JBC197" s="7"/>
      <c r="JBD197" s="7"/>
      <c r="JBE197" s="7"/>
      <c r="JBF197" s="7"/>
      <c r="JBG197" s="7"/>
      <c r="JBH197" s="7"/>
      <c r="JBI197" s="7"/>
      <c r="JBJ197" s="7"/>
      <c r="JBK197" s="7"/>
      <c r="JBL197" s="7"/>
      <c r="JBM197" s="7"/>
      <c r="JBN197" s="7"/>
      <c r="JBO197" s="7"/>
      <c r="JBP197" s="7"/>
      <c r="JBQ197" s="7"/>
      <c r="JBR197" s="7"/>
      <c r="JBS197" s="7"/>
      <c r="JBT197" s="7"/>
      <c r="JBU197" s="7"/>
      <c r="JBV197" s="7"/>
      <c r="JBW197" s="7"/>
      <c r="JBX197" s="7"/>
      <c r="JBY197" s="7"/>
      <c r="JBZ197" s="7"/>
      <c r="JCA197" s="7"/>
      <c r="JCB197" s="7"/>
      <c r="JCC197" s="7"/>
      <c r="JCD197" s="7"/>
      <c r="JCE197" s="7"/>
      <c r="JCF197" s="7"/>
      <c r="JCG197" s="7"/>
      <c r="JCH197" s="7"/>
      <c r="JCI197" s="7"/>
      <c r="JCJ197" s="7"/>
      <c r="JCK197" s="7"/>
      <c r="JCL197" s="7"/>
      <c r="JCM197" s="7"/>
      <c r="JCN197" s="7"/>
      <c r="JCO197" s="7"/>
      <c r="JCP197" s="7"/>
      <c r="JCQ197" s="7"/>
      <c r="JCR197" s="7"/>
      <c r="JCS197" s="7"/>
      <c r="JCT197" s="7"/>
      <c r="JCU197" s="7"/>
      <c r="JCV197" s="7"/>
      <c r="JCW197" s="7"/>
      <c r="JCX197" s="7"/>
      <c r="JCY197" s="7"/>
      <c r="JCZ197" s="7"/>
      <c r="JDA197" s="7"/>
      <c r="JDB197" s="7"/>
      <c r="JDC197" s="7"/>
      <c r="JDD197" s="7"/>
      <c r="JDE197" s="7"/>
      <c r="JDF197" s="7"/>
      <c r="JDG197" s="7"/>
      <c r="JDH197" s="7"/>
      <c r="JDI197" s="7"/>
      <c r="JDJ197" s="7"/>
      <c r="JDK197" s="7"/>
      <c r="JDL197" s="7"/>
      <c r="JDM197" s="7"/>
      <c r="JDN197" s="7"/>
      <c r="JDO197" s="7"/>
      <c r="JDP197" s="7"/>
      <c r="JDQ197" s="7"/>
      <c r="JDR197" s="7"/>
      <c r="JDS197" s="7"/>
      <c r="JDT197" s="7"/>
      <c r="JDU197" s="7"/>
      <c r="JDV197" s="7"/>
      <c r="JDW197" s="7"/>
      <c r="JDX197" s="7"/>
      <c r="JDY197" s="7"/>
      <c r="JDZ197" s="7"/>
      <c r="JEA197" s="7"/>
      <c r="JEB197" s="7"/>
      <c r="JEC197" s="7"/>
      <c r="JED197" s="7"/>
      <c r="JEE197" s="7"/>
      <c r="JEF197" s="7"/>
      <c r="JEG197" s="7"/>
      <c r="JEH197" s="7"/>
      <c r="JEI197" s="7"/>
      <c r="JEJ197" s="7"/>
      <c r="JEK197" s="7"/>
      <c r="JEL197" s="7"/>
      <c r="JEM197" s="7"/>
      <c r="JEN197" s="7"/>
      <c r="JEO197" s="7"/>
      <c r="JEP197" s="7"/>
      <c r="JEQ197" s="7"/>
      <c r="JER197" s="7"/>
      <c r="JES197" s="7"/>
      <c r="JET197" s="7"/>
      <c r="JEU197" s="7"/>
      <c r="JEV197" s="7"/>
      <c r="JEW197" s="7"/>
      <c r="JEX197" s="7"/>
      <c r="JEY197" s="7"/>
      <c r="JEZ197" s="7"/>
      <c r="JFA197" s="7"/>
      <c r="JFB197" s="7"/>
      <c r="JFC197" s="7"/>
      <c r="JFD197" s="7"/>
      <c r="JFE197" s="7"/>
      <c r="JFF197" s="7"/>
      <c r="JFG197" s="7"/>
      <c r="JFH197" s="7"/>
      <c r="JFI197" s="7"/>
      <c r="JFJ197" s="7"/>
      <c r="JFK197" s="7"/>
      <c r="JFL197" s="7"/>
      <c r="JFM197" s="7"/>
      <c r="JFN197" s="7"/>
      <c r="JFO197" s="7"/>
      <c r="JFP197" s="7"/>
      <c r="JFQ197" s="7"/>
      <c r="JFR197" s="7"/>
      <c r="JFS197" s="7"/>
      <c r="JFT197" s="7"/>
      <c r="JFU197" s="7"/>
      <c r="JFV197" s="7"/>
      <c r="JFW197" s="7"/>
      <c r="JFX197" s="7"/>
      <c r="JFY197" s="7"/>
      <c r="JFZ197" s="7"/>
      <c r="JGA197" s="7"/>
      <c r="JGB197" s="7"/>
      <c r="JGC197" s="7"/>
      <c r="JGD197" s="7"/>
      <c r="JGE197" s="7"/>
      <c r="JGF197" s="7"/>
      <c r="JGG197" s="7"/>
      <c r="JGH197" s="7"/>
      <c r="JGI197" s="7"/>
      <c r="JGJ197" s="7"/>
      <c r="JGK197" s="7"/>
      <c r="JGL197" s="7"/>
      <c r="JGM197" s="7"/>
      <c r="JGN197" s="7"/>
      <c r="JGO197" s="7"/>
      <c r="JGP197" s="7"/>
      <c r="JGQ197" s="7"/>
      <c r="JGR197" s="7"/>
      <c r="JGS197" s="7"/>
      <c r="JGT197" s="7"/>
      <c r="JGU197" s="7"/>
      <c r="JGV197" s="7"/>
      <c r="JGW197" s="7"/>
      <c r="JGX197" s="7"/>
      <c r="JGY197" s="7"/>
      <c r="JGZ197" s="7"/>
      <c r="JHA197" s="7"/>
      <c r="JHB197" s="7"/>
      <c r="JHC197" s="7"/>
      <c r="JHD197" s="7"/>
      <c r="JHE197" s="7"/>
      <c r="JHF197" s="7"/>
      <c r="JHG197" s="7"/>
      <c r="JHH197" s="7"/>
      <c r="JHI197" s="7"/>
      <c r="JHJ197" s="7"/>
      <c r="JHK197" s="7"/>
      <c r="JHL197" s="7"/>
      <c r="JHM197" s="7"/>
      <c r="JHN197" s="7"/>
      <c r="JHO197" s="7"/>
      <c r="JHP197" s="7"/>
      <c r="JHQ197" s="7"/>
      <c r="JHR197" s="7"/>
      <c r="JHS197" s="7"/>
      <c r="JHT197" s="7"/>
      <c r="JHU197" s="7"/>
      <c r="JHV197" s="7"/>
      <c r="JHW197" s="7"/>
      <c r="JHX197" s="7"/>
      <c r="JHY197" s="7"/>
      <c r="JHZ197" s="7"/>
      <c r="JIA197" s="7"/>
      <c r="JIB197" s="7"/>
      <c r="JIC197" s="7"/>
      <c r="JID197" s="7"/>
      <c r="JIE197" s="7"/>
      <c r="JIF197" s="7"/>
      <c r="JIG197" s="7"/>
      <c r="JIH197" s="7"/>
      <c r="JII197" s="7"/>
      <c r="JIJ197" s="7"/>
      <c r="JIK197" s="7"/>
      <c r="JIL197" s="7"/>
      <c r="JIM197" s="7"/>
      <c r="JIN197" s="7"/>
      <c r="JIO197" s="7"/>
      <c r="JIP197" s="7"/>
      <c r="JIQ197" s="7"/>
      <c r="JIR197" s="7"/>
      <c r="JIS197" s="7"/>
      <c r="JIT197" s="7"/>
      <c r="JIU197" s="7"/>
      <c r="JIV197" s="7"/>
      <c r="JIW197" s="7"/>
      <c r="JIX197" s="7"/>
      <c r="JIY197" s="7"/>
      <c r="JIZ197" s="7"/>
      <c r="JJA197" s="7"/>
      <c r="JJB197" s="7"/>
      <c r="JJC197" s="7"/>
      <c r="JJD197" s="7"/>
      <c r="JJE197" s="7"/>
      <c r="JJF197" s="7"/>
      <c r="JJG197" s="7"/>
      <c r="JJH197" s="7"/>
      <c r="JJI197" s="7"/>
      <c r="JJJ197" s="7"/>
      <c r="JJK197" s="7"/>
      <c r="JJL197" s="7"/>
      <c r="JJM197" s="7"/>
      <c r="JJN197" s="7"/>
      <c r="JJO197" s="7"/>
      <c r="JJP197" s="7"/>
      <c r="JJQ197" s="7"/>
      <c r="JJR197" s="7"/>
      <c r="JJS197" s="7"/>
      <c r="JJT197" s="7"/>
      <c r="JJU197" s="7"/>
      <c r="JJV197" s="7"/>
      <c r="JJW197" s="7"/>
      <c r="JJX197" s="7"/>
      <c r="JJY197" s="7"/>
      <c r="JJZ197" s="7"/>
      <c r="JKA197" s="7"/>
      <c r="JKB197" s="7"/>
      <c r="JKC197" s="7"/>
      <c r="JKD197" s="7"/>
      <c r="JKE197" s="7"/>
      <c r="JKF197" s="7"/>
      <c r="JKG197" s="7"/>
      <c r="JKH197" s="7"/>
      <c r="JKI197" s="7"/>
      <c r="JKJ197" s="7"/>
      <c r="JKK197" s="7"/>
      <c r="JKL197" s="7"/>
      <c r="JKM197" s="7"/>
      <c r="JKN197" s="7"/>
      <c r="JKO197" s="7"/>
      <c r="JKP197" s="7"/>
      <c r="JKQ197" s="7"/>
      <c r="JKR197" s="7"/>
      <c r="JKS197" s="7"/>
      <c r="JKT197" s="7"/>
      <c r="JKU197" s="7"/>
      <c r="JKV197" s="7"/>
      <c r="JKW197" s="7"/>
      <c r="JKX197" s="7"/>
      <c r="JKY197" s="7"/>
      <c r="JKZ197" s="7"/>
      <c r="JLA197" s="7"/>
      <c r="JLB197" s="7"/>
      <c r="JLC197" s="7"/>
      <c r="JLD197" s="7"/>
      <c r="JLE197" s="7"/>
      <c r="JLF197" s="7"/>
      <c r="JLG197" s="7"/>
      <c r="JLH197" s="7"/>
      <c r="JLI197" s="7"/>
      <c r="JLJ197" s="7"/>
      <c r="JLK197" s="7"/>
      <c r="JLL197" s="7"/>
      <c r="JLM197" s="7"/>
      <c r="JLN197" s="7"/>
      <c r="JLO197" s="7"/>
      <c r="JLP197" s="7"/>
      <c r="JLQ197" s="7"/>
      <c r="JLR197" s="7"/>
      <c r="JLS197" s="7"/>
      <c r="JLT197" s="7"/>
      <c r="JLU197" s="7"/>
      <c r="JLV197" s="7"/>
      <c r="JLW197" s="7"/>
      <c r="JLX197" s="7"/>
      <c r="JLY197" s="7"/>
      <c r="JLZ197" s="7"/>
      <c r="JMA197" s="7"/>
      <c r="JMB197" s="7"/>
      <c r="JMC197" s="7"/>
      <c r="JMD197" s="7"/>
      <c r="JME197" s="7"/>
      <c r="JMF197" s="7"/>
      <c r="JMG197" s="7"/>
      <c r="JMH197" s="7"/>
      <c r="JMI197" s="7"/>
      <c r="JMJ197" s="7"/>
      <c r="JMK197" s="7"/>
      <c r="JML197" s="7"/>
      <c r="JMM197" s="7"/>
      <c r="JMN197" s="7"/>
      <c r="JMO197" s="7"/>
      <c r="JMP197" s="7"/>
      <c r="JMQ197" s="7"/>
      <c r="JMR197" s="7"/>
      <c r="JMS197" s="7"/>
      <c r="JMT197" s="7"/>
      <c r="JMU197" s="7"/>
      <c r="JMV197" s="7"/>
      <c r="JMW197" s="7"/>
      <c r="JMX197" s="7"/>
      <c r="JMY197" s="7"/>
      <c r="JMZ197" s="7"/>
      <c r="JNA197" s="7"/>
      <c r="JNB197" s="7"/>
      <c r="JNC197" s="7"/>
      <c r="JND197" s="7"/>
      <c r="JNE197" s="7"/>
      <c r="JNF197" s="7"/>
      <c r="JNG197" s="7"/>
      <c r="JNH197" s="7"/>
      <c r="JNI197" s="7"/>
      <c r="JNJ197" s="7"/>
      <c r="JNK197" s="7"/>
      <c r="JNL197" s="7"/>
      <c r="JNM197" s="7"/>
      <c r="JNN197" s="7"/>
      <c r="JNO197" s="7"/>
      <c r="JNP197" s="7"/>
      <c r="JNQ197" s="7"/>
      <c r="JNR197" s="7"/>
      <c r="JNS197" s="7"/>
      <c r="JNT197" s="7"/>
      <c r="JNU197" s="7"/>
      <c r="JNV197" s="7"/>
      <c r="JNW197" s="7"/>
      <c r="JNX197" s="7"/>
      <c r="JNY197" s="7"/>
      <c r="JNZ197" s="7"/>
      <c r="JOA197" s="7"/>
      <c r="JOB197" s="7"/>
      <c r="JOC197" s="7"/>
      <c r="JOD197" s="7"/>
      <c r="JOE197" s="7"/>
      <c r="JOF197" s="7"/>
      <c r="JOG197" s="7"/>
      <c r="JOH197" s="7"/>
      <c r="JOI197" s="7"/>
      <c r="JOJ197" s="7"/>
      <c r="JOK197" s="7"/>
      <c r="JOL197" s="7"/>
      <c r="JOM197" s="7"/>
      <c r="JON197" s="7"/>
      <c r="JOO197" s="7"/>
      <c r="JOP197" s="7"/>
      <c r="JOQ197" s="7"/>
      <c r="JOR197" s="7"/>
      <c r="JOS197" s="7"/>
      <c r="JOT197" s="7"/>
      <c r="JOU197" s="7"/>
      <c r="JOV197" s="7"/>
      <c r="JOW197" s="7"/>
      <c r="JOX197" s="7"/>
      <c r="JOY197" s="7"/>
      <c r="JOZ197" s="7"/>
      <c r="JPA197" s="7"/>
      <c r="JPB197" s="7"/>
      <c r="JPC197" s="7"/>
      <c r="JPD197" s="7"/>
      <c r="JPE197" s="7"/>
      <c r="JPF197" s="7"/>
      <c r="JPG197" s="7"/>
      <c r="JPH197" s="7"/>
      <c r="JPI197" s="7"/>
      <c r="JPJ197" s="7"/>
      <c r="JPK197" s="7"/>
      <c r="JPL197" s="7"/>
      <c r="JPM197" s="7"/>
      <c r="JPN197" s="7"/>
      <c r="JPO197" s="7"/>
      <c r="JPP197" s="7"/>
      <c r="JPQ197" s="7"/>
      <c r="JPR197" s="7"/>
      <c r="JPS197" s="7"/>
      <c r="JPT197" s="7"/>
      <c r="JPU197" s="7"/>
      <c r="JPV197" s="7"/>
      <c r="JPW197" s="7"/>
      <c r="JPX197" s="7"/>
      <c r="JPY197" s="7"/>
      <c r="JPZ197" s="7"/>
      <c r="JQA197" s="7"/>
      <c r="JQB197" s="7"/>
      <c r="JQC197" s="7"/>
      <c r="JQD197" s="7"/>
      <c r="JQE197" s="7"/>
      <c r="JQF197" s="7"/>
      <c r="JQG197" s="7"/>
      <c r="JQH197" s="7"/>
      <c r="JQI197" s="7"/>
      <c r="JQJ197" s="7"/>
      <c r="JQK197" s="7"/>
      <c r="JQL197" s="7"/>
      <c r="JQM197" s="7"/>
      <c r="JQN197" s="7"/>
      <c r="JQO197" s="7"/>
      <c r="JQP197" s="7"/>
      <c r="JQQ197" s="7"/>
      <c r="JQR197" s="7"/>
      <c r="JQS197" s="7"/>
      <c r="JQT197" s="7"/>
      <c r="JQU197" s="7"/>
      <c r="JQV197" s="7"/>
      <c r="JQW197" s="7"/>
      <c r="JQX197" s="7"/>
      <c r="JQY197" s="7"/>
      <c r="JQZ197" s="7"/>
      <c r="JRA197" s="7"/>
      <c r="JRB197" s="7"/>
      <c r="JRC197" s="7"/>
      <c r="JRD197" s="7"/>
      <c r="JRE197" s="7"/>
      <c r="JRF197" s="7"/>
      <c r="JRG197" s="7"/>
      <c r="JRH197" s="7"/>
      <c r="JRI197" s="7"/>
      <c r="JRJ197" s="7"/>
      <c r="JRK197" s="7"/>
      <c r="JRL197" s="7"/>
      <c r="JRM197" s="7"/>
      <c r="JRN197" s="7"/>
      <c r="JRO197" s="7"/>
      <c r="JRP197" s="7"/>
      <c r="JRQ197" s="7"/>
      <c r="JRR197" s="7"/>
      <c r="JRS197" s="7"/>
      <c r="JRT197" s="7"/>
      <c r="JRU197" s="7"/>
      <c r="JRV197" s="7"/>
      <c r="JRW197" s="7"/>
      <c r="JRX197" s="7"/>
      <c r="JRY197" s="7"/>
      <c r="JRZ197" s="7"/>
      <c r="JSA197" s="7"/>
      <c r="JSB197" s="7"/>
      <c r="JSC197" s="7"/>
      <c r="JSD197" s="7"/>
      <c r="JSE197" s="7"/>
      <c r="JSF197" s="7"/>
      <c r="JSG197" s="7"/>
      <c r="JSH197" s="7"/>
      <c r="JSI197" s="7"/>
      <c r="JSJ197" s="7"/>
      <c r="JSK197" s="7"/>
      <c r="JSL197" s="7"/>
      <c r="JSM197" s="7"/>
      <c r="JSN197" s="7"/>
      <c r="JSO197" s="7"/>
      <c r="JSP197" s="7"/>
      <c r="JSQ197" s="7"/>
      <c r="JSR197" s="7"/>
      <c r="JSS197" s="7"/>
      <c r="JST197" s="7"/>
      <c r="JSU197" s="7"/>
      <c r="JSV197" s="7"/>
      <c r="JSW197" s="7"/>
      <c r="JSX197" s="7"/>
      <c r="JSY197" s="7"/>
      <c r="JSZ197" s="7"/>
      <c r="JTA197" s="7"/>
      <c r="JTB197" s="7"/>
      <c r="JTC197" s="7"/>
      <c r="JTD197" s="7"/>
      <c r="JTE197" s="7"/>
      <c r="JTF197" s="7"/>
      <c r="JTG197" s="7"/>
      <c r="JTH197" s="7"/>
      <c r="JTI197" s="7"/>
      <c r="JTJ197" s="7"/>
      <c r="JTK197" s="7"/>
      <c r="JTL197" s="7"/>
      <c r="JTM197" s="7"/>
      <c r="JTN197" s="7"/>
      <c r="JTO197" s="7"/>
      <c r="JTP197" s="7"/>
      <c r="JTQ197" s="7"/>
      <c r="JTR197" s="7"/>
      <c r="JTS197" s="7"/>
      <c r="JTT197" s="7"/>
      <c r="JTU197" s="7"/>
      <c r="JTV197" s="7"/>
      <c r="JTW197" s="7"/>
      <c r="JTX197" s="7"/>
      <c r="JTY197" s="7"/>
      <c r="JTZ197" s="7"/>
      <c r="JUA197" s="7"/>
      <c r="JUB197" s="7"/>
      <c r="JUC197" s="7"/>
      <c r="JUD197" s="7"/>
      <c r="JUE197" s="7"/>
      <c r="JUF197" s="7"/>
      <c r="JUG197" s="7"/>
      <c r="JUH197" s="7"/>
      <c r="JUI197" s="7"/>
      <c r="JUJ197" s="7"/>
      <c r="JUK197" s="7"/>
      <c r="JUL197" s="7"/>
      <c r="JUM197" s="7"/>
      <c r="JUN197" s="7"/>
      <c r="JUO197" s="7"/>
      <c r="JUP197" s="7"/>
      <c r="JUQ197" s="7"/>
      <c r="JUR197" s="7"/>
      <c r="JUS197" s="7"/>
      <c r="JUT197" s="7"/>
      <c r="JUU197" s="7"/>
      <c r="JUV197" s="7"/>
      <c r="JUW197" s="7"/>
      <c r="JUX197" s="7"/>
      <c r="JUY197" s="7"/>
      <c r="JUZ197" s="7"/>
      <c r="JVA197" s="7"/>
      <c r="JVB197" s="7"/>
      <c r="JVC197" s="7"/>
      <c r="JVD197" s="7"/>
      <c r="JVE197" s="7"/>
      <c r="JVF197" s="7"/>
      <c r="JVG197" s="7"/>
      <c r="JVH197" s="7"/>
      <c r="JVI197" s="7"/>
      <c r="JVJ197" s="7"/>
      <c r="JVK197" s="7"/>
      <c r="JVL197" s="7"/>
      <c r="JVM197" s="7"/>
      <c r="JVN197" s="7"/>
      <c r="JVO197" s="7"/>
      <c r="JVP197" s="7"/>
      <c r="JVQ197" s="7"/>
      <c r="JVR197" s="7"/>
      <c r="JVS197" s="7"/>
      <c r="JVT197" s="7"/>
      <c r="JVU197" s="7"/>
      <c r="JVV197" s="7"/>
      <c r="JVW197" s="7"/>
      <c r="JVX197" s="7"/>
      <c r="JVY197" s="7"/>
      <c r="JVZ197" s="7"/>
      <c r="JWA197" s="7"/>
      <c r="JWB197" s="7"/>
      <c r="JWC197" s="7"/>
      <c r="JWD197" s="7"/>
      <c r="JWE197" s="7"/>
      <c r="JWF197" s="7"/>
      <c r="JWG197" s="7"/>
      <c r="JWH197" s="7"/>
      <c r="JWI197" s="7"/>
      <c r="JWJ197" s="7"/>
      <c r="JWK197" s="7"/>
      <c r="JWL197" s="7"/>
      <c r="JWM197" s="7"/>
      <c r="JWN197" s="7"/>
      <c r="JWO197" s="7"/>
      <c r="JWP197" s="7"/>
      <c r="JWQ197" s="7"/>
      <c r="JWR197" s="7"/>
      <c r="JWS197" s="7"/>
      <c r="JWT197" s="7"/>
      <c r="JWU197" s="7"/>
      <c r="JWV197" s="7"/>
      <c r="JWW197" s="7"/>
      <c r="JWX197" s="7"/>
      <c r="JWY197" s="7"/>
      <c r="JWZ197" s="7"/>
      <c r="JXA197" s="7"/>
      <c r="JXB197" s="7"/>
      <c r="JXC197" s="7"/>
      <c r="JXD197" s="7"/>
      <c r="JXE197" s="7"/>
      <c r="JXF197" s="7"/>
      <c r="JXG197" s="7"/>
      <c r="JXH197" s="7"/>
      <c r="JXI197" s="7"/>
      <c r="JXJ197" s="7"/>
      <c r="JXK197" s="7"/>
      <c r="JXL197" s="7"/>
      <c r="JXM197" s="7"/>
      <c r="JXN197" s="7"/>
      <c r="JXO197" s="7"/>
      <c r="JXP197" s="7"/>
      <c r="JXQ197" s="7"/>
      <c r="JXR197" s="7"/>
      <c r="JXS197" s="7"/>
      <c r="JXT197" s="7"/>
      <c r="JXU197" s="7"/>
      <c r="JXV197" s="7"/>
      <c r="JXW197" s="7"/>
      <c r="JXX197" s="7"/>
      <c r="JXY197" s="7"/>
      <c r="JXZ197" s="7"/>
      <c r="JYA197" s="7"/>
      <c r="JYB197" s="7"/>
      <c r="JYC197" s="7"/>
      <c r="JYD197" s="7"/>
      <c r="JYE197" s="7"/>
      <c r="JYF197" s="7"/>
      <c r="JYG197" s="7"/>
      <c r="JYH197" s="7"/>
      <c r="JYI197" s="7"/>
      <c r="JYJ197" s="7"/>
      <c r="JYK197" s="7"/>
      <c r="JYL197" s="7"/>
      <c r="JYM197" s="7"/>
      <c r="JYN197" s="7"/>
      <c r="JYO197" s="7"/>
      <c r="JYP197" s="7"/>
      <c r="JYQ197" s="7"/>
      <c r="JYR197" s="7"/>
      <c r="JYS197" s="7"/>
      <c r="JYT197" s="7"/>
      <c r="JYU197" s="7"/>
      <c r="JYV197" s="7"/>
      <c r="JYW197" s="7"/>
      <c r="JYX197" s="7"/>
      <c r="JYY197" s="7"/>
      <c r="JYZ197" s="7"/>
      <c r="JZA197" s="7"/>
      <c r="JZB197" s="7"/>
      <c r="JZC197" s="7"/>
      <c r="JZD197" s="7"/>
      <c r="JZE197" s="7"/>
      <c r="JZF197" s="7"/>
      <c r="JZG197" s="7"/>
      <c r="JZH197" s="7"/>
      <c r="JZI197" s="7"/>
      <c r="JZJ197" s="7"/>
      <c r="JZK197" s="7"/>
      <c r="JZL197" s="7"/>
      <c r="JZM197" s="7"/>
      <c r="JZN197" s="7"/>
      <c r="JZO197" s="7"/>
      <c r="JZP197" s="7"/>
      <c r="JZQ197" s="7"/>
      <c r="JZR197" s="7"/>
      <c r="JZS197" s="7"/>
      <c r="JZT197" s="7"/>
      <c r="JZU197" s="7"/>
      <c r="JZV197" s="7"/>
      <c r="JZW197" s="7"/>
      <c r="JZX197" s="7"/>
      <c r="JZY197" s="7"/>
      <c r="JZZ197" s="7"/>
      <c r="KAA197" s="7"/>
      <c r="KAB197" s="7"/>
      <c r="KAC197" s="7"/>
      <c r="KAD197" s="7"/>
      <c r="KAE197" s="7"/>
      <c r="KAF197" s="7"/>
      <c r="KAG197" s="7"/>
      <c r="KAH197" s="7"/>
      <c r="KAI197" s="7"/>
      <c r="KAJ197" s="7"/>
      <c r="KAK197" s="7"/>
      <c r="KAL197" s="7"/>
      <c r="KAM197" s="7"/>
      <c r="KAN197" s="7"/>
      <c r="KAO197" s="7"/>
      <c r="KAP197" s="7"/>
      <c r="KAQ197" s="7"/>
      <c r="KAR197" s="7"/>
      <c r="KAS197" s="7"/>
      <c r="KAT197" s="7"/>
      <c r="KAU197" s="7"/>
      <c r="KAV197" s="7"/>
      <c r="KAW197" s="7"/>
      <c r="KAX197" s="7"/>
      <c r="KAY197" s="7"/>
      <c r="KAZ197" s="7"/>
      <c r="KBA197" s="7"/>
      <c r="KBB197" s="7"/>
      <c r="KBC197" s="7"/>
      <c r="KBD197" s="7"/>
      <c r="KBE197" s="7"/>
      <c r="KBF197" s="7"/>
      <c r="KBG197" s="7"/>
      <c r="KBH197" s="7"/>
      <c r="KBI197" s="7"/>
      <c r="KBJ197" s="7"/>
      <c r="KBK197" s="7"/>
      <c r="KBL197" s="7"/>
      <c r="KBM197" s="7"/>
      <c r="KBN197" s="7"/>
      <c r="KBO197" s="7"/>
      <c r="KBP197" s="7"/>
      <c r="KBQ197" s="7"/>
      <c r="KBR197" s="7"/>
      <c r="KBS197" s="7"/>
      <c r="KBT197" s="7"/>
      <c r="KBU197" s="7"/>
      <c r="KBV197" s="7"/>
      <c r="KBW197" s="7"/>
      <c r="KBX197" s="7"/>
      <c r="KBY197" s="7"/>
      <c r="KBZ197" s="7"/>
      <c r="KCA197" s="7"/>
      <c r="KCB197" s="7"/>
      <c r="KCC197" s="7"/>
      <c r="KCD197" s="7"/>
      <c r="KCE197" s="7"/>
      <c r="KCF197" s="7"/>
      <c r="KCG197" s="7"/>
      <c r="KCH197" s="7"/>
      <c r="KCI197" s="7"/>
      <c r="KCJ197" s="7"/>
      <c r="KCK197" s="7"/>
      <c r="KCL197" s="7"/>
      <c r="KCM197" s="7"/>
      <c r="KCN197" s="7"/>
      <c r="KCO197" s="7"/>
      <c r="KCP197" s="7"/>
      <c r="KCQ197" s="7"/>
      <c r="KCR197" s="7"/>
      <c r="KCS197" s="7"/>
      <c r="KCT197" s="7"/>
      <c r="KCU197" s="7"/>
      <c r="KCV197" s="7"/>
      <c r="KCW197" s="7"/>
      <c r="KCX197" s="7"/>
      <c r="KCY197" s="7"/>
      <c r="KCZ197" s="7"/>
      <c r="KDA197" s="7"/>
      <c r="KDB197" s="7"/>
      <c r="KDC197" s="7"/>
      <c r="KDD197" s="7"/>
      <c r="KDE197" s="7"/>
      <c r="KDF197" s="7"/>
      <c r="KDG197" s="7"/>
      <c r="KDH197" s="7"/>
      <c r="KDI197" s="7"/>
      <c r="KDJ197" s="7"/>
      <c r="KDK197" s="7"/>
      <c r="KDL197" s="7"/>
      <c r="KDM197" s="7"/>
      <c r="KDN197" s="7"/>
      <c r="KDO197" s="7"/>
      <c r="KDP197" s="7"/>
      <c r="KDQ197" s="7"/>
      <c r="KDR197" s="7"/>
      <c r="KDS197" s="7"/>
      <c r="KDT197" s="7"/>
      <c r="KDU197" s="7"/>
      <c r="KDV197" s="7"/>
      <c r="KDW197" s="7"/>
      <c r="KDX197" s="7"/>
      <c r="KDY197" s="7"/>
      <c r="KDZ197" s="7"/>
      <c r="KEA197" s="7"/>
      <c r="KEB197" s="7"/>
      <c r="KEC197" s="7"/>
      <c r="KED197" s="7"/>
      <c r="KEE197" s="7"/>
      <c r="KEF197" s="7"/>
      <c r="KEG197" s="7"/>
      <c r="KEH197" s="7"/>
      <c r="KEI197" s="7"/>
      <c r="KEJ197" s="7"/>
      <c r="KEK197" s="7"/>
      <c r="KEL197" s="7"/>
      <c r="KEM197" s="7"/>
      <c r="KEN197" s="7"/>
      <c r="KEO197" s="7"/>
      <c r="KEP197" s="7"/>
      <c r="KEQ197" s="7"/>
      <c r="KER197" s="7"/>
      <c r="KES197" s="7"/>
      <c r="KET197" s="7"/>
      <c r="KEU197" s="7"/>
      <c r="KEV197" s="7"/>
      <c r="KEW197" s="7"/>
      <c r="KEX197" s="7"/>
      <c r="KEY197" s="7"/>
      <c r="KEZ197" s="7"/>
      <c r="KFA197" s="7"/>
      <c r="KFB197" s="7"/>
      <c r="KFC197" s="7"/>
      <c r="KFD197" s="7"/>
      <c r="KFE197" s="7"/>
      <c r="KFF197" s="7"/>
      <c r="KFG197" s="7"/>
      <c r="KFH197" s="7"/>
      <c r="KFI197" s="7"/>
      <c r="KFJ197" s="7"/>
      <c r="KFK197" s="7"/>
      <c r="KFL197" s="7"/>
      <c r="KFM197" s="7"/>
      <c r="KFN197" s="7"/>
      <c r="KFO197" s="7"/>
      <c r="KFP197" s="7"/>
      <c r="KFQ197" s="7"/>
      <c r="KFR197" s="7"/>
      <c r="KFS197" s="7"/>
      <c r="KFT197" s="7"/>
      <c r="KFU197" s="7"/>
      <c r="KFV197" s="7"/>
      <c r="KFW197" s="7"/>
      <c r="KFX197" s="7"/>
      <c r="KFY197" s="7"/>
      <c r="KFZ197" s="7"/>
      <c r="KGA197" s="7"/>
      <c r="KGB197" s="7"/>
      <c r="KGC197" s="7"/>
      <c r="KGD197" s="7"/>
      <c r="KGE197" s="7"/>
      <c r="KGF197" s="7"/>
      <c r="KGG197" s="7"/>
      <c r="KGH197" s="7"/>
      <c r="KGI197" s="7"/>
      <c r="KGJ197" s="7"/>
      <c r="KGK197" s="7"/>
      <c r="KGL197" s="7"/>
      <c r="KGM197" s="7"/>
      <c r="KGN197" s="7"/>
      <c r="KGO197" s="7"/>
      <c r="KGP197" s="7"/>
      <c r="KGQ197" s="7"/>
      <c r="KGR197" s="7"/>
      <c r="KGS197" s="7"/>
      <c r="KGT197" s="7"/>
      <c r="KGU197" s="7"/>
      <c r="KGV197" s="7"/>
      <c r="KGW197" s="7"/>
      <c r="KGX197" s="7"/>
      <c r="KGY197" s="7"/>
      <c r="KGZ197" s="7"/>
      <c r="KHA197" s="7"/>
      <c r="KHB197" s="7"/>
      <c r="KHC197" s="7"/>
      <c r="KHD197" s="7"/>
      <c r="KHE197" s="7"/>
      <c r="KHF197" s="7"/>
      <c r="KHG197" s="7"/>
      <c r="KHH197" s="7"/>
      <c r="KHI197" s="7"/>
      <c r="KHJ197" s="7"/>
      <c r="KHK197" s="7"/>
      <c r="KHL197" s="7"/>
      <c r="KHM197" s="7"/>
      <c r="KHN197" s="7"/>
      <c r="KHO197" s="7"/>
      <c r="KHP197" s="7"/>
      <c r="KHQ197" s="7"/>
      <c r="KHR197" s="7"/>
      <c r="KHS197" s="7"/>
      <c r="KHT197" s="7"/>
      <c r="KHU197" s="7"/>
      <c r="KHV197" s="7"/>
      <c r="KHW197" s="7"/>
      <c r="KHX197" s="7"/>
      <c r="KHY197" s="7"/>
      <c r="KHZ197" s="7"/>
      <c r="KIA197" s="7"/>
      <c r="KIB197" s="7"/>
      <c r="KIC197" s="7"/>
      <c r="KID197" s="7"/>
      <c r="KIE197" s="7"/>
      <c r="KIF197" s="7"/>
      <c r="KIG197" s="7"/>
      <c r="KIH197" s="7"/>
      <c r="KII197" s="7"/>
      <c r="KIJ197" s="7"/>
      <c r="KIK197" s="7"/>
      <c r="KIL197" s="7"/>
      <c r="KIM197" s="7"/>
      <c r="KIN197" s="7"/>
      <c r="KIO197" s="7"/>
      <c r="KIP197" s="7"/>
      <c r="KIQ197" s="7"/>
      <c r="KIR197" s="7"/>
      <c r="KIS197" s="7"/>
      <c r="KIT197" s="7"/>
      <c r="KIU197" s="7"/>
      <c r="KIV197" s="7"/>
      <c r="KIW197" s="7"/>
      <c r="KIX197" s="7"/>
      <c r="KIY197" s="7"/>
      <c r="KIZ197" s="7"/>
      <c r="KJA197" s="7"/>
      <c r="KJB197" s="7"/>
      <c r="KJC197" s="7"/>
      <c r="KJD197" s="7"/>
      <c r="KJE197" s="7"/>
      <c r="KJF197" s="7"/>
      <c r="KJG197" s="7"/>
      <c r="KJH197" s="7"/>
      <c r="KJI197" s="7"/>
      <c r="KJJ197" s="7"/>
      <c r="KJK197" s="7"/>
      <c r="KJL197" s="7"/>
      <c r="KJM197" s="7"/>
      <c r="KJN197" s="7"/>
      <c r="KJO197" s="7"/>
      <c r="KJP197" s="7"/>
      <c r="KJQ197" s="7"/>
      <c r="KJR197" s="7"/>
      <c r="KJS197" s="7"/>
      <c r="KJT197" s="7"/>
      <c r="KJU197" s="7"/>
      <c r="KJV197" s="7"/>
      <c r="KJW197" s="7"/>
      <c r="KJX197" s="7"/>
      <c r="KJY197" s="7"/>
      <c r="KJZ197" s="7"/>
      <c r="KKA197" s="7"/>
      <c r="KKB197" s="7"/>
      <c r="KKC197" s="7"/>
      <c r="KKD197" s="7"/>
      <c r="KKE197" s="7"/>
      <c r="KKF197" s="7"/>
      <c r="KKG197" s="7"/>
      <c r="KKH197" s="7"/>
      <c r="KKI197" s="7"/>
      <c r="KKJ197" s="7"/>
      <c r="KKK197" s="7"/>
      <c r="KKL197" s="7"/>
      <c r="KKM197" s="7"/>
      <c r="KKN197" s="7"/>
      <c r="KKO197" s="7"/>
      <c r="KKP197" s="7"/>
      <c r="KKQ197" s="7"/>
      <c r="KKR197" s="7"/>
      <c r="KKS197" s="7"/>
      <c r="KKT197" s="7"/>
      <c r="KKU197" s="7"/>
      <c r="KKV197" s="7"/>
      <c r="KKW197" s="7"/>
      <c r="KKX197" s="7"/>
      <c r="KKY197" s="7"/>
      <c r="KKZ197" s="7"/>
      <c r="KLA197" s="7"/>
      <c r="KLB197" s="7"/>
      <c r="KLC197" s="7"/>
      <c r="KLD197" s="7"/>
      <c r="KLE197" s="7"/>
      <c r="KLF197" s="7"/>
      <c r="KLG197" s="7"/>
      <c r="KLH197" s="7"/>
      <c r="KLI197" s="7"/>
      <c r="KLJ197" s="7"/>
      <c r="KLK197" s="7"/>
      <c r="KLL197" s="7"/>
      <c r="KLM197" s="7"/>
      <c r="KLN197" s="7"/>
      <c r="KLO197" s="7"/>
      <c r="KLP197" s="7"/>
      <c r="KLQ197" s="7"/>
      <c r="KLR197" s="7"/>
      <c r="KLS197" s="7"/>
      <c r="KLT197" s="7"/>
      <c r="KLU197" s="7"/>
      <c r="KLV197" s="7"/>
      <c r="KLW197" s="7"/>
      <c r="KLX197" s="7"/>
      <c r="KLY197" s="7"/>
      <c r="KLZ197" s="7"/>
      <c r="KMA197" s="7"/>
      <c r="KMB197" s="7"/>
      <c r="KMC197" s="7"/>
      <c r="KMD197" s="7"/>
      <c r="KME197" s="7"/>
      <c r="KMF197" s="7"/>
      <c r="KMG197" s="7"/>
      <c r="KMH197" s="7"/>
      <c r="KMI197" s="7"/>
      <c r="KMJ197" s="7"/>
      <c r="KMK197" s="7"/>
      <c r="KML197" s="7"/>
      <c r="KMM197" s="7"/>
      <c r="KMN197" s="7"/>
      <c r="KMO197" s="7"/>
      <c r="KMP197" s="7"/>
      <c r="KMQ197" s="7"/>
      <c r="KMR197" s="7"/>
      <c r="KMS197" s="7"/>
      <c r="KMT197" s="7"/>
      <c r="KMU197" s="7"/>
      <c r="KMV197" s="7"/>
      <c r="KMW197" s="7"/>
      <c r="KMX197" s="7"/>
      <c r="KMY197" s="7"/>
      <c r="KMZ197" s="7"/>
      <c r="KNA197" s="7"/>
      <c r="KNB197" s="7"/>
      <c r="KNC197" s="7"/>
      <c r="KND197" s="7"/>
      <c r="KNE197" s="7"/>
      <c r="KNF197" s="7"/>
      <c r="KNG197" s="7"/>
      <c r="KNH197" s="7"/>
      <c r="KNI197" s="7"/>
      <c r="KNJ197" s="7"/>
      <c r="KNK197" s="7"/>
      <c r="KNL197" s="7"/>
      <c r="KNM197" s="7"/>
      <c r="KNN197" s="7"/>
      <c r="KNO197" s="7"/>
      <c r="KNP197" s="7"/>
      <c r="KNQ197" s="7"/>
      <c r="KNR197" s="7"/>
      <c r="KNS197" s="7"/>
      <c r="KNT197" s="7"/>
      <c r="KNU197" s="7"/>
      <c r="KNV197" s="7"/>
      <c r="KNW197" s="7"/>
      <c r="KNX197" s="7"/>
      <c r="KNY197" s="7"/>
      <c r="KNZ197" s="7"/>
      <c r="KOA197" s="7"/>
      <c r="KOB197" s="7"/>
      <c r="KOC197" s="7"/>
      <c r="KOD197" s="7"/>
      <c r="KOE197" s="7"/>
      <c r="KOF197" s="7"/>
      <c r="KOG197" s="7"/>
      <c r="KOH197" s="7"/>
      <c r="KOI197" s="7"/>
      <c r="KOJ197" s="7"/>
      <c r="KOK197" s="7"/>
      <c r="KOL197" s="7"/>
      <c r="KOM197" s="7"/>
      <c r="KON197" s="7"/>
      <c r="KOO197" s="7"/>
      <c r="KOP197" s="7"/>
      <c r="KOQ197" s="7"/>
      <c r="KOR197" s="7"/>
      <c r="KOS197" s="7"/>
      <c r="KOT197" s="7"/>
      <c r="KOU197" s="7"/>
      <c r="KOV197" s="7"/>
      <c r="KOW197" s="7"/>
      <c r="KOX197" s="7"/>
      <c r="KOY197" s="7"/>
      <c r="KOZ197" s="7"/>
      <c r="KPA197" s="7"/>
      <c r="KPB197" s="7"/>
      <c r="KPC197" s="7"/>
      <c r="KPD197" s="7"/>
      <c r="KPE197" s="7"/>
      <c r="KPF197" s="7"/>
      <c r="KPG197" s="7"/>
      <c r="KPH197" s="7"/>
      <c r="KPI197" s="7"/>
      <c r="KPJ197" s="7"/>
      <c r="KPK197" s="7"/>
      <c r="KPL197" s="7"/>
      <c r="KPM197" s="7"/>
      <c r="KPN197" s="7"/>
      <c r="KPO197" s="7"/>
      <c r="KPP197" s="7"/>
      <c r="KPQ197" s="7"/>
      <c r="KPR197" s="7"/>
      <c r="KPS197" s="7"/>
      <c r="KPT197" s="7"/>
      <c r="KPU197" s="7"/>
      <c r="KPV197" s="7"/>
      <c r="KPW197" s="7"/>
      <c r="KPX197" s="7"/>
      <c r="KPY197" s="7"/>
      <c r="KPZ197" s="7"/>
      <c r="KQA197" s="7"/>
      <c r="KQB197" s="7"/>
      <c r="KQC197" s="7"/>
      <c r="KQD197" s="7"/>
      <c r="KQE197" s="7"/>
      <c r="KQF197" s="7"/>
      <c r="KQG197" s="7"/>
      <c r="KQH197" s="7"/>
      <c r="KQI197" s="7"/>
      <c r="KQJ197" s="7"/>
      <c r="KQK197" s="7"/>
      <c r="KQL197" s="7"/>
      <c r="KQM197" s="7"/>
      <c r="KQN197" s="7"/>
      <c r="KQO197" s="7"/>
      <c r="KQP197" s="7"/>
      <c r="KQQ197" s="7"/>
      <c r="KQR197" s="7"/>
      <c r="KQS197" s="7"/>
      <c r="KQT197" s="7"/>
      <c r="KQU197" s="7"/>
      <c r="KQV197" s="7"/>
      <c r="KQW197" s="7"/>
      <c r="KQX197" s="7"/>
      <c r="KQY197" s="7"/>
      <c r="KQZ197" s="7"/>
      <c r="KRA197" s="7"/>
      <c r="KRB197" s="7"/>
      <c r="KRC197" s="7"/>
      <c r="KRD197" s="7"/>
      <c r="KRE197" s="7"/>
      <c r="KRF197" s="7"/>
      <c r="KRG197" s="7"/>
      <c r="KRH197" s="7"/>
      <c r="KRI197" s="7"/>
      <c r="KRJ197" s="7"/>
      <c r="KRK197" s="7"/>
      <c r="KRL197" s="7"/>
      <c r="KRM197" s="7"/>
      <c r="KRN197" s="7"/>
      <c r="KRO197" s="7"/>
      <c r="KRP197" s="7"/>
      <c r="KRQ197" s="7"/>
      <c r="KRR197" s="7"/>
      <c r="KRS197" s="7"/>
      <c r="KRT197" s="7"/>
      <c r="KRU197" s="7"/>
      <c r="KRV197" s="7"/>
      <c r="KRW197" s="7"/>
      <c r="KRX197" s="7"/>
      <c r="KRY197" s="7"/>
      <c r="KRZ197" s="7"/>
      <c r="KSA197" s="7"/>
      <c r="KSB197" s="7"/>
      <c r="KSC197" s="7"/>
      <c r="KSD197" s="7"/>
      <c r="KSE197" s="7"/>
      <c r="KSF197" s="7"/>
      <c r="KSG197" s="7"/>
      <c r="KSH197" s="7"/>
      <c r="KSI197" s="7"/>
      <c r="KSJ197" s="7"/>
      <c r="KSK197" s="7"/>
      <c r="KSL197" s="7"/>
      <c r="KSM197" s="7"/>
      <c r="KSN197" s="7"/>
      <c r="KSO197" s="7"/>
      <c r="KSP197" s="7"/>
      <c r="KSQ197" s="7"/>
      <c r="KSR197" s="7"/>
      <c r="KSS197" s="7"/>
      <c r="KST197" s="7"/>
      <c r="KSU197" s="7"/>
      <c r="KSV197" s="7"/>
      <c r="KSW197" s="7"/>
      <c r="KSX197" s="7"/>
      <c r="KSY197" s="7"/>
      <c r="KSZ197" s="7"/>
      <c r="KTA197" s="7"/>
      <c r="KTB197" s="7"/>
      <c r="KTC197" s="7"/>
      <c r="KTD197" s="7"/>
      <c r="KTE197" s="7"/>
      <c r="KTF197" s="7"/>
      <c r="KTG197" s="7"/>
      <c r="KTH197" s="7"/>
      <c r="KTI197" s="7"/>
      <c r="KTJ197" s="7"/>
      <c r="KTK197" s="7"/>
      <c r="KTL197" s="7"/>
      <c r="KTM197" s="7"/>
      <c r="KTN197" s="7"/>
      <c r="KTO197" s="7"/>
      <c r="KTP197" s="7"/>
      <c r="KTQ197" s="7"/>
      <c r="KTR197" s="7"/>
      <c r="KTS197" s="7"/>
      <c r="KTT197" s="7"/>
      <c r="KTU197" s="7"/>
      <c r="KTV197" s="7"/>
      <c r="KTW197" s="7"/>
      <c r="KTX197" s="7"/>
      <c r="KTY197" s="7"/>
      <c r="KTZ197" s="7"/>
      <c r="KUA197" s="7"/>
      <c r="KUB197" s="7"/>
      <c r="KUC197" s="7"/>
      <c r="KUD197" s="7"/>
      <c r="KUE197" s="7"/>
      <c r="KUF197" s="7"/>
      <c r="KUG197" s="7"/>
      <c r="KUH197" s="7"/>
      <c r="KUI197" s="7"/>
      <c r="KUJ197" s="7"/>
      <c r="KUK197" s="7"/>
      <c r="KUL197" s="7"/>
      <c r="KUM197" s="7"/>
      <c r="KUN197" s="7"/>
      <c r="KUO197" s="7"/>
      <c r="KUP197" s="7"/>
      <c r="KUQ197" s="7"/>
      <c r="KUR197" s="7"/>
      <c r="KUS197" s="7"/>
      <c r="KUT197" s="7"/>
      <c r="KUU197" s="7"/>
      <c r="KUV197" s="7"/>
      <c r="KUW197" s="7"/>
      <c r="KUX197" s="7"/>
      <c r="KUY197" s="7"/>
      <c r="KUZ197" s="7"/>
      <c r="KVA197" s="7"/>
      <c r="KVB197" s="7"/>
      <c r="KVC197" s="7"/>
      <c r="KVD197" s="7"/>
      <c r="KVE197" s="7"/>
      <c r="KVF197" s="7"/>
      <c r="KVG197" s="7"/>
      <c r="KVH197" s="7"/>
      <c r="KVI197" s="7"/>
      <c r="KVJ197" s="7"/>
      <c r="KVK197" s="7"/>
      <c r="KVL197" s="7"/>
      <c r="KVM197" s="7"/>
      <c r="KVN197" s="7"/>
      <c r="KVO197" s="7"/>
      <c r="KVP197" s="7"/>
      <c r="KVQ197" s="7"/>
      <c r="KVR197" s="7"/>
      <c r="KVS197" s="7"/>
      <c r="KVT197" s="7"/>
      <c r="KVU197" s="7"/>
      <c r="KVV197" s="7"/>
      <c r="KVW197" s="7"/>
      <c r="KVX197" s="7"/>
      <c r="KVY197" s="7"/>
      <c r="KVZ197" s="7"/>
      <c r="KWA197" s="7"/>
      <c r="KWB197" s="7"/>
      <c r="KWC197" s="7"/>
      <c r="KWD197" s="7"/>
      <c r="KWE197" s="7"/>
      <c r="KWF197" s="7"/>
      <c r="KWG197" s="7"/>
      <c r="KWH197" s="7"/>
      <c r="KWI197" s="7"/>
      <c r="KWJ197" s="7"/>
      <c r="KWK197" s="7"/>
      <c r="KWL197" s="7"/>
      <c r="KWM197" s="7"/>
      <c r="KWN197" s="7"/>
      <c r="KWO197" s="7"/>
      <c r="KWP197" s="7"/>
      <c r="KWQ197" s="7"/>
      <c r="KWR197" s="7"/>
      <c r="KWS197" s="7"/>
      <c r="KWT197" s="7"/>
      <c r="KWU197" s="7"/>
      <c r="KWV197" s="7"/>
      <c r="KWW197" s="7"/>
      <c r="KWX197" s="7"/>
      <c r="KWY197" s="7"/>
      <c r="KWZ197" s="7"/>
      <c r="KXA197" s="7"/>
      <c r="KXB197" s="7"/>
      <c r="KXC197" s="7"/>
      <c r="KXD197" s="7"/>
      <c r="KXE197" s="7"/>
      <c r="KXF197" s="7"/>
      <c r="KXG197" s="7"/>
      <c r="KXH197" s="7"/>
      <c r="KXI197" s="7"/>
      <c r="KXJ197" s="7"/>
      <c r="KXK197" s="7"/>
      <c r="KXL197" s="7"/>
      <c r="KXM197" s="7"/>
      <c r="KXN197" s="7"/>
      <c r="KXO197" s="7"/>
      <c r="KXP197" s="7"/>
      <c r="KXQ197" s="7"/>
      <c r="KXR197" s="7"/>
      <c r="KXS197" s="7"/>
      <c r="KXT197" s="7"/>
      <c r="KXU197" s="7"/>
      <c r="KXV197" s="7"/>
      <c r="KXW197" s="7"/>
      <c r="KXX197" s="7"/>
      <c r="KXY197" s="7"/>
      <c r="KXZ197" s="7"/>
      <c r="KYA197" s="7"/>
      <c r="KYB197" s="7"/>
      <c r="KYC197" s="7"/>
      <c r="KYD197" s="7"/>
      <c r="KYE197" s="7"/>
      <c r="KYF197" s="7"/>
      <c r="KYG197" s="7"/>
      <c r="KYH197" s="7"/>
      <c r="KYI197" s="7"/>
      <c r="KYJ197" s="7"/>
      <c r="KYK197" s="7"/>
      <c r="KYL197" s="7"/>
      <c r="KYM197" s="7"/>
      <c r="KYN197" s="7"/>
      <c r="KYO197" s="7"/>
      <c r="KYP197" s="7"/>
      <c r="KYQ197" s="7"/>
      <c r="KYR197" s="7"/>
      <c r="KYS197" s="7"/>
      <c r="KYT197" s="7"/>
      <c r="KYU197" s="7"/>
      <c r="KYV197" s="7"/>
      <c r="KYW197" s="7"/>
      <c r="KYX197" s="7"/>
      <c r="KYY197" s="7"/>
      <c r="KYZ197" s="7"/>
      <c r="KZA197" s="7"/>
      <c r="KZB197" s="7"/>
      <c r="KZC197" s="7"/>
      <c r="KZD197" s="7"/>
      <c r="KZE197" s="7"/>
      <c r="KZF197" s="7"/>
      <c r="KZG197" s="7"/>
      <c r="KZH197" s="7"/>
      <c r="KZI197" s="7"/>
      <c r="KZJ197" s="7"/>
      <c r="KZK197" s="7"/>
      <c r="KZL197" s="7"/>
      <c r="KZM197" s="7"/>
      <c r="KZN197" s="7"/>
      <c r="KZO197" s="7"/>
      <c r="KZP197" s="7"/>
      <c r="KZQ197" s="7"/>
      <c r="KZR197" s="7"/>
      <c r="KZS197" s="7"/>
      <c r="KZT197" s="7"/>
      <c r="KZU197" s="7"/>
      <c r="KZV197" s="7"/>
      <c r="KZW197" s="7"/>
      <c r="KZX197" s="7"/>
      <c r="KZY197" s="7"/>
      <c r="KZZ197" s="7"/>
      <c r="LAA197" s="7"/>
      <c r="LAB197" s="7"/>
      <c r="LAC197" s="7"/>
      <c r="LAD197" s="7"/>
      <c r="LAE197" s="7"/>
      <c r="LAF197" s="7"/>
      <c r="LAG197" s="7"/>
      <c r="LAH197" s="7"/>
      <c r="LAI197" s="7"/>
      <c r="LAJ197" s="7"/>
      <c r="LAK197" s="7"/>
      <c r="LAL197" s="7"/>
      <c r="LAM197" s="7"/>
      <c r="LAN197" s="7"/>
      <c r="LAO197" s="7"/>
      <c r="LAP197" s="7"/>
      <c r="LAQ197" s="7"/>
      <c r="LAR197" s="7"/>
      <c r="LAS197" s="7"/>
      <c r="LAT197" s="7"/>
      <c r="LAU197" s="7"/>
      <c r="LAV197" s="7"/>
      <c r="LAW197" s="7"/>
      <c r="LAX197" s="7"/>
      <c r="LAY197" s="7"/>
      <c r="LAZ197" s="7"/>
      <c r="LBA197" s="7"/>
      <c r="LBB197" s="7"/>
      <c r="LBC197" s="7"/>
      <c r="LBD197" s="7"/>
      <c r="LBE197" s="7"/>
      <c r="LBF197" s="7"/>
      <c r="LBG197" s="7"/>
      <c r="LBH197" s="7"/>
      <c r="LBI197" s="7"/>
      <c r="LBJ197" s="7"/>
      <c r="LBK197" s="7"/>
      <c r="LBL197" s="7"/>
      <c r="LBM197" s="7"/>
      <c r="LBN197" s="7"/>
      <c r="LBO197" s="7"/>
      <c r="LBP197" s="7"/>
      <c r="LBQ197" s="7"/>
      <c r="LBR197" s="7"/>
      <c r="LBS197" s="7"/>
      <c r="LBT197" s="7"/>
      <c r="LBU197" s="7"/>
      <c r="LBV197" s="7"/>
      <c r="LBW197" s="7"/>
      <c r="LBX197" s="7"/>
      <c r="LBY197" s="7"/>
      <c r="LBZ197" s="7"/>
      <c r="LCA197" s="7"/>
      <c r="LCB197" s="7"/>
      <c r="LCC197" s="7"/>
      <c r="LCD197" s="7"/>
      <c r="LCE197" s="7"/>
      <c r="LCF197" s="7"/>
      <c r="LCG197" s="7"/>
      <c r="LCH197" s="7"/>
      <c r="LCI197" s="7"/>
      <c r="LCJ197" s="7"/>
      <c r="LCK197" s="7"/>
      <c r="LCL197" s="7"/>
      <c r="LCM197" s="7"/>
      <c r="LCN197" s="7"/>
      <c r="LCO197" s="7"/>
      <c r="LCP197" s="7"/>
      <c r="LCQ197" s="7"/>
      <c r="LCR197" s="7"/>
      <c r="LCS197" s="7"/>
      <c r="LCT197" s="7"/>
      <c r="LCU197" s="7"/>
      <c r="LCV197" s="7"/>
      <c r="LCW197" s="7"/>
      <c r="LCX197" s="7"/>
      <c r="LCY197" s="7"/>
      <c r="LCZ197" s="7"/>
      <c r="LDA197" s="7"/>
      <c r="LDB197" s="7"/>
      <c r="LDC197" s="7"/>
      <c r="LDD197" s="7"/>
      <c r="LDE197" s="7"/>
      <c r="LDF197" s="7"/>
      <c r="LDG197" s="7"/>
      <c r="LDH197" s="7"/>
      <c r="LDI197" s="7"/>
      <c r="LDJ197" s="7"/>
      <c r="LDK197" s="7"/>
      <c r="LDL197" s="7"/>
      <c r="LDM197" s="7"/>
      <c r="LDN197" s="7"/>
      <c r="LDO197" s="7"/>
      <c r="LDP197" s="7"/>
      <c r="LDQ197" s="7"/>
      <c r="LDR197" s="7"/>
      <c r="LDS197" s="7"/>
      <c r="LDT197" s="7"/>
      <c r="LDU197" s="7"/>
      <c r="LDV197" s="7"/>
      <c r="LDW197" s="7"/>
      <c r="LDX197" s="7"/>
      <c r="LDY197" s="7"/>
      <c r="LDZ197" s="7"/>
      <c r="LEA197" s="7"/>
      <c r="LEB197" s="7"/>
      <c r="LEC197" s="7"/>
      <c r="LED197" s="7"/>
      <c r="LEE197" s="7"/>
      <c r="LEF197" s="7"/>
      <c r="LEG197" s="7"/>
      <c r="LEH197" s="7"/>
      <c r="LEI197" s="7"/>
      <c r="LEJ197" s="7"/>
      <c r="LEK197" s="7"/>
      <c r="LEL197" s="7"/>
      <c r="LEM197" s="7"/>
      <c r="LEN197" s="7"/>
      <c r="LEO197" s="7"/>
      <c r="LEP197" s="7"/>
      <c r="LEQ197" s="7"/>
      <c r="LER197" s="7"/>
      <c r="LES197" s="7"/>
      <c r="LET197" s="7"/>
      <c r="LEU197" s="7"/>
      <c r="LEV197" s="7"/>
      <c r="LEW197" s="7"/>
      <c r="LEX197" s="7"/>
      <c r="LEY197" s="7"/>
      <c r="LEZ197" s="7"/>
      <c r="LFA197" s="7"/>
      <c r="LFB197" s="7"/>
      <c r="LFC197" s="7"/>
      <c r="LFD197" s="7"/>
      <c r="LFE197" s="7"/>
      <c r="LFF197" s="7"/>
      <c r="LFG197" s="7"/>
      <c r="LFH197" s="7"/>
      <c r="LFI197" s="7"/>
      <c r="LFJ197" s="7"/>
      <c r="LFK197" s="7"/>
      <c r="LFL197" s="7"/>
      <c r="LFM197" s="7"/>
      <c r="LFN197" s="7"/>
      <c r="LFO197" s="7"/>
      <c r="LFP197" s="7"/>
      <c r="LFQ197" s="7"/>
      <c r="LFR197" s="7"/>
      <c r="LFS197" s="7"/>
      <c r="LFT197" s="7"/>
      <c r="LFU197" s="7"/>
      <c r="LFV197" s="7"/>
      <c r="LFW197" s="7"/>
      <c r="LFX197" s="7"/>
      <c r="LFY197" s="7"/>
      <c r="LFZ197" s="7"/>
      <c r="LGA197" s="7"/>
      <c r="LGB197" s="7"/>
      <c r="LGC197" s="7"/>
      <c r="LGD197" s="7"/>
      <c r="LGE197" s="7"/>
      <c r="LGF197" s="7"/>
      <c r="LGG197" s="7"/>
      <c r="LGH197" s="7"/>
      <c r="LGI197" s="7"/>
      <c r="LGJ197" s="7"/>
      <c r="LGK197" s="7"/>
      <c r="LGL197" s="7"/>
      <c r="LGM197" s="7"/>
      <c r="LGN197" s="7"/>
      <c r="LGO197" s="7"/>
      <c r="LGP197" s="7"/>
      <c r="LGQ197" s="7"/>
      <c r="LGR197" s="7"/>
      <c r="LGS197" s="7"/>
      <c r="LGT197" s="7"/>
      <c r="LGU197" s="7"/>
      <c r="LGV197" s="7"/>
      <c r="LGW197" s="7"/>
      <c r="LGX197" s="7"/>
      <c r="LGY197" s="7"/>
      <c r="LGZ197" s="7"/>
      <c r="LHA197" s="7"/>
      <c r="LHB197" s="7"/>
      <c r="LHC197" s="7"/>
      <c r="LHD197" s="7"/>
      <c r="LHE197" s="7"/>
      <c r="LHF197" s="7"/>
      <c r="LHG197" s="7"/>
      <c r="LHH197" s="7"/>
      <c r="LHI197" s="7"/>
      <c r="LHJ197" s="7"/>
      <c r="LHK197" s="7"/>
      <c r="LHL197" s="7"/>
      <c r="LHM197" s="7"/>
      <c r="LHN197" s="7"/>
      <c r="LHO197" s="7"/>
      <c r="LHP197" s="7"/>
      <c r="LHQ197" s="7"/>
      <c r="LHR197" s="7"/>
      <c r="LHS197" s="7"/>
      <c r="LHT197" s="7"/>
      <c r="LHU197" s="7"/>
      <c r="LHV197" s="7"/>
      <c r="LHW197" s="7"/>
      <c r="LHX197" s="7"/>
      <c r="LHY197" s="7"/>
      <c r="LHZ197" s="7"/>
      <c r="LIA197" s="7"/>
      <c r="LIB197" s="7"/>
      <c r="LIC197" s="7"/>
      <c r="LID197" s="7"/>
      <c r="LIE197" s="7"/>
      <c r="LIF197" s="7"/>
      <c r="LIG197" s="7"/>
      <c r="LIH197" s="7"/>
      <c r="LII197" s="7"/>
      <c r="LIJ197" s="7"/>
      <c r="LIK197" s="7"/>
      <c r="LIL197" s="7"/>
      <c r="LIM197" s="7"/>
      <c r="LIN197" s="7"/>
      <c r="LIO197" s="7"/>
      <c r="LIP197" s="7"/>
      <c r="LIQ197" s="7"/>
      <c r="LIR197" s="7"/>
      <c r="LIS197" s="7"/>
      <c r="LIT197" s="7"/>
      <c r="LIU197" s="7"/>
      <c r="LIV197" s="7"/>
      <c r="LIW197" s="7"/>
      <c r="LIX197" s="7"/>
      <c r="LIY197" s="7"/>
      <c r="LIZ197" s="7"/>
      <c r="LJA197" s="7"/>
      <c r="LJB197" s="7"/>
      <c r="LJC197" s="7"/>
      <c r="LJD197" s="7"/>
      <c r="LJE197" s="7"/>
      <c r="LJF197" s="7"/>
      <c r="LJG197" s="7"/>
      <c r="LJH197" s="7"/>
      <c r="LJI197" s="7"/>
      <c r="LJJ197" s="7"/>
      <c r="LJK197" s="7"/>
      <c r="LJL197" s="7"/>
      <c r="LJM197" s="7"/>
      <c r="LJN197" s="7"/>
      <c r="LJO197" s="7"/>
      <c r="LJP197" s="7"/>
      <c r="LJQ197" s="7"/>
      <c r="LJR197" s="7"/>
      <c r="LJS197" s="7"/>
      <c r="LJT197" s="7"/>
      <c r="LJU197" s="7"/>
      <c r="LJV197" s="7"/>
      <c r="LJW197" s="7"/>
      <c r="LJX197" s="7"/>
      <c r="LJY197" s="7"/>
      <c r="LJZ197" s="7"/>
      <c r="LKA197" s="7"/>
      <c r="LKB197" s="7"/>
      <c r="LKC197" s="7"/>
      <c r="LKD197" s="7"/>
      <c r="LKE197" s="7"/>
      <c r="LKF197" s="7"/>
      <c r="LKG197" s="7"/>
      <c r="LKH197" s="7"/>
      <c r="LKI197" s="7"/>
      <c r="LKJ197" s="7"/>
      <c r="LKK197" s="7"/>
      <c r="LKL197" s="7"/>
      <c r="LKM197" s="7"/>
      <c r="LKN197" s="7"/>
      <c r="LKO197" s="7"/>
      <c r="LKP197" s="7"/>
      <c r="LKQ197" s="7"/>
      <c r="LKR197" s="7"/>
      <c r="LKS197" s="7"/>
      <c r="LKT197" s="7"/>
      <c r="LKU197" s="7"/>
      <c r="LKV197" s="7"/>
      <c r="LKW197" s="7"/>
      <c r="LKX197" s="7"/>
      <c r="LKY197" s="7"/>
      <c r="LKZ197" s="7"/>
      <c r="LLA197" s="7"/>
      <c r="LLB197" s="7"/>
      <c r="LLC197" s="7"/>
      <c r="LLD197" s="7"/>
      <c r="LLE197" s="7"/>
      <c r="LLF197" s="7"/>
      <c r="LLG197" s="7"/>
      <c r="LLH197" s="7"/>
      <c r="LLI197" s="7"/>
      <c r="LLJ197" s="7"/>
      <c r="LLK197" s="7"/>
      <c r="LLL197" s="7"/>
      <c r="LLM197" s="7"/>
      <c r="LLN197" s="7"/>
      <c r="LLO197" s="7"/>
      <c r="LLP197" s="7"/>
      <c r="LLQ197" s="7"/>
      <c r="LLR197" s="7"/>
      <c r="LLS197" s="7"/>
      <c r="LLT197" s="7"/>
      <c r="LLU197" s="7"/>
      <c r="LLV197" s="7"/>
      <c r="LLW197" s="7"/>
      <c r="LLX197" s="7"/>
      <c r="LLY197" s="7"/>
      <c r="LLZ197" s="7"/>
      <c r="LMA197" s="7"/>
      <c r="LMB197" s="7"/>
      <c r="LMC197" s="7"/>
      <c r="LMD197" s="7"/>
      <c r="LME197" s="7"/>
      <c r="LMF197" s="7"/>
      <c r="LMG197" s="7"/>
      <c r="LMH197" s="7"/>
      <c r="LMI197" s="7"/>
      <c r="LMJ197" s="7"/>
      <c r="LMK197" s="7"/>
      <c r="LML197" s="7"/>
      <c r="LMM197" s="7"/>
      <c r="LMN197" s="7"/>
      <c r="LMO197" s="7"/>
      <c r="LMP197" s="7"/>
      <c r="LMQ197" s="7"/>
      <c r="LMR197" s="7"/>
      <c r="LMS197" s="7"/>
      <c r="LMT197" s="7"/>
      <c r="LMU197" s="7"/>
      <c r="LMV197" s="7"/>
      <c r="LMW197" s="7"/>
      <c r="LMX197" s="7"/>
      <c r="LMY197" s="7"/>
      <c r="LMZ197" s="7"/>
      <c r="LNA197" s="7"/>
      <c r="LNB197" s="7"/>
      <c r="LNC197" s="7"/>
      <c r="LND197" s="7"/>
      <c r="LNE197" s="7"/>
      <c r="LNF197" s="7"/>
      <c r="LNG197" s="7"/>
      <c r="LNH197" s="7"/>
      <c r="LNI197" s="7"/>
      <c r="LNJ197" s="7"/>
      <c r="LNK197" s="7"/>
      <c r="LNL197" s="7"/>
      <c r="LNM197" s="7"/>
      <c r="LNN197" s="7"/>
      <c r="LNO197" s="7"/>
      <c r="LNP197" s="7"/>
      <c r="LNQ197" s="7"/>
      <c r="LNR197" s="7"/>
      <c r="LNS197" s="7"/>
      <c r="LNT197" s="7"/>
      <c r="LNU197" s="7"/>
      <c r="LNV197" s="7"/>
      <c r="LNW197" s="7"/>
      <c r="LNX197" s="7"/>
      <c r="LNY197" s="7"/>
      <c r="LNZ197" s="7"/>
      <c r="LOA197" s="7"/>
      <c r="LOB197" s="7"/>
      <c r="LOC197" s="7"/>
      <c r="LOD197" s="7"/>
      <c r="LOE197" s="7"/>
      <c r="LOF197" s="7"/>
      <c r="LOG197" s="7"/>
      <c r="LOH197" s="7"/>
      <c r="LOI197" s="7"/>
      <c r="LOJ197" s="7"/>
      <c r="LOK197" s="7"/>
      <c r="LOL197" s="7"/>
      <c r="LOM197" s="7"/>
      <c r="LON197" s="7"/>
      <c r="LOO197" s="7"/>
      <c r="LOP197" s="7"/>
      <c r="LOQ197" s="7"/>
      <c r="LOR197" s="7"/>
      <c r="LOS197" s="7"/>
      <c r="LOT197" s="7"/>
      <c r="LOU197" s="7"/>
      <c r="LOV197" s="7"/>
      <c r="LOW197" s="7"/>
      <c r="LOX197" s="7"/>
      <c r="LOY197" s="7"/>
      <c r="LOZ197" s="7"/>
      <c r="LPA197" s="7"/>
      <c r="LPB197" s="7"/>
      <c r="LPC197" s="7"/>
      <c r="LPD197" s="7"/>
      <c r="LPE197" s="7"/>
      <c r="LPF197" s="7"/>
      <c r="LPG197" s="7"/>
      <c r="LPH197" s="7"/>
      <c r="LPI197" s="7"/>
      <c r="LPJ197" s="7"/>
      <c r="LPK197" s="7"/>
      <c r="LPL197" s="7"/>
      <c r="LPM197" s="7"/>
      <c r="LPN197" s="7"/>
      <c r="LPO197" s="7"/>
      <c r="LPP197" s="7"/>
      <c r="LPQ197" s="7"/>
      <c r="LPR197" s="7"/>
      <c r="LPS197" s="7"/>
      <c r="LPT197" s="7"/>
      <c r="LPU197" s="7"/>
      <c r="LPV197" s="7"/>
      <c r="LPW197" s="7"/>
      <c r="LPX197" s="7"/>
      <c r="LPY197" s="7"/>
      <c r="LPZ197" s="7"/>
      <c r="LQA197" s="7"/>
      <c r="LQB197" s="7"/>
      <c r="LQC197" s="7"/>
      <c r="LQD197" s="7"/>
      <c r="LQE197" s="7"/>
      <c r="LQF197" s="7"/>
      <c r="LQG197" s="7"/>
      <c r="LQH197" s="7"/>
      <c r="LQI197" s="7"/>
      <c r="LQJ197" s="7"/>
      <c r="LQK197" s="7"/>
      <c r="LQL197" s="7"/>
      <c r="LQM197" s="7"/>
      <c r="LQN197" s="7"/>
      <c r="LQO197" s="7"/>
      <c r="LQP197" s="7"/>
      <c r="LQQ197" s="7"/>
      <c r="LQR197" s="7"/>
      <c r="LQS197" s="7"/>
      <c r="LQT197" s="7"/>
      <c r="LQU197" s="7"/>
      <c r="LQV197" s="7"/>
      <c r="LQW197" s="7"/>
      <c r="LQX197" s="7"/>
      <c r="LQY197" s="7"/>
      <c r="LQZ197" s="7"/>
      <c r="LRA197" s="7"/>
      <c r="LRB197" s="7"/>
      <c r="LRC197" s="7"/>
      <c r="LRD197" s="7"/>
      <c r="LRE197" s="7"/>
      <c r="LRF197" s="7"/>
      <c r="LRG197" s="7"/>
      <c r="LRH197" s="7"/>
      <c r="LRI197" s="7"/>
      <c r="LRJ197" s="7"/>
      <c r="LRK197" s="7"/>
      <c r="LRL197" s="7"/>
      <c r="LRM197" s="7"/>
      <c r="LRN197" s="7"/>
      <c r="LRO197" s="7"/>
      <c r="LRP197" s="7"/>
      <c r="LRQ197" s="7"/>
      <c r="LRR197" s="7"/>
      <c r="LRS197" s="7"/>
      <c r="LRT197" s="7"/>
      <c r="LRU197" s="7"/>
      <c r="LRV197" s="7"/>
      <c r="LRW197" s="7"/>
      <c r="LRX197" s="7"/>
      <c r="LRY197" s="7"/>
      <c r="LRZ197" s="7"/>
      <c r="LSA197" s="7"/>
      <c r="LSB197" s="7"/>
      <c r="LSC197" s="7"/>
      <c r="LSD197" s="7"/>
      <c r="LSE197" s="7"/>
      <c r="LSF197" s="7"/>
      <c r="LSG197" s="7"/>
      <c r="LSH197" s="7"/>
      <c r="LSI197" s="7"/>
      <c r="LSJ197" s="7"/>
      <c r="LSK197" s="7"/>
      <c r="LSL197" s="7"/>
      <c r="LSM197" s="7"/>
      <c r="LSN197" s="7"/>
      <c r="LSO197" s="7"/>
      <c r="LSP197" s="7"/>
      <c r="LSQ197" s="7"/>
      <c r="LSR197" s="7"/>
      <c r="LSS197" s="7"/>
      <c r="LST197" s="7"/>
      <c r="LSU197" s="7"/>
      <c r="LSV197" s="7"/>
      <c r="LSW197" s="7"/>
      <c r="LSX197" s="7"/>
      <c r="LSY197" s="7"/>
      <c r="LSZ197" s="7"/>
      <c r="LTA197" s="7"/>
      <c r="LTB197" s="7"/>
      <c r="LTC197" s="7"/>
      <c r="LTD197" s="7"/>
      <c r="LTE197" s="7"/>
      <c r="LTF197" s="7"/>
      <c r="LTG197" s="7"/>
      <c r="LTH197" s="7"/>
      <c r="LTI197" s="7"/>
      <c r="LTJ197" s="7"/>
      <c r="LTK197" s="7"/>
      <c r="LTL197" s="7"/>
      <c r="LTM197" s="7"/>
      <c r="LTN197" s="7"/>
      <c r="LTO197" s="7"/>
      <c r="LTP197" s="7"/>
      <c r="LTQ197" s="7"/>
      <c r="LTR197" s="7"/>
      <c r="LTS197" s="7"/>
      <c r="LTT197" s="7"/>
      <c r="LTU197" s="7"/>
      <c r="LTV197" s="7"/>
      <c r="LTW197" s="7"/>
      <c r="LTX197" s="7"/>
      <c r="LTY197" s="7"/>
      <c r="LTZ197" s="7"/>
      <c r="LUA197" s="7"/>
      <c r="LUB197" s="7"/>
      <c r="LUC197" s="7"/>
      <c r="LUD197" s="7"/>
      <c r="LUE197" s="7"/>
      <c r="LUF197" s="7"/>
      <c r="LUG197" s="7"/>
      <c r="LUH197" s="7"/>
      <c r="LUI197" s="7"/>
      <c r="LUJ197" s="7"/>
      <c r="LUK197" s="7"/>
      <c r="LUL197" s="7"/>
      <c r="LUM197" s="7"/>
      <c r="LUN197" s="7"/>
      <c r="LUO197" s="7"/>
      <c r="LUP197" s="7"/>
      <c r="LUQ197" s="7"/>
      <c r="LUR197" s="7"/>
      <c r="LUS197" s="7"/>
      <c r="LUT197" s="7"/>
      <c r="LUU197" s="7"/>
      <c r="LUV197" s="7"/>
      <c r="LUW197" s="7"/>
      <c r="LUX197" s="7"/>
      <c r="LUY197" s="7"/>
      <c r="LUZ197" s="7"/>
      <c r="LVA197" s="7"/>
      <c r="LVB197" s="7"/>
      <c r="LVC197" s="7"/>
      <c r="LVD197" s="7"/>
      <c r="LVE197" s="7"/>
      <c r="LVF197" s="7"/>
      <c r="LVG197" s="7"/>
      <c r="LVH197" s="7"/>
      <c r="LVI197" s="7"/>
      <c r="LVJ197" s="7"/>
      <c r="LVK197" s="7"/>
      <c r="LVL197" s="7"/>
      <c r="LVM197" s="7"/>
      <c r="LVN197" s="7"/>
      <c r="LVO197" s="7"/>
      <c r="LVP197" s="7"/>
      <c r="LVQ197" s="7"/>
      <c r="LVR197" s="7"/>
      <c r="LVS197" s="7"/>
      <c r="LVT197" s="7"/>
      <c r="LVU197" s="7"/>
      <c r="LVV197" s="7"/>
      <c r="LVW197" s="7"/>
      <c r="LVX197" s="7"/>
      <c r="LVY197" s="7"/>
      <c r="LVZ197" s="7"/>
      <c r="LWA197" s="7"/>
      <c r="LWB197" s="7"/>
      <c r="LWC197" s="7"/>
      <c r="LWD197" s="7"/>
      <c r="LWE197" s="7"/>
      <c r="LWF197" s="7"/>
      <c r="LWG197" s="7"/>
      <c r="LWH197" s="7"/>
      <c r="LWI197" s="7"/>
      <c r="LWJ197" s="7"/>
      <c r="LWK197" s="7"/>
      <c r="LWL197" s="7"/>
      <c r="LWM197" s="7"/>
      <c r="LWN197" s="7"/>
      <c r="LWO197" s="7"/>
      <c r="LWP197" s="7"/>
      <c r="LWQ197" s="7"/>
      <c r="LWR197" s="7"/>
      <c r="LWS197" s="7"/>
      <c r="LWT197" s="7"/>
      <c r="LWU197" s="7"/>
      <c r="LWV197" s="7"/>
      <c r="LWW197" s="7"/>
      <c r="LWX197" s="7"/>
      <c r="LWY197" s="7"/>
      <c r="LWZ197" s="7"/>
      <c r="LXA197" s="7"/>
      <c r="LXB197" s="7"/>
      <c r="LXC197" s="7"/>
      <c r="LXD197" s="7"/>
      <c r="LXE197" s="7"/>
      <c r="LXF197" s="7"/>
      <c r="LXG197" s="7"/>
      <c r="LXH197" s="7"/>
      <c r="LXI197" s="7"/>
      <c r="LXJ197" s="7"/>
      <c r="LXK197" s="7"/>
      <c r="LXL197" s="7"/>
      <c r="LXM197" s="7"/>
      <c r="LXN197" s="7"/>
      <c r="LXO197" s="7"/>
      <c r="LXP197" s="7"/>
      <c r="LXQ197" s="7"/>
      <c r="LXR197" s="7"/>
      <c r="LXS197" s="7"/>
      <c r="LXT197" s="7"/>
      <c r="LXU197" s="7"/>
      <c r="LXV197" s="7"/>
      <c r="LXW197" s="7"/>
      <c r="LXX197" s="7"/>
      <c r="LXY197" s="7"/>
      <c r="LXZ197" s="7"/>
      <c r="LYA197" s="7"/>
      <c r="LYB197" s="7"/>
      <c r="LYC197" s="7"/>
      <c r="LYD197" s="7"/>
      <c r="LYE197" s="7"/>
      <c r="LYF197" s="7"/>
      <c r="LYG197" s="7"/>
      <c r="LYH197" s="7"/>
      <c r="LYI197" s="7"/>
      <c r="LYJ197" s="7"/>
      <c r="LYK197" s="7"/>
      <c r="LYL197" s="7"/>
      <c r="LYM197" s="7"/>
      <c r="LYN197" s="7"/>
      <c r="LYO197" s="7"/>
      <c r="LYP197" s="7"/>
      <c r="LYQ197" s="7"/>
      <c r="LYR197" s="7"/>
      <c r="LYS197" s="7"/>
      <c r="LYT197" s="7"/>
      <c r="LYU197" s="7"/>
      <c r="LYV197" s="7"/>
      <c r="LYW197" s="7"/>
      <c r="LYX197" s="7"/>
      <c r="LYY197" s="7"/>
      <c r="LYZ197" s="7"/>
      <c r="LZA197" s="7"/>
      <c r="LZB197" s="7"/>
      <c r="LZC197" s="7"/>
      <c r="LZD197" s="7"/>
      <c r="LZE197" s="7"/>
      <c r="LZF197" s="7"/>
      <c r="LZG197" s="7"/>
      <c r="LZH197" s="7"/>
      <c r="LZI197" s="7"/>
      <c r="LZJ197" s="7"/>
      <c r="LZK197" s="7"/>
      <c r="LZL197" s="7"/>
      <c r="LZM197" s="7"/>
      <c r="LZN197" s="7"/>
      <c r="LZO197" s="7"/>
      <c r="LZP197" s="7"/>
      <c r="LZQ197" s="7"/>
      <c r="LZR197" s="7"/>
      <c r="LZS197" s="7"/>
      <c r="LZT197" s="7"/>
      <c r="LZU197" s="7"/>
      <c r="LZV197" s="7"/>
      <c r="LZW197" s="7"/>
      <c r="LZX197" s="7"/>
      <c r="LZY197" s="7"/>
      <c r="LZZ197" s="7"/>
      <c r="MAA197" s="7"/>
      <c r="MAB197" s="7"/>
      <c r="MAC197" s="7"/>
      <c r="MAD197" s="7"/>
      <c r="MAE197" s="7"/>
      <c r="MAF197" s="7"/>
      <c r="MAG197" s="7"/>
      <c r="MAH197" s="7"/>
      <c r="MAI197" s="7"/>
      <c r="MAJ197" s="7"/>
      <c r="MAK197" s="7"/>
      <c r="MAL197" s="7"/>
      <c r="MAM197" s="7"/>
      <c r="MAN197" s="7"/>
      <c r="MAO197" s="7"/>
      <c r="MAP197" s="7"/>
      <c r="MAQ197" s="7"/>
      <c r="MAR197" s="7"/>
      <c r="MAS197" s="7"/>
      <c r="MAT197" s="7"/>
      <c r="MAU197" s="7"/>
      <c r="MAV197" s="7"/>
      <c r="MAW197" s="7"/>
      <c r="MAX197" s="7"/>
      <c r="MAY197" s="7"/>
      <c r="MAZ197" s="7"/>
      <c r="MBA197" s="7"/>
      <c r="MBB197" s="7"/>
      <c r="MBC197" s="7"/>
      <c r="MBD197" s="7"/>
      <c r="MBE197" s="7"/>
      <c r="MBF197" s="7"/>
      <c r="MBG197" s="7"/>
      <c r="MBH197" s="7"/>
      <c r="MBI197" s="7"/>
      <c r="MBJ197" s="7"/>
      <c r="MBK197" s="7"/>
      <c r="MBL197" s="7"/>
      <c r="MBM197" s="7"/>
      <c r="MBN197" s="7"/>
      <c r="MBO197" s="7"/>
      <c r="MBP197" s="7"/>
      <c r="MBQ197" s="7"/>
      <c r="MBR197" s="7"/>
      <c r="MBS197" s="7"/>
      <c r="MBT197" s="7"/>
      <c r="MBU197" s="7"/>
      <c r="MBV197" s="7"/>
      <c r="MBW197" s="7"/>
      <c r="MBX197" s="7"/>
      <c r="MBY197" s="7"/>
      <c r="MBZ197" s="7"/>
      <c r="MCA197" s="7"/>
      <c r="MCB197" s="7"/>
      <c r="MCC197" s="7"/>
      <c r="MCD197" s="7"/>
      <c r="MCE197" s="7"/>
      <c r="MCF197" s="7"/>
      <c r="MCG197" s="7"/>
      <c r="MCH197" s="7"/>
      <c r="MCI197" s="7"/>
      <c r="MCJ197" s="7"/>
      <c r="MCK197" s="7"/>
      <c r="MCL197" s="7"/>
      <c r="MCM197" s="7"/>
      <c r="MCN197" s="7"/>
      <c r="MCO197" s="7"/>
      <c r="MCP197" s="7"/>
      <c r="MCQ197" s="7"/>
      <c r="MCR197" s="7"/>
      <c r="MCS197" s="7"/>
      <c r="MCT197" s="7"/>
      <c r="MCU197" s="7"/>
      <c r="MCV197" s="7"/>
      <c r="MCW197" s="7"/>
      <c r="MCX197" s="7"/>
      <c r="MCY197" s="7"/>
      <c r="MCZ197" s="7"/>
      <c r="MDA197" s="7"/>
      <c r="MDB197" s="7"/>
      <c r="MDC197" s="7"/>
      <c r="MDD197" s="7"/>
      <c r="MDE197" s="7"/>
      <c r="MDF197" s="7"/>
      <c r="MDG197" s="7"/>
      <c r="MDH197" s="7"/>
      <c r="MDI197" s="7"/>
      <c r="MDJ197" s="7"/>
      <c r="MDK197" s="7"/>
      <c r="MDL197" s="7"/>
      <c r="MDM197" s="7"/>
      <c r="MDN197" s="7"/>
      <c r="MDO197" s="7"/>
      <c r="MDP197" s="7"/>
      <c r="MDQ197" s="7"/>
      <c r="MDR197" s="7"/>
      <c r="MDS197" s="7"/>
      <c r="MDT197" s="7"/>
      <c r="MDU197" s="7"/>
      <c r="MDV197" s="7"/>
      <c r="MDW197" s="7"/>
      <c r="MDX197" s="7"/>
      <c r="MDY197" s="7"/>
      <c r="MDZ197" s="7"/>
      <c r="MEA197" s="7"/>
      <c r="MEB197" s="7"/>
      <c r="MEC197" s="7"/>
      <c r="MED197" s="7"/>
      <c r="MEE197" s="7"/>
      <c r="MEF197" s="7"/>
      <c r="MEG197" s="7"/>
      <c r="MEH197" s="7"/>
      <c r="MEI197" s="7"/>
      <c r="MEJ197" s="7"/>
      <c r="MEK197" s="7"/>
      <c r="MEL197" s="7"/>
      <c r="MEM197" s="7"/>
      <c r="MEN197" s="7"/>
      <c r="MEO197" s="7"/>
      <c r="MEP197" s="7"/>
      <c r="MEQ197" s="7"/>
      <c r="MER197" s="7"/>
      <c r="MES197" s="7"/>
      <c r="MET197" s="7"/>
      <c r="MEU197" s="7"/>
      <c r="MEV197" s="7"/>
      <c r="MEW197" s="7"/>
      <c r="MEX197" s="7"/>
      <c r="MEY197" s="7"/>
      <c r="MEZ197" s="7"/>
      <c r="MFA197" s="7"/>
      <c r="MFB197" s="7"/>
      <c r="MFC197" s="7"/>
      <c r="MFD197" s="7"/>
      <c r="MFE197" s="7"/>
      <c r="MFF197" s="7"/>
      <c r="MFG197" s="7"/>
      <c r="MFH197" s="7"/>
      <c r="MFI197" s="7"/>
      <c r="MFJ197" s="7"/>
      <c r="MFK197" s="7"/>
      <c r="MFL197" s="7"/>
      <c r="MFM197" s="7"/>
      <c r="MFN197" s="7"/>
      <c r="MFO197" s="7"/>
      <c r="MFP197" s="7"/>
      <c r="MFQ197" s="7"/>
      <c r="MFR197" s="7"/>
      <c r="MFS197" s="7"/>
      <c r="MFT197" s="7"/>
      <c r="MFU197" s="7"/>
      <c r="MFV197" s="7"/>
      <c r="MFW197" s="7"/>
      <c r="MFX197" s="7"/>
      <c r="MFY197" s="7"/>
      <c r="MFZ197" s="7"/>
      <c r="MGA197" s="7"/>
      <c r="MGB197" s="7"/>
      <c r="MGC197" s="7"/>
      <c r="MGD197" s="7"/>
      <c r="MGE197" s="7"/>
      <c r="MGF197" s="7"/>
      <c r="MGG197" s="7"/>
      <c r="MGH197" s="7"/>
      <c r="MGI197" s="7"/>
      <c r="MGJ197" s="7"/>
      <c r="MGK197" s="7"/>
      <c r="MGL197" s="7"/>
      <c r="MGM197" s="7"/>
      <c r="MGN197" s="7"/>
      <c r="MGO197" s="7"/>
      <c r="MGP197" s="7"/>
      <c r="MGQ197" s="7"/>
      <c r="MGR197" s="7"/>
      <c r="MGS197" s="7"/>
      <c r="MGT197" s="7"/>
      <c r="MGU197" s="7"/>
      <c r="MGV197" s="7"/>
      <c r="MGW197" s="7"/>
      <c r="MGX197" s="7"/>
      <c r="MGY197" s="7"/>
      <c r="MGZ197" s="7"/>
      <c r="MHA197" s="7"/>
      <c r="MHB197" s="7"/>
      <c r="MHC197" s="7"/>
      <c r="MHD197" s="7"/>
      <c r="MHE197" s="7"/>
      <c r="MHF197" s="7"/>
      <c r="MHG197" s="7"/>
      <c r="MHH197" s="7"/>
      <c r="MHI197" s="7"/>
      <c r="MHJ197" s="7"/>
      <c r="MHK197" s="7"/>
      <c r="MHL197" s="7"/>
      <c r="MHM197" s="7"/>
      <c r="MHN197" s="7"/>
      <c r="MHO197" s="7"/>
      <c r="MHP197" s="7"/>
      <c r="MHQ197" s="7"/>
      <c r="MHR197" s="7"/>
      <c r="MHS197" s="7"/>
      <c r="MHT197" s="7"/>
      <c r="MHU197" s="7"/>
      <c r="MHV197" s="7"/>
      <c r="MHW197" s="7"/>
      <c r="MHX197" s="7"/>
      <c r="MHY197" s="7"/>
      <c r="MHZ197" s="7"/>
      <c r="MIA197" s="7"/>
      <c r="MIB197" s="7"/>
      <c r="MIC197" s="7"/>
      <c r="MID197" s="7"/>
      <c r="MIE197" s="7"/>
      <c r="MIF197" s="7"/>
      <c r="MIG197" s="7"/>
      <c r="MIH197" s="7"/>
      <c r="MII197" s="7"/>
      <c r="MIJ197" s="7"/>
      <c r="MIK197" s="7"/>
      <c r="MIL197" s="7"/>
      <c r="MIM197" s="7"/>
      <c r="MIN197" s="7"/>
      <c r="MIO197" s="7"/>
      <c r="MIP197" s="7"/>
      <c r="MIQ197" s="7"/>
      <c r="MIR197" s="7"/>
      <c r="MIS197" s="7"/>
      <c r="MIT197" s="7"/>
      <c r="MIU197" s="7"/>
      <c r="MIV197" s="7"/>
      <c r="MIW197" s="7"/>
      <c r="MIX197" s="7"/>
      <c r="MIY197" s="7"/>
      <c r="MIZ197" s="7"/>
      <c r="MJA197" s="7"/>
      <c r="MJB197" s="7"/>
      <c r="MJC197" s="7"/>
      <c r="MJD197" s="7"/>
      <c r="MJE197" s="7"/>
      <c r="MJF197" s="7"/>
      <c r="MJG197" s="7"/>
      <c r="MJH197" s="7"/>
      <c r="MJI197" s="7"/>
      <c r="MJJ197" s="7"/>
      <c r="MJK197" s="7"/>
      <c r="MJL197" s="7"/>
      <c r="MJM197" s="7"/>
      <c r="MJN197" s="7"/>
      <c r="MJO197" s="7"/>
      <c r="MJP197" s="7"/>
      <c r="MJQ197" s="7"/>
      <c r="MJR197" s="7"/>
      <c r="MJS197" s="7"/>
      <c r="MJT197" s="7"/>
      <c r="MJU197" s="7"/>
      <c r="MJV197" s="7"/>
      <c r="MJW197" s="7"/>
      <c r="MJX197" s="7"/>
      <c r="MJY197" s="7"/>
      <c r="MJZ197" s="7"/>
      <c r="MKA197" s="7"/>
      <c r="MKB197" s="7"/>
      <c r="MKC197" s="7"/>
      <c r="MKD197" s="7"/>
      <c r="MKE197" s="7"/>
      <c r="MKF197" s="7"/>
      <c r="MKG197" s="7"/>
      <c r="MKH197" s="7"/>
      <c r="MKI197" s="7"/>
      <c r="MKJ197" s="7"/>
      <c r="MKK197" s="7"/>
      <c r="MKL197" s="7"/>
      <c r="MKM197" s="7"/>
      <c r="MKN197" s="7"/>
      <c r="MKO197" s="7"/>
      <c r="MKP197" s="7"/>
      <c r="MKQ197" s="7"/>
      <c r="MKR197" s="7"/>
      <c r="MKS197" s="7"/>
      <c r="MKT197" s="7"/>
      <c r="MKU197" s="7"/>
      <c r="MKV197" s="7"/>
      <c r="MKW197" s="7"/>
      <c r="MKX197" s="7"/>
      <c r="MKY197" s="7"/>
      <c r="MKZ197" s="7"/>
      <c r="MLA197" s="7"/>
      <c r="MLB197" s="7"/>
      <c r="MLC197" s="7"/>
      <c r="MLD197" s="7"/>
      <c r="MLE197" s="7"/>
      <c r="MLF197" s="7"/>
      <c r="MLG197" s="7"/>
      <c r="MLH197" s="7"/>
      <c r="MLI197" s="7"/>
      <c r="MLJ197" s="7"/>
      <c r="MLK197" s="7"/>
      <c r="MLL197" s="7"/>
      <c r="MLM197" s="7"/>
      <c r="MLN197" s="7"/>
      <c r="MLO197" s="7"/>
      <c r="MLP197" s="7"/>
      <c r="MLQ197" s="7"/>
      <c r="MLR197" s="7"/>
      <c r="MLS197" s="7"/>
      <c r="MLT197" s="7"/>
      <c r="MLU197" s="7"/>
      <c r="MLV197" s="7"/>
      <c r="MLW197" s="7"/>
      <c r="MLX197" s="7"/>
      <c r="MLY197" s="7"/>
      <c r="MLZ197" s="7"/>
      <c r="MMA197" s="7"/>
      <c r="MMB197" s="7"/>
      <c r="MMC197" s="7"/>
      <c r="MMD197" s="7"/>
      <c r="MME197" s="7"/>
      <c r="MMF197" s="7"/>
      <c r="MMG197" s="7"/>
      <c r="MMH197" s="7"/>
      <c r="MMI197" s="7"/>
      <c r="MMJ197" s="7"/>
      <c r="MMK197" s="7"/>
      <c r="MML197" s="7"/>
      <c r="MMM197" s="7"/>
      <c r="MMN197" s="7"/>
      <c r="MMO197" s="7"/>
      <c r="MMP197" s="7"/>
      <c r="MMQ197" s="7"/>
      <c r="MMR197" s="7"/>
      <c r="MMS197" s="7"/>
      <c r="MMT197" s="7"/>
      <c r="MMU197" s="7"/>
      <c r="MMV197" s="7"/>
      <c r="MMW197" s="7"/>
      <c r="MMX197" s="7"/>
      <c r="MMY197" s="7"/>
      <c r="MMZ197" s="7"/>
      <c r="MNA197" s="7"/>
      <c r="MNB197" s="7"/>
      <c r="MNC197" s="7"/>
      <c r="MND197" s="7"/>
      <c r="MNE197" s="7"/>
      <c r="MNF197" s="7"/>
      <c r="MNG197" s="7"/>
      <c r="MNH197" s="7"/>
      <c r="MNI197" s="7"/>
      <c r="MNJ197" s="7"/>
      <c r="MNK197" s="7"/>
      <c r="MNL197" s="7"/>
      <c r="MNM197" s="7"/>
      <c r="MNN197" s="7"/>
      <c r="MNO197" s="7"/>
      <c r="MNP197" s="7"/>
      <c r="MNQ197" s="7"/>
      <c r="MNR197" s="7"/>
      <c r="MNS197" s="7"/>
      <c r="MNT197" s="7"/>
      <c r="MNU197" s="7"/>
      <c r="MNV197" s="7"/>
      <c r="MNW197" s="7"/>
      <c r="MNX197" s="7"/>
      <c r="MNY197" s="7"/>
      <c r="MNZ197" s="7"/>
      <c r="MOA197" s="7"/>
      <c r="MOB197" s="7"/>
      <c r="MOC197" s="7"/>
      <c r="MOD197" s="7"/>
      <c r="MOE197" s="7"/>
      <c r="MOF197" s="7"/>
      <c r="MOG197" s="7"/>
      <c r="MOH197" s="7"/>
      <c r="MOI197" s="7"/>
      <c r="MOJ197" s="7"/>
      <c r="MOK197" s="7"/>
      <c r="MOL197" s="7"/>
      <c r="MOM197" s="7"/>
      <c r="MON197" s="7"/>
      <c r="MOO197" s="7"/>
      <c r="MOP197" s="7"/>
      <c r="MOQ197" s="7"/>
      <c r="MOR197" s="7"/>
      <c r="MOS197" s="7"/>
      <c r="MOT197" s="7"/>
      <c r="MOU197" s="7"/>
      <c r="MOV197" s="7"/>
      <c r="MOW197" s="7"/>
      <c r="MOX197" s="7"/>
      <c r="MOY197" s="7"/>
      <c r="MOZ197" s="7"/>
      <c r="MPA197" s="7"/>
      <c r="MPB197" s="7"/>
      <c r="MPC197" s="7"/>
      <c r="MPD197" s="7"/>
      <c r="MPE197" s="7"/>
      <c r="MPF197" s="7"/>
      <c r="MPG197" s="7"/>
      <c r="MPH197" s="7"/>
      <c r="MPI197" s="7"/>
      <c r="MPJ197" s="7"/>
      <c r="MPK197" s="7"/>
      <c r="MPL197" s="7"/>
      <c r="MPM197" s="7"/>
      <c r="MPN197" s="7"/>
      <c r="MPO197" s="7"/>
      <c r="MPP197" s="7"/>
      <c r="MPQ197" s="7"/>
      <c r="MPR197" s="7"/>
      <c r="MPS197" s="7"/>
      <c r="MPT197" s="7"/>
      <c r="MPU197" s="7"/>
      <c r="MPV197" s="7"/>
      <c r="MPW197" s="7"/>
      <c r="MPX197" s="7"/>
      <c r="MPY197" s="7"/>
      <c r="MPZ197" s="7"/>
      <c r="MQA197" s="7"/>
      <c r="MQB197" s="7"/>
      <c r="MQC197" s="7"/>
      <c r="MQD197" s="7"/>
      <c r="MQE197" s="7"/>
      <c r="MQF197" s="7"/>
      <c r="MQG197" s="7"/>
      <c r="MQH197" s="7"/>
      <c r="MQI197" s="7"/>
      <c r="MQJ197" s="7"/>
      <c r="MQK197" s="7"/>
      <c r="MQL197" s="7"/>
      <c r="MQM197" s="7"/>
      <c r="MQN197" s="7"/>
      <c r="MQO197" s="7"/>
      <c r="MQP197" s="7"/>
      <c r="MQQ197" s="7"/>
      <c r="MQR197" s="7"/>
      <c r="MQS197" s="7"/>
      <c r="MQT197" s="7"/>
      <c r="MQU197" s="7"/>
      <c r="MQV197" s="7"/>
      <c r="MQW197" s="7"/>
      <c r="MQX197" s="7"/>
      <c r="MQY197" s="7"/>
      <c r="MQZ197" s="7"/>
      <c r="MRA197" s="7"/>
      <c r="MRB197" s="7"/>
      <c r="MRC197" s="7"/>
      <c r="MRD197" s="7"/>
      <c r="MRE197" s="7"/>
      <c r="MRF197" s="7"/>
      <c r="MRG197" s="7"/>
      <c r="MRH197" s="7"/>
      <c r="MRI197" s="7"/>
      <c r="MRJ197" s="7"/>
      <c r="MRK197" s="7"/>
      <c r="MRL197" s="7"/>
      <c r="MRM197" s="7"/>
      <c r="MRN197" s="7"/>
      <c r="MRO197" s="7"/>
      <c r="MRP197" s="7"/>
      <c r="MRQ197" s="7"/>
      <c r="MRR197" s="7"/>
      <c r="MRS197" s="7"/>
      <c r="MRT197" s="7"/>
      <c r="MRU197" s="7"/>
      <c r="MRV197" s="7"/>
      <c r="MRW197" s="7"/>
      <c r="MRX197" s="7"/>
      <c r="MRY197" s="7"/>
      <c r="MRZ197" s="7"/>
      <c r="MSA197" s="7"/>
      <c r="MSB197" s="7"/>
      <c r="MSC197" s="7"/>
      <c r="MSD197" s="7"/>
      <c r="MSE197" s="7"/>
      <c r="MSF197" s="7"/>
      <c r="MSG197" s="7"/>
      <c r="MSH197" s="7"/>
      <c r="MSI197" s="7"/>
      <c r="MSJ197" s="7"/>
      <c r="MSK197" s="7"/>
      <c r="MSL197" s="7"/>
      <c r="MSM197" s="7"/>
      <c r="MSN197" s="7"/>
      <c r="MSO197" s="7"/>
      <c r="MSP197" s="7"/>
      <c r="MSQ197" s="7"/>
      <c r="MSR197" s="7"/>
      <c r="MSS197" s="7"/>
      <c r="MST197" s="7"/>
      <c r="MSU197" s="7"/>
      <c r="MSV197" s="7"/>
      <c r="MSW197" s="7"/>
      <c r="MSX197" s="7"/>
      <c r="MSY197" s="7"/>
      <c r="MSZ197" s="7"/>
      <c r="MTA197" s="7"/>
      <c r="MTB197" s="7"/>
      <c r="MTC197" s="7"/>
      <c r="MTD197" s="7"/>
      <c r="MTE197" s="7"/>
      <c r="MTF197" s="7"/>
      <c r="MTG197" s="7"/>
      <c r="MTH197" s="7"/>
      <c r="MTI197" s="7"/>
      <c r="MTJ197" s="7"/>
      <c r="MTK197" s="7"/>
      <c r="MTL197" s="7"/>
      <c r="MTM197" s="7"/>
      <c r="MTN197" s="7"/>
      <c r="MTO197" s="7"/>
      <c r="MTP197" s="7"/>
      <c r="MTQ197" s="7"/>
      <c r="MTR197" s="7"/>
      <c r="MTS197" s="7"/>
      <c r="MTT197" s="7"/>
      <c r="MTU197" s="7"/>
      <c r="MTV197" s="7"/>
      <c r="MTW197" s="7"/>
      <c r="MTX197" s="7"/>
      <c r="MTY197" s="7"/>
      <c r="MTZ197" s="7"/>
      <c r="MUA197" s="7"/>
      <c r="MUB197" s="7"/>
      <c r="MUC197" s="7"/>
      <c r="MUD197" s="7"/>
      <c r="MUE197" s="7"/>
      <c r="MUF197" s="7"/>
      <c r="MUG197" s="7"/>
      <c r="MUH197" s="7"/>
      <c r="MUI197" s="7"/>
      <c r="MUJ197" s="7"/>
      <c r="MUK197" s="7"/>
      <c r="MUL197" s="7"/>
      <c r="MUM197" s="7"/>
      <c r="MUN197" s="7"/>
      <c r="MUO197" s="7"/>
      <c r="MUP197" s="7"/>
      <c r="MUQ197" s="7"/>
      <c r="MUR197" s="7"/>
      <c r="MUS197" s="7"/>
      <c r="MUT197" s="7"/>
      <c r="MUU197" s="7"/>
      <c r="MUV197" s="7"/>
      <c r="MUW197" s="7"/>
      <c r="MUX197" s="7"/>
      <c r="MUY197" s="7"/>
      <c r="MUZ197" s="7"/>
      <c r="MVA197" s="7"/>
      <c r="MVB197" s="7"/>
      <c r="MVC197" s="7"/>
      <c r="MVD197" s="7"/>
      <c r="MVE197" s="7"/>
      <c r="MVF197" s="7"/>
      <c r="MVG197" s="7"/>
      <c r="MVH197" s="7"/>
      <c r="MVI197" s="7"/>
      <c r="MVJ197" s="7"/>
      <c r="MVK197" s="7"/>
      <c r="MVL197" s="7"/>
      <c r="MVM197" s="7"/>
      <c r="MVN197" s="7"/>
      <c r="MVO197" s="7"/>
      <c r="MVP197" s="7"/>
      <c r="MVQ197" s="7"/>
      <c r="MVR197" s="7"/>
      <c r="MVS197" s="7"/>
      <c r="MVT197" s="7"/>
      <c r="MVU197" s="7"/>
      <c r="MVV197" s="7"/>
      <c r="MVW197" s="7"/>
      <c r="MVX197" s="7"/>
      <c r="MVY197" s="7"/>
      <c r="MVZ197" s="7"/>
      <c r="MWA197" s="7"/>
      <c r="MWB197" s="7"/>
      <c r="MWC197" s="7"/>
      <c r="MWD197" s="7"/>
      <c r="MWE197" s="7"/>
      <c r="MWF197" s="7"/>
      <c r="MWG197" s="7"/>
      <c r="MWH197" s="7"/>
      <c r="MWI197" s="7"/>
      <c r="MWJ197" s="7"/>
      <c r="MWK197" s="7"/>
      <c r="MWL197" s="7"/>
      <c r="MWM197" s="7"/>
      <c r="MWN197" s="7"/>
      <c r="MWO197" s="7"/>
      <c r="MWP197" s="7"/>
      <c r="MWQ197" s="7"/>
      <c r="MWR197" s="7"/>
      <c r="MWS197" s="7"/>
      <c r="MWT197" s="7"/>
      <c r="MWU197" s="7"/>
      <c r="MWV197" s="7"/>
      <c r="MWW197" s="7"/>
      <c r="MWX197" s="7"/>
      <c r="MWY197" s="7"/>
      <c r="MWZ197" s="7"/>
      <c r="MXA197" s="7"/>
      <c r="MXB197" s="7"/>
      <c r="MXC197" s="7"/>
      <c r="MXD197" s="7"/>
      <c r="MXE197" s="7"/>
      <c r="MXF197" s="7"/>
      <c r="MXG197" s="7"/>
      <c r="MXH197" s="7"/>
      <c r="MXI197" s="7"/>
      <c r="MXJ197" s="7"/>
      <c r="MXK197" s="7"/>
      <c r="MXL197" s="7"/>
      <c r="MXM197" s="7"/>
      <c r="MXN197" s="7"/>
      <c r="MXO197" s="7"/>
      <c r="MXP197" s="7"/>
      <c r="MXQ197" s="7"/>
      <c r="MXR197" s="7"/>
      <c r="MXS197" s="7"/>
      <c r="MXT197" s="7"/>
      <c r="MXU197" s="7"/>
      <c r="MXV197" s="7"/>
      <c r="MXW197" s="7"/>
      <c r="MXX197" s="7"/>
      <c r="MXY197" s="7"/>
      <c r="MXZ197" s="7"/>
      <c r="MYA197" s="7"/>
      <c r="MYB197" s="7"/>
      <c r="MYC197" s="7"/>
      <c r="MYD197" s="7"/>
      <c r="MYE197" s="7"/>
      <c r="MYF197" s="7"/>
      <c r="MYG197" s="7"/>
      <c r="MYH197" s="7"/>
      <c r="MYI197" s="7"/>
      <c r="MYJ197" s="7"/>
      <c r="MYK197" s="7"/>
      <c r="MYL197" s="7"/>
      <c r="MYM197" s="7"/>
      <c r="MYN197" s="7"/>
      <c r="MYO197" s="7"/>
      <c r="MYP197" s="7"/>
      <c r="MYQ197" s="7"/>
      <c r="MYR197" s="7"/>
      <c r="MYS197" s="7"/>
      <c r="MYT197" s="7"/>
      <c r="MYU197" s="7"/>
      <c r="MYV197" s="7"/>
      <c r="MYW197" s="7"/>
      <c r="MYX197" s="7"/>
      <c r="MYY197" s="7"/>
      <c r="MYZ197" s="7"/>
      <c r="MZA197" s="7"/>
      <c r="MZB197" s="7"/>
      <c r="MZC197" s="7"/>
      <c r="MZD197" s="7"/>
      <c r="MZE197" s="7"/>
      <c r="MZF197" s="7"/>
      <c r="MZG197" s="7"/>
      <c r="MZH197" s="7"/>
      <c r="MZI197" s="7"/>
      <c r="MZJ197" s="7"/>
      <c r="MZK197" s="7"/>
      <c r="MZL197" s="7"/>
      <c r="MZM197" s="7"/>
      <c r="MZN197" s="7"/>
      <c r="MZO197" s="7"/>
      <c r="MZP197" s="7"/>
      <c r="MZQ197" s="7"/>
      <c r="MZR197" s="7"/>
      <c r="MZS197" s="7"/>
      <c r="MZT197" s="7"/>
      <c r="MZU197" s="7"/>
      <c r="MZV197" s="7"/>
      <c r="MZW197" s="7"/>
      <c r="MZX197" s="7"/>
      <c r="MZY197" s="7"/>
      <c r="MZZ197" s="7"/>
      <c r="NAA197" s="7"/>
      <c r="NAB197" s="7"/>
      <c r="NAC197" s="7"/>
      <c r="NAD197" s="7"/>
      <c r="NAE197" s="7"/>
      <c r="NAF197" s="7"/>
      <c r="NAG197" s="7"/>
      <c r="NAH197" s="7"/>
      <c r="NAI197" s="7"/>
      <c r="NAJ197" s="7"/>
      <c r="NAK197" s="7"/>
      <c r="NAL197" s="7"/>
      <c r="NAM197" s="7"/>
      <c r="NAN197" s="7"/>
      <c r="NAO197" s="7"/>
      <c r="NAP197" s="7"/>
      <c r="NAQ197" s="7"/>
      <c r="NAR197" s="7"/>
      <c r="NAS197" s="7"/>
      <c r="NAT197" s="7"/>
      <c r="NAU197" s="7"/>
      <c r="NAV197" s="7"/>
      <c r="NAW197" s="7"/>
      <c r="NAX197" s="7"/>
      <c r="NAY197" s="7"/>
      <c r="NAZ197" s="7"/>
      <c r="NBA197" s="7"/>
      <c r="NBB197" s="7"/>
      <c r="NBC197" s="7"/>
      <c r="NBD197" s="7"/>
      <c r="NBE197" s="7"/>
      <c r="NBF197" s="7"/>
      <c r="NBG197" s="7"/>
      <c r="NBH197" s="7"/>
      <c r="NBI197" s="7"/>
      <c r="NBJ197" s="7"/>
      <c r="NBK197" s="7"/>
      <c r="NBL197" s="7"/>
      <c r="NBM197" s="7"/>
      <c r="NBN197" s="7"/>
      <c r="NBO197" s="7"/>
      <c r="NBP197" s="7"/>
      <c r="NBQ197" s="7"/>
      <c r="NBR197" s="7"/>
      <c r="NBS197" s="7"/>
      <c r="NBT197" s="7"/>
      <c r="NBU197" s="7"/>
      <c r="NBV197" s="7"/>
      <c r="NBW197" s="7"/>
      <c r="NBX197" s="7"/>
      <c r="NBY197" s="7"/>
      <c r="NBZ197" s="7"/>
      <c r="NCA197" s="7"/>
      <c r="NCB197" s="7"/>
      <c r="NCC197" s="7"/>
      <c r="NCD197" s="7"/>
      <c r="NCE197" s="7"/>
      <c r="NCF197" s="7"/>
      <c r="NCG197" s="7"/>
      <c r="NCH197" s="7"/>
      <c r="NCI197" s="7"/>
      <c r="NCJ197" s="7"/>
      <c r="NCK197" s="7"/>
      <c r="NCL197" s="7"/>
      <c r="NCM197" s="7"/>
      <c r="NCN197" s="7"/>
      <c r="NCO197" s="7"/>
      <c r="NCP197" s="7"/>
      <c r="NCQ197" s="7"/>
      <c r="NCR197" s="7"/>
      <c r="NCS197" s="7"/>
      <c r="NCT197" s="7"/>
      <c r="NCU197" s="7"/>
      <c r="NCV197" s="7"/>
      <c r="NCW197" s="7"/>
      <c r="NCX197" s="7"/>
      <c r="NCY197" s="7"/>
      <c r="NCZ197" s="7"/>
      <c r="NDA197" s="7"/>
      <c r="NDB197" s="7"/>
      <c r="NDC197" s="7"/>
      <c r="NDD197" s="7"/>
      <c r="NDE197" s="7"/>
      <c r="NDF197" s="7"/>
      <c r="NDG197" s="7"/>
      <c r="NDH197" s="7"/>
      <c r="NDI197" s="7"/>
      <c r="NDJ197" s="7"/>
      <c r="NDK197" s="7"/>
      <c r="NDL197" s="7"/>
      <c r="NDM197" s="7"/>
      <c r="NDN197" s="7"/>
      <c r="NDO197" s="7"/>
      <c r="NDP197" s="7"/>
      <c r="NDQ197" s="7"/>
      <c r="NDR197" s="7"/>
      <c r="NDS197" s="7"/>
      <c r="NDT197" s="7"/>
      <c r="NDU197" s="7"/>
      <c r="NDV197" s="7"/>
      <c r="NDW197" s="7"/>
      <c r="NDX197" s="7"/>
      <c r="NDY197" s="7"/>
      <c r="NDZ197" s="7"/>
      <c r="NEA197" s="7"/>
      <c r="NEB197" s="7"/>
      <c r="NEC197" s="7"/>
      <c r="NED197" s="7"/>
      <c r="NEE197" s="7"/>
      <c r="NEF197" s="7"/>
      <c r="NEG197" s="7"/>
      <c r="NEH197" s="7"/>
      <c r="NEI197" s="7"/>
      <c r="NEJ197" s="7"/>
      <c r="NEK197" s="7"/>
      <c r="NEL197" s="7"/>
      <c r="NEM197" s="7"/>
      <c r="NEN197" s="7"/>
      <c r="NEO197" s="7"/>
      <c r="NEP197" s="7"/>
      <c r="NEQ197" s="7"/>
      <c r="NER197" s="7"/>
      <c r="NES197" s="7"/>
      <c r="NET197" s="7"/>
      <c r="NEU197" s="7"/>
      <c r="NEV197" s="7"/>
      <c r="NEW197" s="7"/>
      <c r="NEX197" s="7"/>
      <c r="NEY197" s="7"/>
      <c r="NEZ197" s="7"/>
      <c r="NFA197" s="7"/>
      <c r="NFB197" s="7"/>
      <c r="NFC197" s="7"/>
      <c r="NFD197" s="7"/>
      <c r="NFE197" s="7"/>
      <c r="NFF197" s="7"/>
      <c r="NFG197" s="7"/>
      <c r="NFH197" s="7"/>
      <c r="NFI197" s="7"/>
      <c r="NFJ197" s="7"/>
      <c r="NFK197" s="7"/>
      <c r="NFL197" s="7"/>
      <c r="NFM197" s="7"/>
      <c r="NFN197" s="7"/>
      <c r="NFO197" s="7"/>
      <c r="NFP197" s="7"/>
      <c r="NFQ197" s="7"/>
      <c r="NFR197" s="7"/>
      <c r="NFS197" s="7"/>
      <c r="NFT197" s="7"/>
      <c r="NFU197" s="7"/>
      <c r="NFV197" s="7"/>
      <c r="NFW197" s="7"/>
      <c r="NFX197" s="7"/>
      <c r="NFY197" s="7"/>
      <c r="NFZ197" s="7"/>
      <c r="NGA197" s="7"/>
      <c r="NGB197" s="7"/>
      <c r="NGC197" s="7"/>
      <c r="NGD197" s="7"/>
      <c r="NGE197" s="7"/>
      <c r="NGF197" s="7"/>
      <c r="NGG197" s="7"/>
      <c r="NGH197" s="7"/>
      <c r="NGI197" s="7"/>
      <c r="NGJ197" s="7"/>
      <c r="NGK197" s="7"/>
      <c r="NGL197" s="7"/>
      <c r="NGM197" s="7"/>
      <c r="NGN197" s="7"/>
      <c r="NGO197" s="7"/>
      <c r="NGP197" s="7"/>
      <c r="NGQ197" s="7"/>
      <c r="NGR197" s="7"/>
      <c r="NGS197" s="7"/>
      <c r="NGT197" s="7"/>
      <c r="NGU197" s="7"/>
      <c r="NGV197" s="7"/>
      <c r="NGW197" s="7"/>
      <c r="NGX197" s="7"/>
      <c r="NGY197" s="7"/>
      <c r="NGZ197" s="7"/>
      <c r="NHA197" s="7"/>
      <c r="NHB197" s="7"/>
      <c r="NHC197" s="7"/>
      <c r="NHD197" s="7"/>
      <c r="NHE197" s="7"/>
      <c r="NHF197" s="7"/>
      <c r="NHG197" s="7"/>
      <c r="NHH197" s="7"/>
      <c r="NHI197" s="7"/>
      <c r="NHJ197" s="7"/>
      <c r="NHK197" s="7"/>
      <c r="NHL197" s="7"/>
      <c r="NHM197" s="7"/>
      <c r="NHN197" s="7"/>
      <c r="NHO197" s="7"/>
      <c r="NHP197" s="7"/>
      <c r="NHQ197" s="7"/>
      <c r="NHR197" s="7"/>
      <c r="NHS197" s="7"/>
      <c r="NHT197" s="7"/>
      <c r="NHU197" s="7"/>
      <c r="NHV197" s="7"/>
      <c r="NHW197" s="7"/>
      <c r="NHX197" s="7"/>
      <c r="NHY197" s="7"/>
      <c r="NHZ197" s="7"/>
      <c r="NIA197" s="7"/>
      <c r="NIB197" s="7"/>
      <c r="NIC197" s="7"/>
      <c r="NID197" s="7"/>
      <c r="NIE197" s="7"/>
      <c r="NIF197" s="7"/>
      <c r="NIG197" s="7"/>
      <c r="NIH197" s="7"/>
      <c r="NII197" s="7"/>
      <c r="NIJ197" s="7"/>
      <c r="NIK197" s="7"/>
      <c r="NIL197" s="7"/>
      <c r="NIM197" s="7"/>
      <c r="NIN197" s="7"/>
      <c r="NIO197" s="7"/>
      <c r="NIP197" s="7"/>
      <c r="NIQ197" s="7"/>
      <c r="NIR197" s="7"/>
      <c r="NIS197" s="7"/>
      <c r="NIT197" s="7"/>
      <c r="NIU197" s="7"/>
      <c r="NIV197" s="7"/>
      <c r="NIW197" s="7"/>
      <c r="NIX197" s="7"/>
      <c r="NIY197" s="7"/>
      <c r="NIZ197" s="7"/>
      <c r="NJA197" s="7"/>
      <c r="NJB197" s="7"/>
      <c r="NJC197" s="7"/>
      <c r="NJD197" s="7"/>
      <c r="NJE197" s="7"/>
      <c r="NJF197" s="7"/>
      <c r="NJG197" s="7"/>
      <c r="NJH197" s="7"/>
      <c r="NJI197" s="7"/>
      <c r="NJJ197" s="7"/>
      <c r="NJK197" s="7"/>
      <c r="NJL197" s="7"/>
      <c r="NJM197" s="7"/>
      <c r="NJN197" s="7"/>
      <c r="NJO197" s="7"/>
      <c r="NJP197" s="7"/>
      <c r="NJQ197" s="7"/>
      <c r="NJR197" s="7"/>
      <c r="NJS197" s="7"/>
      <c r="NJT197" s="7"/>
      <c r="NJU197" s="7"/>
      <c r="NJV197" s="7"/>
      <c r="NJW197" s="7"/>
      <c r="NJX197" s="7"/>
      <c r="NJY197" s="7"/>
      <c r="NJZ197" s="7"/>
      <c r="NKA197" s="7"/>
      <c r="NKB197" s="7"/>
      <c r="NKC197" s="7"/>
      <c r="NKD197" s="7"/>
      <c r="NKE197" s="7"/>
      <c r="NKF197" s="7"/>
      <c r="NKG197" s="7"/>
      <c r="NKH197" s="7"/>
      <c r="NKI197" s="7"/>
      <c r="NKJ197" s="7"/>
      <c r="NKK197" s="7"/>
      <c r="NKL197" s="7"/>
      <c r="NKM197" s="7"/>
      <c r="NKN197" s="7"/>
      <c r="NKO197" s="7"/>
      <c r="NKP197" s="7"/>
      <c r="NKQ197" s="7"/>
      <c r="NKR197" s="7"/>
      <c r="NKS197" s="7"/>
      <c r="NKT197" s="7"/>
      <c r="NKU197" s="7"/>
      <c r="NKV197" s="7"/>
      <c r="NKW197" s="7"/>
      <c r="NKX197" s="7"/>
      <c r="NKY197" s="7"/>
      <c r="NKZ197" s="7"/>
      <c r="NLA197" s="7"/>
      <c r="NLB197" s="7"/>
      <c r="NLC197" s="7"/>
      <c r="NLD197" s="7"/>
      <c r="NLE197" s="7"/>
      <c r="NLF197" s="7"/>
      <c r="NLG197" s="7"/>
      <c r="NLH197" s="7"/>
      <c r="NLI197" s="7"/>
      <c r="NLJ197" s="7"/>
      <c r="NLK197" s="7"/>
      <c r="NLL197" s="7"/>
      <c r="NLM197" s="7"/>
      <c r="NLN197" s="7"/>
      <c r="NLO197" s="7"/>
      <c r="NLP197" s="7"/>
      <c r="NLQ197" s="7"/>
      <c r="NLR197" s="7"/>
      <c r="NLS197" s="7"/>
      <c r="NLT197" s="7"/>
      <c r="NLU197" s="7"/>
      <c r="NLV197" s="7"/>
      <c r="NLW197" s="7"/>
      <c r="NLX197" s="7"/>
      <c r="NLY197" s="7"/>
      <c r="NLZ197" s="7"/>
      <c r="NMA197" s="7"/>
      <c r="NMB197" s="7"/>
      <c r="NMC197" s="7"/>
      <c r="NMD197" s="7"/>
      <c r="NME197" s="7"/>
      <c r="NMF197" s="7"/>
      <c r="NMG197" s="7"/>
      <c r="NMH197" s="7"/>
      <c r="NMI197" s="7"/>
      <c r="NMJ197" s="7"/>
      <c r="NMK197" s="7"/>
      <c r="NML197" s="7"/>
      <c r="NMM197" s="7"/>
      <c r="NMN197" s="7"/>
      <c r="NMO197" s="7"/>
      <c r="NMP197" s="7"/>
      <c r="NMQ197" s="7"/>
      <c r="NMR197" s="7"/>
      <c r="NMS197" s="7"/>
      <c r="NMT197" s="7"/>
      <c r="NMU197" s="7"/>
      <c r="NMV197" s="7"/>
      <c r="NMW197" s="7"/>
      <c r="NMX197" s="7"/>
      <c r="NMY197" s="7"/>
      <c r="NMZ197" s="7"/>
      <c r="NNA197" s="7"/>
      <c r="NNB197" s="7"/>
      <c r="NNC197" s="7"/>
      <c r="NND197" s="7"/>
      <c r="NNE197" s="7"/>
      <c r="NNF197" s="7"/>
      <c r="NNG197" s="7"/>
      <c r="NNH197" s="7"/>
      <c r="NNI197" s="7"/>
      <c r="NNJ197" s="7"/>
      <c r="NNK197" s="7"/>
      <c r="NNL197" s="7"/>
      <c r="NNM197" s="7"/>
      <c r="NNN197" s="7"/>
      <c r="NNO197" s="7"/>
      <c r="NNP197" s="7"/>
      <c r="NNQ197" s="7"/>
      <c r="NNR197" s="7"/>
      <c r="NNS197" s="7"/>
      <c r="NNT197" s="7"/>
      <c r="NNU197" s="7"/>
      <c r="NNV197" s="7"/>
      <c r="NNW197" s="7"/>
      <c r="NNX197" s="7"/>
      <c r="NNY197" s="7"/>
      <c r="NNZ197" s="7"/>
      <c r="NOA197" s="7"/>
      <c r="NOB197" s="7"/>
      <c r="NOC197" s="7"/>
      <c r="NOD197" s="7"/>
      <c r="NOE197" s="7"/>
      <c r="NOF197" s="7"/>
      <c r="NOG197" s="7"/>
      <c r="NOH197" s="7"/>
      <c r="NOI197" s="7"/>
      <c r="NOJ197" s="7"/>
      <c r="NOK197" s="7"/>
      <c r="NOL197" s="7"/>
      <c r="NOM197" s="7"/>
      <c r="NON197" s="7"/>
      <c r="NOO197" s="7"/>
      <c r="NOP197" s="7"/>
      <c r="NOQ197" s="7"/>
      <c r="NOR197" s="7"/>
      <c r="NOS197" s="7"/>
      <c r="NOT197" s="7"/>
      <c r="NOU197" s="7"/>
      <c r="NOV197" s="7"/>
      <c r="NOW197" s="7"/>
      <c r="NOX197" s="7"/>
      <c r="NOY197" s="7"/>
      <c r="NOZ197" s="7"/>
      <c r="NPA197" s="7"/>
      <c r="NPB197" s="7"/>
      <c r="NPC197" s="7"/>
      <c r="NPD197" s="7"/>
      <c r="NPE197" s="7"/>
      <c r="NPF197" s="7"/>
      <c r="NPG197" s="7"/>
      <c r="NPH197" s="7"/>
      <c r="NPI197" s="7"/>
      <c r="NPJ197" s="7"/>
      <c r="NPK197" s="7"/>
      <c r="NPL197" s="7"/>
      <c r="NPM197" s="7"/>
      <c r="NPN197" s="7"/>
      <c r="NPO197" s="7"/>
      <c r="NPP197" s="7"/>
      <c r="NPQ197" s="7"/>
      <c r="NPR197" s="7"/>
      <c r="NPS197" s="7"/>
      <c r="NPT197" s="7"/>
      <c r="NPU197" s="7"/>
      <c r="NPV197" s="7"/>
      <c r="NPW197" s="7"/>
      <c r="NPX197" s="7"/>
      <c r="NPY197" s="7"/>
      <c r="NPZ197" s="7"/>
      <c r="NQA197" s="7"/>
      <c r="NQB197" s="7"/>
      <c r="NQC197" s="7"/>
      <c r="NQD197" s="7"/>
      <c r="NQE197" s="7"/>
      <c r="NQF197" s="7"/>
      <c r="NQG197" s="7"/>
      <c r="NQH197" s="7"/>
      <c r="NQI197" s="7"/>
      <c r="NQJ197" s="7"/>
      <c r="NQK197" s="7"/>
      <c r="NQL197" s="7"/>
      <c r="NQM197" s="7"/>
      <c r="NQN197" s="7"/>
      <c r="NQO197" s="7"/>
      <c r="NQP197" s="7"/>
      <c r="NQQ197" s="7"/>
      <c r="NQR197" s="7"/>
      <c r="NQS197" s="7"/>
      <c r="NQT197" s="7"/>
      <c r="NQU197" s="7"/>
      <c r="NQV197" s="7"/>
      <c r="NQW197" s="7"/>
      <c r="NQX197" s="7"/>
      <c r="NQY197" s="7"/>
      <c r="NQZ197" s="7"/>
      <c r="NRA197" s="7"/>
      <c r="NRB197" s="7"/>
      <c r="NRC197" s="7"/>
      <c r="NRD197" s="7"/>
      <c r="NRE197" s="7"/>
      <c r="NRF197" s="7"/>
      <c r="NRG197" s="7"/>
      <c r="NRH197" s="7"/>
      <c r="NRI197" s="7"/>
      <c r="NRJ197" s="7"/>
      <c r="NRK197" s="7"/>
      <c r="NRL197" s="7"/>
      <c r="NRM197" s="7"/>
      <c r="NRN197" s="7"/>
      <c r="NRO197" s="7"/>
      <c r="NRP197" s="7"/>
      <c r="NRQ197" s="7"/>
      <c r="NRR197" s="7"/>
      <c r="NRS197" s="7"/>
      <c r="NRT197" s="7"/>
      <c r="NRU197" s="7"/>
      <c r="NRV197" s="7"/>
      <c r="NRW197" s="7"/>
      <c r="NRX197" s="7"/>
      <c r="NRY197" s="7"/>
      <c r="NRZ197" s="7"/>
      <c r="NSA197" s="7"/>
      <c r="NSB197" s="7"/>
      <c r="NSC197" s="7"/>
      <c r="NSD197" s="7"/>
      <c r="NSE197" s="7"/>
      <c r="NSF197" s="7"/>
      <c r="NSG197" s="7"/>
      <c r="NSH197" s="7"/>
      <c r="NSI197" s="7"/>
      <c r="NSJ197" s="7"/>
      <c r="NSK197" s="7"/>
      <c r="NSL197" s="7"/>
      <c r="NSM197" s="7"/>
      <c r="NSN197" s="7"/>
      <c r="NSO197" s="7"/>
      <c r="NSP197" s="7"/>
      <c r="NSQ197" s="7"/>
      <c r="NSR197" s="7"/>
      <c r="NSS197" s="7"/>
      <c r="NST197" s="7"/>
      <c r="NSU197" s="7"/>
      <c r="NSV197" s="7"/>
      <c r="NSW197" s="7"/>
      <c r="NSX197" s="7"/>
      <c r="NSY197" s="7"/>
      <c r="NSZ197" s="7"/>
      <c r="NTA197" s="7"/>
      <c r="NTB197" s="7"/>
      <c r="NTC197" s="7"/>
      <c r="NTD197" s="7"/>
      <c r="NTE197" s="7"/>
      <c r="NTF197" s="7"/>
      <c r="NTG197" s="7"/>
      <c r="NTH197" s="7"/>
      <c r="NTI197" s="7"/>
      <c r="NTJ197" s="7"/>
      <c r="NTK197" s="7"/>
      <c r="NTL197" s="7"/>
      <c r="NTM197" s="7"/>
      <c r="NTN197" s="7"/>
      <c r="NTO197" s="7"/>
      <c r="NTP197" s="7"/>
      <c r="NTQ197" s="7"/>
      <c r="NTR197" s="7"/>
      <c r="NTS197" s="7"/>
      <c r="NTT197" s="7"/>
      <c r="NTU197" s="7"/>
      <c r="NTV197" s="7"/>
      <c r="NTW197" s="7"/>
      <c r="NTX197" s="7"/>
      <c r="NTY197" s="7"/>
      <c r="NTZ197" s="7"/>
      <c r="NUA197" s="7"/>
      <c r="NUB197" s="7"/>
      <c r="NUC197" s="7"/>
      <c r="NUD197" s="7"/>
      <c r="NUE197" s="7"/>
      <c r="NUF197" s="7"/>
      <c r="NUG197" s="7"/>
      <c r="NUH197" s="7"/>
      <c r="NUI197" s="7"/>
      <c r="NUJ197" s="7"/>
      <c r="NUK197" s="7"/>
      <c r="NUL197" s="7"/>
      <c r="NUM197" s="7"/>
      <c r="NUN197" s="7"/>
      <c r="NUO197" s="7"/>
      <c r="NUP197" s="7"/>
      <c r="NUQ197" s="7"/>
      <c r="NUR197" s="7"/>
      <c r="NUS197" s="7"/>
      <c r="NUT197" s="7"/>
      <c r="NUU197" s="7"/>
      <c r="NUV197" s="7"/>
      <c r="NUW197" s="7"/>
      <c r="NUX197" s="7"/>
      <c r="NUY197" s="7"/>
      <c r="NUZ197" s="7"/>
      <c r="NVA197" s="7"/>
      <c r="NVB197" s="7"/>
      <c r="NVC197" s="7"/>
      <c r="NVD197" s="7"/>
      <c r="NVE197" s="7"/>
      <c r="NVF197" s="7"/>
      <c r="NVG197" s="7"/>
      <c r="NVH197" s="7"/>
      <c r="NVI197" s="7"/>
      <c r="NVJ197" s="7"/>
      <c r="NVK197" s="7"/>
      <c r="NVL197" s="7"/>
      <c r="NVM197" s="7"/>
      <c r="NVN197" s="7"/>
      <c r="NVO197" s="7"/>
      <c r="NVP197" s="7"/>
      <c r="NVQ197" s="7"/>
      <c r="NVR197" s="7"/>
      <c r="NVS197" s="7"/>
      <c r="NVT197" s="7"/>
      <c r="NVU197" s="7"/>
      <c r="NVV197" s="7"/>
      <c r="NVW197" s="7"/>
      <c r="NVX197" s="7"/>
      <c r="NVY197" s="7"/>
      <c r="NVZ197" s="7"/>
      <c r="NWA197" s="7"/>
      <c r="NWB197" s="7"/>
      <c r="NWC197" s="7"/>
      <c r="NWD197" s="7"/>
      <c r="NWE197" s="7"/>
      <c r="NWF197" s="7"/>
      <c r="NWG197" s="7"/>
      <c r="NWH197" s="7"/>
      <c r="NWI197" s="7"/>
      <c r="NWJ197" s="7"/>
      <c r="NWK197" s="7"/>
      <c r="NWL197" s="7"/>
      <c r="NWM197" s="7"/>
      <c r="NWN197" s="7"/>
      <c r="NWO197" s="7"/>
      <c r="NWP197" s="7"/>
      <c r="NWQ197" s="7"/>
      <c r="NWR197" s="7"/>
      <c r="NWS197" s="7"/>
      <c r="NWT197" s="7"/>
      <c r="NWU197" s="7"/>
      <c r="NWV197" s="7"/>
      <c r="NWW197" s="7"/>
      <c r="NWX197" s="7"/>
      <c r="NWY197" s="7"/>
      <c r="NWZ197" s="7"/>
      <c r="NXA197" s="7"/>
      <c r="NXB197" s="7"/>
      <c r="NXC197" s="7"/>
      <c r="NXD197" s="7"/>
      <c r="NXE197" s="7"/>
      <c r="NXF197" s="7"/>
      <c r="NXG197" s="7"/>
      <c r="NXH197" s="7"/>
      <c r="NXI197" s="7"/>
      <c r="NXJ197" s="7"/>
      <c r="NXK197" s="7"/>
      <c r="NXL197" s="7"/>
      <c r="NXM197" s="7"/>
      <c r="NXN197" s="7"/>
      <c r="NXO197" s="7"/>
      <c r="NXP197" s="7"/>
      <c r="NXQ197" s="7"/>
      <c r="NXR197" s="7"/>
      <c r="NXS197" s="7"/>
      <c r="NXT197" s="7"/>
      <c r="NXU197" s="7"/>
      <c r="NXV197" s="7"/>
      <c r="NXW197" s="7"/>
      <c r="NXX197" s="7"/>
      <c r="NXY197" s="7"/>
      <c r="NXZ197" s="7"/>
      <c r="NYA197" s="7"/>
      <c r="NYB197" s="7"/>
      <c r="NYC197" s="7"/>
      <c r="NYD197" s="7"/>
      <c r="NYE197" s="7"/>
      <c r="NYF197" s="7"/>
      <c r="NYG197" s="7"/>
      <c r="NYH197" s="7"/>
      <c r="NYI197" s="7"/>
      <c r="NYJ197" s="7"/>
      <c r="NYK197" s="7"/>
      <c r="NYL197" s="7"/>
      <c r="NYM197" s="7"/>
      <c r="NYN197" s="7"/>
      <c r="NYO197" s="7"/>
      <c r="NYP197" s="7"/>
      <c r="NYQ197" s="7"/>
      <c r="NYR197" s="7"/>
      <c r="NYS197" s="7"/>
      <c r="NYT197" s="7"/>
      <c r="NYU197" s="7"/>
      <c r="NYV197" s="7"/>
      <c r="NYW197" s="7"/>
      <c r="NYX197" s="7"/>
      <c r="NYY197" s="7"/>
      <c r="NYZ197" s="7"/>
      <c r="NZA197" s="7"/>
      <c r="NZB197" s="7"/>
      <c r="NZC197" s="7"/>
      <c r="NZD197" s="7"/>
      <c r="NZE197" s="7"/>
      <c r="NZF197" s="7"/>
      <c r="NZG197" s="7"/>
      <c r="NZH197" s="7"/>
      <c r="NZI197" s="7"/>
      <c r="NZJ197" s="7"/>
      <c r="NZK197" s="7"/>
      <c r="NZL197" s="7"/>
      <c r="NZM197" s="7"/>
      <c r="NZN197" s="7"/>
      <c r="NZO197" s="7"/>
      <c r="NZP197" s="7"/>
      <c r="NZQ197" s="7"/>
      <c r="NZR197" s="7"/>
      <c r="NZS197" s="7"/>
      <c r="NZT197" s="7"/>
      <c r="NZU197" s="7"/>
      <c r="NZV197" s="7"/>
      <c r="NZW197" s="7"/>
      <c r="NZX197" s="7"/>
      <c r="NZY197" s="7"/>
      <c r="NZZ197" s="7"/>
      <c r="OAA197" s="7"/>
      <c r="OAB197" s="7"/>
      <c r="OAC197" s="7"/>
      <c r="OAD197" s="7"/>
      <c r="OAE197" s="7"/>
      <c r="OAF197" s="7"/>
      <c r="OAG197" s="7"/>
      <c r="OAH197" s="7"/>
      <c r="OAI197" s="7"/>
      <c r="OAJ197" s="7"/>
      <c r="OAK197" s="7"/>
      <c r="OAL197" s="7"/>
      <c r="OAM197" s="7"/>
      <c r="OAN197" s="7"/>
      <c r="OAO197" s="7"/>
      <c r="OAP197" s="7"/>
      <c r="OAQ197" s="7"/>
      <c r="OAR197" s="7"/>
      <c r="OAS197" s="7"/>
      <c r="OAT197" s="7"/>
      <c r="OAU197" s="7"/>
      <c r="OAV197" s="7"/>
      <c r="OAW197" s="7"/>
      <c r="OAX197" s="7"/>
      <c r="OAY197" s="7"/>
      <c r="OAZ197" s="7"/>
      <c r="OBA197" s="7"/>
      <c r="OBB197" s="7"/>
      <c r="OBC197" s="7"/>
      <c r="OBD197" s="7"/>
      <c r="OBE197" s="7"/>
      <c r="OBF197" s="7"/>
      <c r="OBG197" s="7"/>
      <c r="OBH197" s="7"/>
      <c r="OBI197" s="7"/>
      <c r="OBJ197" s="7"/>
      <c r="OBK197" s="7"/>
      <c r="OBL197" s="7"/>
      <c r="OBM197" s="7"/>
      <c r="OBN197" s="7"/>
      <c r="OBO197" s="7"/>
      <c r="OBP197" s="7"/>
      <c r="OBQ197" s="7"/>
      <c r="OBR197" s="7"/>
      <c r="OBS197" s="7"/>
      <c r="OBT197" s="7"/>
      <c r="OBU197" s="7"/>
      <c r="OBV197" s="7"/>
      <c r="OBW197" s="7"/>
      <c r="OBX197" s="7"/>
      <c r="OBY197" s="7"/>
      <c r="OBZ197" s="7"/>
      <c r="OCA197" s="7"/>
      <c r="OCB197" s="7"/>
      <c r="OCC197" s="7"/>
      <c r="OCD197" s="7"/>
      <c r="OCE197" s="7"/>
      <c r="OCF197" s="7"/>
      <c r="OCG197" s="7"/>
      <c r="OCH197" s="7"/>
      <c r="OCI197" s="7"/>
      <c r="OCJ197" s="7"/>
      <c r="OCK197" s="7"/>
      <c r="OCL197" s="7"/>
      <c r="OCM197" s="7"/>
      <c r="OCN197" s="7"/>
      <c r="OCO197" s="7"/>
      <c r="OCP197" s="7"/>
      <c r="OCQ197" s="7"/>
      <c r="OCR197" s="7"/>
      <c r="OCS197" s="7"/>
      <c r="OCT197" s="7"/>
      <c r="OCU197" s="7"/>
      <c r="OCV197" s="7"/>
      <c r="OCW197" s="7"/>
      <c r="OCX197" s="7"/>
      <c r="OCY197" s="7"/>
      <c r="OCZ197" s="7"/>
      <c r="ODA197" s="7"/>
      <c r="ODB197" s="7"/>
      <c r="ODC197" s="7"/>
      <c r="ODD197" s="7"/>
      <c r="ODE197" s="7"/>
      <c r="ODF197" s="7"/>
      <c r="ODG197" s="7"/>
      <c r="ODH197" s="7"/>
      <c r="ODI197" s="7"/>
      <c r="ODJ197" s="7"/>
      <c r="ODK197" s="7"/>
      <c r="ODL197" s="7"/>
      <c r="ODM197" s="7"/>
      <c r="ODN197" s="7"/>
      <c r="ODO197" s="7"/>
      <c r="ODP197" s="7"/>
      <c r="ODQ197" s="7"/>
      <c r="ODR197" s="7"/>
      <c r="ODS197" s="7"/>
      <c r="ODT197" s="7"/>
      <c r="ODU197" s="7"/>
      <c r="ODV197" s="7"/>
      <c r="ODW197" s="7"/>
      <c r="ODX197" s="7"/>
      <c r="ODY197" s="7"/>
      <c r="ODZ197" s="7"/>
      <c r="OEA197" s="7"/>
      <c r="OEB197" s="7"/>
      <c r="OEC197" s="7"/>
      <c r="OED197" s="7"/>
      <c r="OEE197" s="7"/>
      <c r="OEF197" s="7"/>
      <c r="OEG197" s="7"/>
      <c r="OEH197" s="7"/>
      <c r="OEI197" s="7"/>
      <c r="OEJ197" s="7"/>
      <c r="OEK197" s="7"/>
      <c r="OEL197" s="7"/>
      <c r="OEM197" s="7"/>
      <c r="OEN197" s="7"/>
      <c r="OEO197" s="7"/>
      <c r="OEP197" s="7"/>
      <c r="OEQ197" s="7"/>
      <c r="OER197" s="7"/>
      <c r="OES197" s="7"/>
      <c r="OET197" s="7"/>
      <c r="OEU197" s="7"/>
      <c r="OEV197" s="7"/>
      <c r="OEW197" s="7"/>
      <c r="OEX197" s="7"/>
      <c r="OEY197" s="7"/>
      <c r="OEZ197" s="7"/>
      <c r="OFA197" s="7"/>
      <c r="OFB197" s="7"/>
      <c r="OFC197" s="7"/>
      <c r="OFD197" s="7"/>
      <c r="OFE197" s="7"/>
      <c r="OFF197" s="7"/>
      <c r="OFG197" s="7"/>
      <c r="OFH197" s="7"/>
      <c r="OFI197" s="7"/>
      <c r="OFJ197" s="7"/>
      <c r="OFK197" s="7"/>
      <c r="OFL197" s="7"/>
      <c r="OFM197" s="7"/>
      <c r="OFN197" s="7"/>
      <c r="OFO197" s="7"/>
      <c r="OFP197" s="7"/>
      <c r="OFQ197" s="7"/>
      <c r="OFR197" s="7"/>
      <c r="OFS197" s="7"/>
      <c r="OFT197" s="7"/>
      <c r="OFU197" s="7"/>
      <c r="OFV197" s="7"/>
      <c r="OFW197" s="7"/>
      <c r="OFX197" s="7"/>
      <c r="OFY197" s="7"/>
      <c r="OFZ197" s="7"/>
      <c r="OGA197" s="7"/>
      <c r="OGB197" s="7"/>
      <c r="OGC197" s="7"/>
      <c r="OGD197" s="7"/>
      <c r="OGE197" s="7"/>
      <c r="OGF197" s="7"/>
      <c r="OGG197" s="7"/>
      <c r="OGH197" s="7"/>
      <c r="OGI197" s="7"/>
      <c r="OGJ197" s="7"/>
      <c r="OGK197" s="7"/>
      <c r="OGL197" s="7"/>
      <c r="OGM197" s="7"/>
      <c r="OGN197" s="7"/>
      <c r="OGO197" s="7"/>
      <c r="OGP197" s="7"/>
      <c r="OGQ197" s="7"/>
      <c r="OGR197" s="7"/>
      <c r="OGS197" s="7"/>
      <c r="OGT197" s="7"/>
      <c r="OGU197" s="7"/>
      <c r="OGV197" s="7"/>
      <c r="OGW197" s="7"/>
      <c r="OGX197" s="7"/>
      <c r="OGY197" s="7"/>
      <c r="OGZ197" s="7"/>
      <c r="OHA197" s="7"/>
      <c r="OHB197" s="7"/>
      <c r="OHC197" s="7"/>
      <c r="OHD197" s="7"/>
      <c r="OHE197" s="7"/>
      <c r="OHF197" s="7"/>
      <c r="OHG197" s="7"/>
      <c r="OHH197" s="7"/>
      <c r="OHI197" s="7"/>
      <c r="OHJ197" s="7"/>
      <c r="OHK197" s="7"/>
      <c r="OHL197" s="7"/>
      <c r="OHM197" s="7"/>
      <c r="OHN197" s="7"/>
      <c r="OHO197" s="7"/>
      <c r="OHP197" s="7"/>
      <c r="OHQ197" s="7"/>
      <c r="OHR197" s="7"/>
      <c r="OHS197" s="7"/>
      <c r="OHT197" s="7"/>
      <c r="OHU197" s="7"/>
      <c r="OHV197" s="7"/>
      <c r="OHW197" s="7"/>
      <c r="OHX197" s="7"/>
      <c r="OHY197" s="7"/>
      <c r="OHZ197" s="7"/>
      <c r="OIA197" s="7"/>
      <c r="OIB197" s="7"/>
      <c r="OIC197" s="7"/>
      <c r="OID197" s="7"/>
      <c r="OIE197" s="7"/>
      <c r="OIF197" s="7"/>
      <c r="OIG197" s="7"/>
      <c r="OIH197" s="7"/>
      <c r="OII197" s="7"/>
      <c r="OIJ197" s="7"/>
      <c r="OIK197" s="7"/>
      <c r="OIL197" s="7"/>
      <c r="OIM197" s="7"/>
      <c r="OIN197" s="7"/>
      <c r="OIO197" s="7"/>
      <c r="OIP197" s="7"/>
      <c r="OIQ197" s="7"/>
      <c r="OIR197" s="7"/>
      <c r="OIS197" s="7"/>
      <c r="OIT197" s="7"/>
      <c r="OIU197" s="7"/>
      <c r="OIV197" s="7"/>
      <c r="OIW197" s="7"/>
      <c r="OIX197" s="7"/>
      <c r="OIY197" s="7"/>
      <c r="OIZ197" s="7"/>
      <c r="OJA197" s="7"/>
      <c r="OJB197" s="7"/>
      <c r="OJC197" s="7"/>
      <c r="OJD197" s="7"/>
      <c r="OJE197" s="7"/>
      <c r="OJF197" s="7"/>
      <c r="OJG197" s="7"/>
      <c r="OJH197" s="7"/>
      <c r="OJI197" s="7"/>
      <c r="OJJ197" s="7"/>
      <c r="OJK197" s="7"/>
      <c r="OJL197" s="7"/>
      <c r="OJM197" s="7"/>
      <c r="OJN197" s="7"/>
      <c r="OJO197" s="7"/>
      <c r="OJP197" s="7"/>
      <c r="OJQ197" s="7"/>
      <c r="OJR197" s="7"/>
      <c r="OJS197" s="7"/>
      <c r="OJT197" s="7"/>
      <c r="OJU197" s="7"/>
      <c r="OJV197" s="7"/>
      <c r="OJW197" s="7"/>
      <c r="OJX197" s="7"/>
      <c r="OJY197" s="7"/>
      <c r="OJZ197" s="7"/>
      <c r="OKA197" s="7"/>
      <c r="OKB197" s="7"/>
      <c r="OKC197" s="7"/>
      <c r="OKD197" s="7"/>
      <c r="OKE197" s="7"/>
      <c r="OKF197" s="7"/>
      <c r="OKG197" s="7"/>
      <c r="OKH197" s="7"/>
      <c r="OKI197" s="7"/>
      <c r="OKJ197" s="7"/>
      <c r="OKK197" s="7"/>
      <c r="OKL197" s="7"/>
      <c r="OKM197" s="7"/>
      <c r="OKN197" s="7"/>
      <c r="OKO197" s="7"/>
      <c r="OKP197" s="7"/>
      <c r="OKQ197" s="7"/>
      <c r="OKR197" s="7"/>
      <c r="OKS197" s="7"/>
      <c r="OKT197" s="7"/>
      <c r="OKU197" s="7"/>
      <c r="OKV197" s="7"/>
      <c r="OKW197" s="7"/>
      <c r="OKX197" s="7"/>
      <c r="OKY197" s="7"/>
      <c r="OKZ197" s="7"/>
      <c r="OLA197" s="7"/>
      <c r="OLB197" s="7"/>
      <c r="OLC197" s="7"/>
      <c r="OLD197" s="7"/>
      <c r="OLE197" s="7"/>
      <c r="OLF197" s="7"/>
      <c r="OLG197" s="7"/>
      <c r="OLH197" s="7"/>
      <c r="OLI197" s="7"/>
      <c r="OLJ197" s="7"/>
      <c r="OLK197" s="7"/>
      <c r="OLL197" s="7"/>
      <c r="OLM197" s="7"/>
      <c r="OLN197" s="7"/>
      <c r="OLO197" s="7"/>
      <c r="OLP197" s="7"/>
      <c r="OLQ197" s="7"/>
      <c r="OLR197" s="7"/>
      <c r="OLS197" s="7"/>
      <c r="OLT197" s="7"/>
      <c r="OLU197" s="7"/>
      <c r="OLV197" s="7"/>
      <c r="OLW197" s="7"/>
      <c r="OLX197" s="7"/>
      <c r="OLY197" s="7"/>
      <c r="OLZ197" s="7"/>
      <c r="OMA197" s="7"/>
      <c r="OMB197" s="7"/>
      <c r="OMC197" s="7"/>
      <c r="OMD197" s="7"/>
      <c r="OME197" s="7"/>
      <c r="OMF197" s="7"/>
      <c r="OMG197" s="7"/>
      <c r="OMH197" s="7"/>
      <c r="OMI197" s="7"/>
      <c r="OMJ197" s="7"/>
      <c r="OMK197" s="7"/>
      <c r="OML197" s="7"/>
      <c r="OMM197" s="7"/>
      <c r="OMN197" s="7"/>
      <c r="OMO197" s="7"/>
      <c r="OMP197" s="7"/>
      <c r="OMQ197" s="7"/>
      <c r="OMR197" s="7"/>
      <c r="OMS197" s="7"/>
      <c r="OMT197" s="7"/>
      <c r="OMU197" s="7"/>
      <c r="OMV197" s="7"/>
      <c r="OMW197" s="7"/>
      <c r="OMX197" s="7"/>
      <c r="OMY197" s="7"/>
      <c r="OMZ197" s="7"/>
      <c r="ONA197" s="7"/>
      <c r="ONB197" s="7"/>
      <c r="ONC197" s="7"/>
      <c r="OND197" s="7"/>
      <c r="ONE197" s="7"/>
      <c r="ONF197" s="7"/>
      <c r="ONG197" s="7"/>
      <c r="ONH197" s="7"/>
      <c r="ONI197" s="7"/>
      <c r="ONJ197" s="7"/>
      <c r="ONK197" s="7"/>
      <c r="ONL197" s="7"/>
      <c r="ONM197" s="7"/>
      <c r="ONN197" s="7"/>
      <c r="ONO197" s="7"/>
      <c r="ONP197" s="7"/>
      <c r="ONQ197" s="7"/>
      <c r="ONR197" s="7"/>
      <c r="ONS197" s="7"/>
      <c r="ONT197" s="7"/>
      <c r="ONU197" s="7"/>
      <c r="ONV197" s="7"/>
      <c r="ONW197" s="7"/>
      <c r="ONX197" s="7"/>
      <c r="ONY197" s="7"/>
      <c r="ONZ197" s="7"/>
      <c r="OOA197" s="7"/>
      <c r="OOB197" s="7"/>
      <c r="OOC197" s="7"/>
      <c r="OOD197" s="7"/>
      <c r="OOE197" s="7"/>
      <c r="OOF197" s="7"/>
      <c r="OOG197" s="7"/>
      <c r="OOH197" s="7"/>
      <c r="OOI197" s="7"/>
      <c r="OOJ197" s="7"/>
      <c r="OOK197" s="7"/>
      <c r="OOL197" s="7"/>
      <c r="OOM197" s="7"/>
      <c r="OON197" s="7"/>
      <c r="OOO197" s="7"/>
      <c r="OOP197" s="7"/>
      <c r="OOQ197" s="7"/>
      <c r="OOR197" s="7"/>
      <c r="OOS197" s="7"/>
      <c r="OOT197" s="7"/>
      <c r="OOU197" s="7"/>
      <c r="OOV197" s="7"/>
      <c r="OOW197" s="7"/>
      <c r="OOX197" s="7"/>
      <c r="OOY197" s="7"/>
      <c r="OOZ197" s="7"/>
      <c r="OPA197" s="7"/>
      <c r="OPB197" s="7"/>
      <c r="OPC197" s="7"/>
      <c r="OPD197" s="7"/>
      <c r="OPE197" s="7"/>
      <c r="OPF197" s="7"/>
      <c r="OPG197" s="7"/>
      <c r="OPH197" s="7"/>
      <c r="OPI197" s="7"/>
      <c r="OPJ197" s="7"/>
      <c r="OPK197" s="7"/>
      <c r="OPL197" s="7"/>
      <c r="OPM197" s="7"/>
      <c r="OPN197" s="7"/>
      <c r="OPO197" s="7"/>
      <c r="OPP197" s="7"/>
      <c r="OPQ197" s="7"/>
      <c r="OPR197" s="7"/>
      <c r="OPS197" s="7"/>
      <c r="OPT197" s="7"/>
      <c r="OPU197" s="7"/>
      <c r="OPV197" s="7"/>
      <c r="OPW197" s="7"/>
      <c r="OPX197" s="7"/>
      <c r="OPY197" s="7"/>
      <c r="OPZ197" s="7"/>
      <c r="OQA197" s="7"/>
      <c r="OQB197" s="7"/>
      <c r="OQC197" s="7"/>
      <c r="OQD197" s="7"/>
      <c r="OQE197" s="7"/>
      <c r="OQF197" s="7"/>
      <c r="OQG197" s="7"/>
      <c r="OQH197" s="7"/>
      <c r="OQI197" s="7"/>
      <c r="OQJ197" s="7"/>
      <c r="OQK197" s="7"/>
      <c r="OQL197" s="7"/>
      <c r="OQM197" s="7"/>
      <c r="OQN197" s="7"/>
      <c r="OQO197" s="7"/>
      <c r="OQP197" s="7"/>
      <c r="OQQ197" s="7"/>
      <c r="OQR197" s="7"/>
      <c r="OQS197" s="7"/>
      <c r="OQT197" s="7"/>
      <c r="OQU197" s="7"/>
      <c r="OQV197" s="7"/>
      <c r="OQW197" s="7"/>
      <c r="OQX197" s="7"/>
      <c r="OQY197" s="7"/>
      <c r="OQZ197" s="7"/>
      <c r="ORA197" s="7"/>
      <c r="ORB197" s="7"/>
      <c r="ORC197" s="7"/>
      <c r="ORD197" s="7"/>
      <c r="ORE197" s="7"/>
      <c r="ORF197" s="7"/>
      <c r="ORG197" s="7"/>
      <c r="ORH197" s="7"/>
      <c r="ORI197" s="7"/>
      <c r="ORJ197" s="7"/>
      <c r="ORK197" s="7"/>
      <c r="ORL197" s="7"/>
      <c r="ORM197" s="7"/>
      <c r="ORN197" s="7"/>
      <c r="ORO197" s="7"/>
      <c r="ORP197" s="7"/>
      <c r="ORQ197" s="7"/>
      <c r="ORR197" s="7"/>
      <c r="ORS197" s="7"/>
      <c r="ORT197" s="7"/>
      <c r="ORU197" s="7"/>
      <c r="ORV197" s="7"/>
      <c r="ORW197" s="7"/>
      <c r="ORX197" s="7"/>
      <c r="ORY197" s="7"/>
      <c r="ORZ197" s="7"/>
      <c r="OSA197" s="7"/>
      <c r="OSB197" s="7"/>
      <c r="OSC197" s="7"/>
      <c r="OSD197" s="7"/>
      <c r="OSE197" s="7"/>
      <c r="OSF197" s="7"/>
      <c r="OSG197" s="7"/>
      <c r="OSH197" s="7"/>
      <c r="OSI197" s="7"/>
      <c r="OSJ197" s="7"/>
      <c r="OSK197" s="7"/>
      <c r="OSL197" s="7"/>
      <c r="OSM197" s="7"/>
      <c r="OSN197" s="7"/>
      <c r="OSO197" s="7"/>
      <c r="OSP197" s="7"/>
      <c r="OSQ197" s="7"/>
      <c r="OSR197" s="7"/>
      <c r="OSS197" s="7"/>
      <c r="OST197" s="7"/>
      <c r="OSU197" s="7"/>
      <c r="OSV197" s="7"/>
      <c r="OSW197" s="7"/>
      <c r="OSX197" s="7"/>
      <c r="OSY197" s="7"/>
      <c r="OSZ197" s="7"/>
      <c r="OTA197" s="7"/>
      <c r="OTB197" s="7"/>
      <c r="OTC197" s="7"/>
      <c r="OTD197" s="7"/>
      <c r="OTE197" s="7"/>
      <c r="OTF197" s="7"/>
      <c r="OTG197" s="7"/>
      <c r="OTH197" s="7"/>
      <c r="OTI197" s="7"/>
      <c r="OTJ197" s="7"/>
      <c r="OTK197" s="7"/>
      <c r="OTL197" s="7"/>
      <c r="OTM197" s="7"/>
      <c r="OTN197" s="7"/>
      <c r="OTO197" s="7"/>
      <c r="OTP197" s="7"/>
      <c r="OTQ197" s="7"/>
      <c r="OTR197" s="7"/>
      <c r="OTS197" s="7"/>
      <c r="OTT197" s="7"/>
      <c r="OTU197" s="7"/>
      <c r="OTV197" s="7"/>
      <c r="OTW197" s="7"/>
      <c r="OTX197" s="7"/>
      <c r="OTY197" s="7"/>
      <c r="OTZ197" s="7"/>
      <c r="OUA197" s="7"/>
      <c r="OUB197" s="7"/>
      <c r="OUC197" s="7"/>
      <c r="OUD197" s="7"/>
      <c r="OUE197" s="7"/>
      <c r="OUF197" s="7"/>
      <c r="OUG197" s="7"/>
      <c r="OUH197" s="7"/>
      <c r="OUI197" s="7"/>
      <c r="OUJ197" s="7"/>
      <c r="OUK197" s="7"/>
      <c r="OUL197" s="7"/>
      <c r="OUM197" s="7"/>
      <c r="OUN197" s="7"/>
      <c r="OUO197" s="7"/>
      <c r="OUP197" s="7"/>
      <c r="OUQ197" s="7"/>
      <c r="OUR197" s="7"/>
      <c r="OUS197" s="7"/>
      <c r="OUT197" s="7"/>
      <c r="OUU197" s="7"/>
      <c r="OUV197" s="7"/>
      <c r="OUW197" s="7"/>
      <c r="OUX197" s="7"/>
      <c r="OUY197" s="7"/>
      <c r="OUZ197" s="7"/>
      <c r="OVA197" s="7"/>
      <c r="OVB197" s="7"/>
      <c r="OVC197" s="7"/>
      <c r="OVD197" s="7"/>
      <c r="OVE197" s="7"/>
      <c r="OVF197" s="7"/>
      <c r="OVG197" s="7"/>
      <c r="OVH197" s="7"/>
      <c r="OVI197" s="7"/>
      <c r="OVJ197" s="7"/>
      <c r="OVK197" s="7"/>
      <c r="OVL197" s="7"/>
      <c r="OVM197" s="7"/>
      <c r="OVN197" s="7"/>
      <c r="OVO197" s="7"/>
      <c r="OVP197" s="7"/>
      <c r="OVQ197" s="7"/>
      <c r="OVR197" s="7"/>
      <c r="OVS197" s="7"/>
      <c r="OVT197" s="7"/>
      <c r="OVU197" s="7"/>
      <c r="OVV197" s="7"/>
      <c r="OVW197" s="7"/>
      <c r="OVX197" s="7"/>
      <c r="OVY197" s="7"/>
      <c r="OVZ197" s="7"/>
      <c r="OWA197" s="7"/>
      <c r="OWB197" s="7"/>
      <c r="OWC197" s="7"/>
      <c r="OWD197" s="7"/>
      <c r="OWE197" s="7"/>
      <c r="OWF197" s="7"/>
      <c r="OWG197" s="7"/>
      <c r="OWH197" s="7"/>
      <c r="OWI197" s="7"/>
      <c r="OWJ197" s="7"/>
      <c r="OWK197" s="7"/>
      <c r="OWL197" s="7"/>
      <c r="OWM197" s="7"/>
      <c r="OWN197" s="7"/>
      <c r="OWO197" s="7"/>
      <c r="OWP197" s="7"/>
      <c r="OWQ197" s="7"/>
      <c r="OWR197" s="7"/>
      <c r="OWS197" s="7"/>
      <c r="OWT197" s="7"/>
      <c r="OWU197" s="7"/>
      <c r="OWV197" s="7"/>
      <c r="OWW197" s="7"/>
      <c r="OWX197" s="7"/>
      <c r="OWY197" s="7"/>
      <c r="OWZ197" s="7"/>
      <c r="OXA197" s="7"/>
      <c r="OXB197" s="7"/>
      <c r="OXC197" s="7"/>
      <c r="OXD197" s="7"/>
      <c r="OXE197" s="7"/>
      <c r="OXF197" s="7"/>
      <c r="OXG197" s="7"/>
      <c r="OXH197" s="7"/>
      <c r="OXI197" s="7"/>
      <c r="OXJ197" s="7"/>
      <c r="OXK197" s="7"/>
      <c r="OXL197" s="7"/>
      <c r="OXM197" s="7"/>
      <c r="OXN197" s="7"/>
      <c r="OXO197" s="7"/>
      <c r="OXP197" s="7"/>
      <c r="OXQ197" s="7"/>
      <c r="OXR197" s="7"/>
      <c r="OXS197" s="7"/>
      <c r="OXT197" s="7"/>
      <c r="OXU197" s="7"/>
      <c r="OXV197" s="7"/>
      <c r="OXW197" s="7"/>
      <c r="OXX197" s="7"/>
      <c r="OXY197" s="7"/>
      <c r="OXZ197" s="7"/>
      <c r="OYA197" s="7"/>
      <c r="OYB197" s="7"/>
      <c r="OYC197" s="7"/>
      <c r="OYD197" s="7"/>
      <c r="OYE197" s="7"/>
      <c r="OYF197" s="7"/>
      <c r="OYG197" s="7"/>
      <c r="OYH197" s="7"/>
      <c r="OYI197" s="7"/>
      <c r="OYJ197" s="7"/>
      <c r="OYK197" s="7"/>
      <c r="OYL197" s="7"/>
      <c r="OYM197" s="7"/>
      <c r="OYN197" s="7"/>
      <c r="OYO197" s="7"/>
      <c r="OYP197" s="7"/>
      <c r="OYQ197" s="7"/>
      <c r="OYR197" s="7"/>
      <c r="OYS197" s="7"/>
      <c r="OYT197" s="7"/>
      <c r="OYU197" s="7"/>
      <c r="OYV197" s="7"/>
      <c r="OYW197" s="7"/>
      <c r="OYX197" s="7"/>
      <c r="OYY197" s="7"/>
      <c r="OYZ197" s="7"/>
      <c r="OZA197" s="7"/>
      <c r="OZB197" s="7"/>
      <c r="OZC197" s="7"/>
      <c r="OZD197" s="7"/>
      <c r="OZE197" s="7"/>
      <c r="OZF197" s="7"/>
      <c r="OZG197" s="7"/>
      <c r="OZH197" s="7"/>
      <c r="OZI197" s="7"/>
      <c r="OZJ197" s="7"/>
      <c r="OZK197" s="7"/>
      <c r="OZL197" s="7"/>
      <c r="OZM197" s="7"/>
      <c r="OZN197" s="7"/>
      <c r="OZO197" s="7"/>
      <c r="OZP197" s="7"/>
      <c r="OZQ197" s="7"/>
      <c r="OZR197" s="7"/>
      <c r="OZS197" s="7"/>
      <c r="OZT197" s="7"/>
      <c r="OZU197" s="7"/>
      <c r="OZV197" s="7"/>
      <c r="OZW197" s="7"/>
      <c r="OZX197" s="7"/>
      <c r="OZY197" s="7"/>
      <c r="OZZ197" s="7"/>
      <c r="PAA197" s="7"/>
      <c r="PAB197" s="7"/>
      <c r="PAC197" s="7"/>
      <c r="PAD197" s="7"/>
      <c r="PAE197" s="7"/>
      <c r="PAF197" s="7"/>
      <c r="PAG197" s="7"/>
      <c r="PAH197" s="7"/>
      <c r="PAI197" s="7"/>
      <c r="PAJ197" s="7"/>
      <c r="PAK197" s="7"/>
      <c r="PAL197" s="7"/>
      <c r="PAM197" s="7"/>
      <c r="PAN197" s="7"/>
      <c r="PAO197" s="7"/>
      <c r="PAP197" s="7"/>
      <c r="PAQ197" s="7"/>
      <c r="PAR197" s="7"/>
      <c r="PAS197" s="7"/>
      <c r="PAT197" s="7"/>
      <c r="PAU197" s="7"/>
      <c r="PAV197" s="7"/>
      <c r="PAW197" s="7"/>
      <c r="PAX197" s="7"/>
      <c r="PAY197" s="7"/>
      <c r="PAZ197" s="7"/>
      <c r="PBA197" s="7"/>
      <c r="PBB197" s="7"/>
      <c r="PBC197" s="7"/>
      <c r="PBD197" s="7"/>
      <c r="PBE197" s="7"/>
      <c r="PBF197" s="7"/>
      <c r="PBG197" s="7"/>
      <c r="PBH197" s="7"/>
      <c r="PBI197" s="7"/>
      <c r="PBJ197" s="7"/>
      <c r="PBK197" s="7"/>
      <c r="PBL197" s="7"/>
      <c r="PBM197" s="7"/>
      <c r="PBN197" s="7"/>
      <c r="PBO197" s="7"/>
      <c r="PBP197" s="7"/>
      <c r="PBQ197" s="7"/>
      <c r="PBR197" s="7"/>
      <c r="PBS197" s="7"/>
      <c r="PBT197" s="7"/>
      <c r="PBU197" s="7"/>
      <c r="PBV197" s="7"/>
      <c r="PBW197" s="7"/>
      <c r="PBX197" s="7"/>
      <c r="PBY197" s="7"/>
      <c r="PBZ197" s="7"/>
      <c r="PCA197" s="7"/>
      <c r="PCB197" s="7"/>
      <c r="PCC197" s="7"/>
      <c r="PCD197" s="7"/>
      <c r="PCE197" s="7"/>
      <c r="PCF197" s="7"/>
      <c r="PCG197" s="7"/>
      <c r="PCH197" s="7"/>
      <c r="PCI197" s="7"/>
      <c r="PCJ197" s="7"/>
      <c r="PCK197" s="7"/>
      <c r="PCL197" s="7"/>
      <c r="PCM197" s="7"/>
      <c r="PCN197" s="7"/>
      <c r="PCO197" s="7"/>
      <c r="PCP197" s="7"/>
      <c r="PCQ197" s="7"/>
      <c r="PCR197" s="7"/>
      <c r="PCS197" s="7"/>
      <c r="PCT197" s="7"/>
      <c r="PCU197" s="7"/>
      <c r="PCV197" s="7"/>
      <c r="PCW197" s="7"/>
      <c r="PCX197" s="7"/>
      <c r="PCY197" s="7"/>
      <c r="PCZ197" s="7"/>
      <c r="PDA197" s="7"/>
      <c r="PDB197" s="7"/>
      <c r="PDC197" s="7"/>
      <c r="PDD197" s="7"/>
      <c r="PDE197" s="7"/>
      <c r="PDF197" s="7"/>
      <c r="PDG197" s="7"/>
      <c r="PDH197" s="7"/>
      <c r="PDI197" s="7"/>
      <c r="PDJ197" s="7"/>
      <c r="PDK197" s="7"/>
      <c r="PDL197" s="7"/>
      <c r="PDM197" s="7"/>
      <c r="PDN197" s="7"/>
      <c r="PDO197" s="7"/>
      <c r="PDP197" s="7"/>
      <c r="PDQ197" s="7"/>
      <c r="PDR197" s="7"/>
      <c r="PDS197" s="7"/>
      <c r="PDT197" s="7"/>
      <c r="PDU197" s="7"/>
      <c r="PDV197" s="7"/>
      <c r="PDW197" s="7"/>
      <c r="PDX197" s="7"/>
      <c r="PDY197" s="7"/>
      <c r="PDZ197" s="7"/>
      <c r="PEA197" s="7"/>
      <c r="PEB197" s="7"/>
      <c r="PEC197" s="7"/>
      <c r="PED197" s="7"/>
      <c r="PEE197" s="7"/>
      <c r="PEF197" s="7"/>
      <c r="PEG197" s="7"/>
      <c r="PEH197" s="7"/>
      <c r="PEI197" s="7"/>
      <c r="PEJ197" s="7"/>
      <c r="PEK197" s="7"/>
      <c r="PEL197" s="7"/>
      <c r="PEM197" s="7"/>
      <c r="PEN197" s="7"/>
      <c r="PEO197" s="7"/>
      <c r="PEP197" s="7"/>
      <c r="PEQ197" s="7"/>
      <c r="PER197" s="7"/>
      <c r="PES197" s="7"/>
      <c r="PET197" s="7"/>
      <c r="PEU197" s="7"/>
      <c r="PEV197" s="7"/>
      <c r="PEW197" s="7"/>
      <c r="PEX197" s="7"/>
      <c r="PEY197" s="7"/>
      <c r="PEZ197" s="7"/>
      <c r="PFA197" s="7"/>
      <c r="PFB197" s="7"/>
      <c r="PFC197" s="7"/>
      <c r="PFD197" s="7"/>
      <c r="PFE197" s="7"/>
      <c r="PFF197" s="7"/>
      <c r="PFG197" s="7"/>
      <c r="PFH197" s="7"/>
      <c r="PFI197" s="7"/>
      <c r="PFJ197" s="7"/>
      <c r="PFK197" s="7"/>
      <c r="PFL197" s="7"/>
      <c r="PFM197" s="7"/>
      <c r="PFN197" s="7"/>
      <c r="PFO197" s="7"/>
      <c r="PFP197" s="7"/>
      <c r="PFQ197" s="7"/>
      <c r="PFR197" s="7"/>
      <c r="PFS197" s="7"/>
      <c r="PFT197" s="7"/>
      <c r="PFU197" s="7"/>
      <c r="PFV197" s="7"/>
      <c r="PFW197" s="7"/>
      <c r="PFX197" s="7"/>
      <c r="PFY197" s="7"/>
      <c r="PFZ197" s="7"/>
      <c r="PGA197" s="7"/>
      <c r="PGB197" s="7"/>
      <c r="PGC197" s="7"/>
      <c r="PGD197" s="7"/>
      <c r="PGE197" s="7"/>
      <c r="PGF197" s="7"/>
      <c r="PGG197" s="7"/>
      <c r="PGH197" s="7"/>
      <c r="PGI197" s="7"/>
      <c r="PGJ197" s="7"/>
      <c r="PGK197" s="7"/>
      <c r="PGL197" s="7"/>
      <c r="PGM197" s="7"/>
      <c r="PGN197" s="7"/>
      <c r="PGO197" s="7"/>
      <c r="PGP197" s="7"/>
      <c r="PGQ197" s="7"/>
      <c r="PGR197" s="7"/>
      <c r="PGS197" s="7"/>
      <c r="PGT197" s="7"/>
      <c r="PGU197" s="7"/>
      <c r="PGV197" s="7"/>
      <c r="PGW197" s="7"/>
      <c r="PGX197" s="7"/>
      <c r="PGY197" s="7"/>
      <c r="PGZ197" s="7"/>
      <c r="PHA197" s="7"/>
      <c r="PHB197" s="7"/>
      <c r="PHC197" s="7"/>
      <c r="PHD197" s="7"/>
      <c r="PHE197" s="7"/>
      <c r="PHF197" s="7"/>
      <c r="PHG197" s="7"/>
      <c r="PHH197" s="7"/>
      <c r="PHI197" s="7"/>
      <c r="PHJ197" s="7"/>
      <c r="PHK197" s="7"/>
      <c r="PHL197" s="7"/>
      <c r="PHM197" s="7"/>
      <c r="PHN197" s="7"/>
      <c r="PHO197" s="7"/>
      <c r="PHP197" s="7"/>
      <c r="PHQ197" s="7"/>
      <c r="PHR197" s="7"/>
      <c r="PHS197" s="7"/>
      <c r="PHT197" s="7"/>
      <c r="PHU197" s="7"/>
      <c r="PHV197" s="7"/>
      <c r="PHW197" s="7"/>
      <c r="PHX197" s="7"/>
      <c r="PHY197" s="7"/>
      <c r="PHZ197" s="7"/>
      <c r="PIA197" s="7"/>
      <c r="PIB197" s="7"/>
      <c r="PIC197" s="7"/>
      <c r="PID197" s="7"/>
      <c r="PIE197" s="7"/>
      <c r="PIF197" s="7"/>
      <c r="PIG197" s="7"/>
      <c r="PIH197" s="7"/>
      <c r="PII197" s="7"/>
      <c r="PIJ197" s="7"/>
      <c r="PIK197" s="7"/>
      <c r="PIL197" s="7"/>
      <c r="PIM197" s="7"/>
      <c r="PIN197" s="7"/>
      <c r="PIO197" s="7"/>
      <c r="PIP197" s="7"/>
      <c r="PIQ197" s="7"/>
      <c r="PIR197" s="7"/>
      <c r="PIS197" s="7"/>
      <c r="PIT197" s="7"/>
      <c r="PIU197" s="7"/>
      <c r="PIV197" s="7"/>
      <c r="PIW197" s="7"/>
      <c r="PIX197" s="7"/>
      <c r="PIY197" s="7"/>
      <c r="PIZ197" s="7"/>
      <c r="PJA197" s="7"/>
      <c r="PJB197" s="7"/>
      <c r="PJC197" s="7"/>
      <c r="PJD197" s="7"/>
      <c r="PJE197" s="7"/>
      <c r="PJF197" s="7"/>
      <c r="PJG197" s="7"/>
      <c r="PJH197" s="7"/>
      <c r="PJI197" s="7"/>
      <c r="PJJ197" s="7"/>
      <c r="PJK197" s="7"/>
      <c r="PJL197" s="7"/>
      <c r="PJM197" s="7"/>
      <c r="PJN197" s="7"/>
      <c r="PJO197" s="7"/>
      <c r="PJP197" s="7"/>
      <c r="PJQ197" s="7"/>
      <c r="PJR197" s="7"/>
      <c r="PJS197" s="7"/>
      <c r="PJT197" s="7"/>
      <c r="PJU197" s="7"/>
      <c r="PJV197" s="7"/>
      <c r="PJW197" s="7"/>
      <c r="PJX197" s="7"/>
      <c r="PJY197" s="7"/>
      <c r="PJZ197" s="7"/>
      <c r="PKA197" s="7"/>
      <c r="PKB197" s="7"/>
      <c r="PKC197" s="7"/>
      <c r="PKD197" s="7"/>
      <c r="PKE197" s="7"/>
      <c r="PKF197" s="7"/>
      <c r="PKG197" s="7"/>
      <c r="PKH197" s="7"/>
      <c r="PKI197" s="7"/>
      <c r="PKJ197" s="7"/>
      <c r="PKK197" s="7"/>
      <c r="PKL197" s="7"/>
      <c r="PKM197" s="7"/>
      <c r="PKN197" s="7"/>
      <c r="PKO197" s="7"/>
      <c r="PKP197" s="7"/>
      <c r="PKQ197" s="7"/>
      <c r="PKR197" s="7"/>
      <c r="PKS197" s="7"/>
      <c r="PKT197" s="7"/>
      <c r="PKU197" s="7"/>
      <c r="PKV197" s="7"/>
      <c r="PKW197" s="7"/>
      <c r="PKX197" s="7"/>
      <c r="PKY197" s="7"/>
      <c r="PKZ197" s="7"/>
      <c r="PLA197" s="7"/>
      <c r="PLB197" s="7"/>
      <c r="PLC197" s="7"/>
      <c r="PLD197" s="7"/>
      <c r="PLE197" s="7"/>
      <c r="PLF197" s="7"/>
      <c r="PLG197" s="7"/>
      <c r="PLH197" s="7"/>
      <c r="PLI197" s="7"/>
      <c r="PLJ197" s="7"/>
      <c r="PLK197" s="7"/>
      <c r="PLL197" s="7"/>
      <c r="PLM197" s="7"/>
      <c r="PLN197" s="7"/>
      <c r="PLO197" s="7"/>
      <c r="PLP197" s="7"/>
      <c r="PLQ197" s="7"/>
      <c r="PLR197" s="7"/>
      <c r="PLS197" s="7"/>
      <c r="PLT197" s="7"/>
      <c r="PLU197" s="7"/>
      <c r="PLV197" s="7"/>
      <c r="PLW197" s="7"/>
      <c r="PLX197" s="7"/>
      <c r="PLY197" s="7"/>
      <c r="PLZ197" s="7"/>
      <c r="PMA197" s="7"/>
      <c r="PMB197" s="7"/>
      <c r="PMC197" s="7"/>
      <c r="PMD197" s="7"/>
      <c r="PME197" s="7"/>
      <c r="PMF197" s="7"/>
      <c r="PMG197" s="7"/>
      <c r="PMH197" s="7"/>
      <c r="PMI197" s="7"/>
      <c r="PMJ197" s="7"/>
      <c r="PMK197" s="7"/>
      <c r="PML197" s="7"/>
      <c r="PMM197" s="7"/>
      <c r="PMN197" s="7"/>
      <c r="PMO197" s="7"/>
      <c r="PMP197" s="7"/>
      <c r="PMQ197" s="7"/>
      <c r="PMR197" s="7"/>
      <c r="PMS197" s="7"/>
      <c r="PMT197" s="7"/>
      <c r="PMU197" s="7"/>
      <c r="PMV197" s="7"/>
      <c r="PMW197" s="7"/>
      <c r="PMX197" s="7"/>
      <c r="PMY197" s="7"/>
      <c r="PMZ197" s="7"/>
      <c r="PNA197" s="7"/>
      <c r="PNB197" s="7"/>
      <c r="PNC197" s="7"/>
      <c r="PND197" s="7"/>
      <c r="PNE197" s="7"/>
      <c r="PNF197" s="7"/>
      <c r="PNG197" s="7"/>
      <c r="PNH197" s="7"/>
      <c r="PNI197" s="7"/>
      <c r="PNJ197" s="7"/>
      <c r="PNK197" s="7"/>
      <c r="PNL197" s="7"/>
      <c r="PNM197" s="7"/>
      <c r="PNN197" s="7"/>
      <c r="PNO197" s="7"/>
      <c r="PNP197" s="7"/>
      <c r="PNQ197" s="7"/>
      <c r="PNR197" s="7"/>
      <c r="PNS197" s="7"/>
      <c r="PNT197" s="7"/>
      <c r="PNU197" s="7"/>
      <c r="PNV197" s="7"/>
      <c r="PNW197" s="7"/>
      <c r="PNX197" s="7"/>
      <c r="PNY197" s="7"/>
      <c r="PNZ197" s="7"/>
      <c r="POA197" s="7"/>
      <c r="POB197" s="7"/>
      <c r="POC197" s="7"/>
      <c r="POD197" s="7"/>
      <c r="POE197" s="7"/>
      <c r="POF197" s="7"/>
      <c r="POG197" s="7"/>
      <c r="POH197" s="7"/>
      <c r="POI197" s="7"/>
      <c r="POJ197" s="7"/>
      <c r="POK197" s="7"/>
      <c r="POL197" s="7"/>
      <c r="POM197" s="7"/>
      <c r="PON197" s="7"/>
      <c r="POO197" s="7"/>
      <c r="POP197" s="7"/>
      <c r="POQ197" s="7"/>
      <c r="POR197" s="7"/>
      <c r="POS197" s="7"/>
      <c r="POT197" s="7"/>
      <c r="POU197" s="7"/>
      <c r="POV197" s="7"/>
      <c r="POW197" s="7"/>
      <c r="POX197" s="7"/>
      <c r="POY197" s="7"/>
      <c r="POZ197" s="7"/>
      <c r="PPA197" s="7"/>
      <c r="PPB197" s="7"/>
      <c r="PPC197" s="7"/>
      <c r="PPD197" s="7"/>
      <c r="PPE197" s="7"/>
      <c r="PPF197" s="7"/>
      <c r="PPG197" s="7"/>
      <c r="PPH197" s="7"/>
      <c r="PPI197" s="7"/>
      <c r="PPJ197" s="7"/>
      <c r="PPK197" s="7"/>
      <c r="PPL197" s="7"/>
      <c r="PPM197" s="7"/>
      <c r="PPN197" s="7"/>
      <c r="PPO197" s="7"/>
      <c r="PPP197" s="7"/>
      <c r="PPQ197" s="7"/>
      <c r="PPR197" s="7"/>
      <c r="PPS197" s="7"/>
      <c r="PPT197" s="7"/>
      <c r="PPU197" s="7"/>
      <c r="PPV197" s="7"/>
      <c r="PPW197" s="7"/>
      <c r="PPX197" s="7"/>
      <c r="PPY197" s="7"/>
      <c r="PPZ197" s="7"/>
      <c r="PQA197" s="7"/>
      <c r="PQB197" s="7"/>
      <c r="PQC197" s="7"/>
      <c r="PQD197" s="7"/>
      <c r="PQE197" s="7"/>
      <c r="PQF197" s="7"/>
      <c r="PQG197" s="7"/>
      <c r="PQH197" s="7"/>
      <c r="PQI197" s="7"/>
      <c r="PQJ197" s="7"/>
      <c r="PQK197" s="7"/>
      <c r="PQL197" s="7"/>
      <c r="PQM197" s="7"/>
      <c r="PQN197" s="7"/>
      <c r="PQO197" s="7"/>
      <c r="PQP197" s="7"/>
      <c r="PQQ197" s="7"/>
      <c r="PQR197" s="7"/>
      <c r="PQS197" s="7"/>
      <c r="PQT197" s="7"/>
      <c r="PQU197" s="7"/>
      <c r="PQV197" s="7"/>
      <c r="PQW197" s="7"/>
      <c r="PQX197" s="7"/>
      <c r="PQY197" s="7"/>
      <c r="PQZ197" s="7"/>
      <c r="PRA197" s="7"/>
      <c r="PRB197" s="7"/>
      <c r="PRC197" s="7"/>
      <c r="PRD197" s="7"/>
      <c r="PRE197" s="7"/>
      <c r="PRF197" s="7"/>
      <c r="PRG197" s="7"/>
      <c r="PRH197" s="7"/>
      <c r="PRI197" s="7"/>
      <c r="PRJ197" s="7"/>
      <c r="PRK197" s="7"/>
      <c r="PRL197" s="7"/>
      <c r="PRM197" s="7"/>
      <c r="PRN197" s="7"/>
      <c r="PRO197" s="7"/>
      <c r="PRP197" s="7"/>
      <c r="PRQ197" s="7"/>
      <c r="PRR197" s="7"/>
      <c r="PRS197" s="7"/>
      <c r="PRT197" s="7"/>
      <c r="PRU197" s="7"/>
      <c r="PRV197" s="7"/>
      <c r="PRW197" s="7"/>
      <c r="PRX197" s="7"/>
      <c r="PRY197" s="7"/>
      <c r="PRZ197" s="7"/>
      <c r="PSA197" s="7"/>
      <c r="PSB197" s="7"/>
      <c r="PSC197" s="7"/>
      <c r="PSD197" s="7"/>
      <c r="PSE197" s="7"/>
      <c r="PSF197" s="7"/>
      <c r="PSG197" s="7"/>
      <c r="PSH197" s="7"/>
      <c r="PSI197" s="7"/>
      <c r="PSJ197" s="7"/>
      <c r="PSK197" s="7"/>
      <c r="PSL197" s="7"/>
      <c r="PSM197" s="7"/>
      <c r="PSN197" s="7"/>
      <c r="PSO197" s="7"/>
      <c r="PSP197" s="7"/>
      <c r="PSQ197" s="7"/>
      <c r="PSR197" s="7"/>
      <c r="PSS197" s="7"/>
      <c r="PST197" s="7"/>
      <c r="PSU197" s="7"/>
      <c r="PSV197" s="7"/>
      <c r="PSW197" s="7"/>
      <c r="PSX197" s="7"/>
      <c r="PSY197" s="7"/>
      <c r="PSZ197" s="7"/>
      <c r="PTA197" s="7"/>
      <c r="PTB197" s="7"/>
      <c r="PTC197" s="7"/>
      <c r="PTD197" s="7"/>
      <c r="PTE197" s="7"/>
      <c r="PTF197" s="7"/>
      <c r="PTG197" s="7"/>
      <c r="PTH197" s="7"/>
      <c r="PTI197" s="7"/>
      <c r="PTJ197" s="7"/>
      <c r="PTK197" s="7"/>
      <c r="PTL197" s="7"/>
      <c r="PTM197" s="7"/>
      <c r="PTN197" s="7"/>
      <c r="PTO197" s="7"/>
      <c r="PTP197" s="7"/>
      <c r="PTQ197" s="7"/>
      <c r="PTR197" s="7"/>
      <c r="PTS197" s="7"/>
      <c r="PTT197" s="7"/>
      <c r="PTU197" s="7"/>
      <c r="PTV197" s="7"/>
      <c r="PTW197" s="7"/>
      <c r="PTX197" s="7"/>
      <c r="PTY197" s="7"/>
      <c r="PTZ197" s="7"/>
      <c r="PUA197" s="7"/>
      <c r="PUB197" s="7"/>
      <c r="PUC197" s="7"/>
      <c r="PUD197" s="7"/>
      <c r="PUE197" s="7"/>
      <c r="PUF197" s="7"/>
      <c r="PUG197" s="7"/>
      <c r="PUH197" s="7"/>
      <c r="PUI197" s="7"/>
      <c r="PUJ197" s="7"/>
      <c r="PUK197" s="7"/>
      <c r="PUL197" s="7"/>
      <c r="PUM197" s="7"/>
      <c r="PUN197" s="7"/>
      <c r="PUO197" s="7"/>
      <c r="PUP197" s="7"/>
      <c r="PUQ197" s="7"/>
      <c r="PUR197" s="7"/>
      <c r="PUS197" s="7"/>
      <c r="PUT197" s="7"/>
      <c r="PUU197" s="7"/>
      <c r="PUV197" s="7"/>
      <c r="PUW197" s="7"/>
      <c r="PUX197" s="7"/>
      <c r="PUY197" s="7"/>
      <c r="PUZ197" s="7"/>
      <c r="PVA197" s="7"/>
      <c r="PVB197" s="7"/>
      <c r="PVC197" s="7"/>
      <c r="PVD197" s="7"/>
      <c r="PVE197" s="7"/>
      <c r="PVF197" s="7"/>
      <c r="PVG197" s="7"/>
      <c r="PVH197" s="7"/>
      <c r="PVI197" s="7"/>
      <c r="PVJ197" s="7"/>
      <c r="PVK197" s="7"/>
      <c r="PVL197" s="7"/>
      <c r="PVM197" s="7"/>
      <c r="PVN197" s="7"/>
      <c r="PVO197" s="7"/>
      <c r="PVP197" s="7"/>
      <c r="PVQ197" s="7"/>
      <c r="PVR197" s="7"/>
      <c r="PVS197" s="7"/>
      <c r="PVT197" s="7"/>
      <c r="PVU197" s="7"/>
      <c r="PVV197" s="7"/>
      <c r="PVW197" s="7"/>
      <c r="PVX197" s="7"/>
      <c r="PVY197" s="7"/>
      <c r="PVZ197" s="7"/>
      <c r="PWA197" s="7"/>
      <c r="PWB197" s="7"/>
      <c r="PWC197" s="7"/>
      <c r="PWD197" s="7"/>
      <c r="PWE197" s="7"/>
      <c r="PWF197" s="7"/>
      <c r="PWG197" s="7"/>
      <c r="PWH197" s="7"/>
      <c r="PWI197" s="7"/>
      <c r="PWJ197" s="7"/>
      <c r="PWK197" s="7"/>
      <c r="PWL197" s="7"/>
      <c r="PWM197" s="7"/>
      <c r="PWN197" s="7"/>
      <c r="PWO197" s="7"/>
      <c r="PWP197" s="7"/>
      <c r="PWQ197" s="7"/>
      <c r="PWR197" s="7"/>
      <c r="PWS197" s="7"/>
      <c r="PWT197" s="7"/>
      <c r="PWU197" s="7"/>
      <c r="PWV197" s="7"/>
      <c r="PWW197" s="7"/>
      <c r="PWX197" s="7"/>
      <c r="PWY197" s="7"/>
      <c r="PWZ197" s="7"/>
      <c r="PXA197" s="7"/>
      <c r="PXB197" s="7"/>
      <c r="PXC197" s="7"/>
      <c r="PXD197" s="7"/>
      <c r="PXE197" s="7"/>
      <c r="PXF197" s="7"/>
      <c r="PXG197" s="7"/>
      <c r="PXH197" s="7"/>
      <c r="PXI197" s="7"/>
      <c r="PXJ197" s="7"/>
      <c r="PXK197" s="7"/>
      <c r="PXL197" s="7"/>
      <c r="PXM197" s="7"/>
      <c r="PXN197" s="7"/>
      <c r="PXO197" s="7"/>
      <c r="PXP197" s="7"/>
      <c r="PXQ197" s="7"/>
      <c r="PXR197" s="7"/>
      <c r="PXS197" s="7"/>
      <c r="PXT197" s="7"/>
      <c r="PXU197" s="7"/>
      <c r="PXV197" s="7"/>
      <c r="PXW197" s="7"/>
      <c r="PXX197" s="7"/>
      <c r="PXY197" s="7"/>
      <c r="PXZ197" s="7"/>
      <c r="PYA197" s="7"/>
      <c r="PYB197" s="7"/>
      <c r="PYC197" s="7"/>
      <c r="PYD197" s="7"/>
      <c r="PYE197" s="7"/>
      <c r="PYF197" s="7"/>
      <c r="PYG197" s="7"/>
      <c r="PYH197" s="7"/>
      <c r="PYI197" s="7"/>
      <c r="PYJ197" s="7"/>
      <c r="PYK197" s="7"/>
      <c r="PYL197" s="7"/>
      <c r="PYM197" s="7"/>
      <c r="PYN197" s="7"/>
      <c r="PYO197" s="7"/>
      <c r="PYP197" s="7"/>
      <c r="PYQ197" s="7"/>
      <c r="PYR197" s="7"/>
      <c r="PYS197" s="7"/>
      <c r="PYT197" s="7"/>
      <c r="PYU197" s="7"/>
      <c r="PYV197" s="7"/>
      <c r="PYW197" s="7"/>
      <c r="PYX197" s="7"/>
      <c r="PYY197" s="7"/>
      <c r="PYZ197" s="7"/>
      <c r="PZA197" s="7"/>
      <c r="PZB197" s="7"/>
      <c r="PZC197" s="7"/>
      <c r="PZD197" s="7"/>
      <c r="PZE197" s="7"/>
      <c r="PZF197" s="7"/>
      <c r="PZG197" s="7"/>
      <c r="PZH197" s="7"/>
      <c r="PZI197" s="7"/>
      <c r="PZJ197" s="7"/>
      <c r="PZK197" s="7"/>
      <c r="PZL197" s="7"/>
      <c r="PZM197" s="7"/>
      <c r="PZN197" s="7"/>
      <c r="PZO197" s="7"/>
      <c r="PZP197" s="7"/>
      <c r="PZQ197" s="7"/>
      <c r="PZR197" s="7"/>
      <c r="PZS197" s="7"/>
      <c r="PZT197" s="7"/>
      <c r="PZU197" s="7"/>
      <c r="PZV197" s="7"/>
      <c r="PZW197" s="7"/>
      <c r="PZX197" s="7"/>
      <c r="PZY197" s="7"/>
      <c r="PZZ197" s="7"/>
      <c r="QAA197" s="7"/>
      <c r="QAB197" s="7"/>
      <c r="QAC197" s="7"/>
      <c r="QAD197" s="7"/>
      <c r="QAE197" s="7"/>
      <c r="QAF197" s="7"/>
      <c r="QAG197" s="7"/>
      <c r="QAH197" s="7"/>
      <c r="QAI197" s="7"/>
      <c r="QAJ197" s="7"/>
      <c r="QAK197" s="7"/>
      <c r="QAL197" s="7"/>
      <c r="QAM197" s="7"/>
      <c r="QAN197" s="7"/>
      <c r="QAO197" s="7"/>
      <c r="QAP197" s="7"/>
      <c r="QAQ197" s="7"/>
      <c r="QAR197" s="7"/>
      <c r="QAS197" s="7"/>
      <c r="QAT197" s="7"/>
      <c r="QAU197" s="7"/>
      <c r="QAV197" s="7"/>
      <c r="QAW197" s="7"/>
      <c r="QAX197" s="7"/>
      <c r="QAY197" s="7"/>
      <c r="QAZ197" s="7"/>
      <c r="QBA197" s="7"/>
      <c r="QBB197" s="7"/>
      <c r="QBC197" s="7"/>
      <c r="QBD197" s="7"/>
      <c r="QBE197" s="7"/>
      <c r="QBF197" s="7"/>
      <c r="QBG197" s="7"/>
      <c r="QBH197" s="7"/>
      <c r="QBI197" s="7"/>
      <c r="QBJ197" s="7"/>
      <c r="QBK197" s="7"/>
      <c r="QBL197" s="7"/>
      <c r="QBM197" s="7"/>
      <c r="QBN197" s="7"/>
      <c r="QBO197" s="7"/>
      <c r="QBP197" s="7"/>
      <c r="QBQ197" s="7"/>
      <c r="QBR197" s="7"/>
      <c r="QBS197" s="7"/>
      <c r="QBT197" s="7"/>
      <c r="QBU197" s="7"/>
      <c r="QBV197" s="7"/>
      <c r="QBW197" s="7"/>
      <c r="QBX197" s="7"/>
      <c r="QBY197" s="7"/>
      <c r="QBZ197" s="7"/>
      <c r="QCA197" s="7"/>
      <c r="QCB197" s="7"/>
      <c r="QCC197" s="7"/>
      <c r="QCD197" s="7"/>
      <c r="QCE197" s="7"/>
      <c r="QCF197" s="7"/>
      <c r="QCG197" s="7"/>
      <c r="QCH197" s="7"/>
      <c r="QCI197" s="7"/>
      <c r="QCJ197" s="7"/>
      <c r="QCK197" s="7"/>
      <c r="QCL197" s="7"/>
      <c r="QCM197" s="7"/>
      <c r="QCN197" s="7"/>
      <c r="QCO197" s="7"/>
      <c r="QCP197" s="7"/>
      <c r="QCQ197" s="7"/>
      <c r="QCR197" s="7"/>
      <c r="QCS197" s="7"/>
      <c r="QCT197" s="7"/>
      <c r="QCU197" s="7"/>
      <c r="QCV197" s="7"/>
      <c r="QCW197" s="7"/>
      <c r="QCX197" s="7"/>
      <c r="QCY197" s="7"/>
      <c r="QCZ197" s="7"/>
      <c r="QDA197" s="7"/>
      <c r="QDB197" s="7"/>
      <c r="QDC197" s="7"/>
      <c r="QDD197" s="7"/>
      <c r="QDE197" s="7"/>
      <c r="QDF197" s="7"/>
      <c r="QDG197" s="7"/>
      <c r="QDH197" s="7"/>
      <c r="QDI197" s="7"/>
      <c r="QDJ197" s="7"/>
      <c r="QDK197" s="7"/>
      <c r="QDL197" s="7"/>
      <c r="QDM197" s="7"/>
      <c r="QDN197" s="7"/>
      <c r="QDO197" s="7"/>
      <c r="QDP197" s="7"/>
      <c r="QDQ197" s="7"/>
      <c r="QDR197" s="7"/>
      <c r="QDS197" s="7"/>
      <c r="QDT197" s="7"/>
      <c r="QDU197" s="7"/>
      <c r="QDV197" s="7"/>
      <c r="QDW197" s="7"/>
      <c r="QDX197" s="7"/>
      <c r="QDY197" s="7"/>
      <c r="QDZ197" s="7"/>
      <c r="QEA197" s="7"/>
      <c r="QEB197" s="7"/>
      <c r="QEC197" s="7"/>
      <c r="QED197" s="7"/>
      <c r="QEE197" s="7"/>
      <c r="QEF197" s="7"/>
      <c r="QEG197" s="7"/>
      <c r="QEH197" s="7"/>
      <c r="QEI197" s="7"/>
      <c r="QEJ197" s="7"/>
      <c r="QEK197" s="7"/>
      <c r="QEL197" s="7"/>
      <c r="QEM197" s="7"/>
      <c r="QEN197" s="7"/>
      <c r="QEO197" s="7"/>
      <c r="QEP197" s="7"/>
      <c r="QEQ197" s="7"/>
      <c r="QER197" s="7"/>
      <c r="QES197" s="7"/>
      <c r="QET197" s="7"/>
      <c r="QEU197" s="7"/>
      <c r="QEV197" s="7"/>
      <c r="QEW197" s="7"/>
      <c r="QEX197" s="7"/>
      <c r="QEY197" s="7"/>
      <c r="QEZ197" s="7"/>
      <c r="QFA197" s="7"/>
      <c r="QFB197" s="7"/>
      <c r="QFC197" s="7"/>
      <c r="QFD197" s="7"/>
      <c r="QFE197" s="7"/>
      <c r="QFF197" s="7"/>
      <c r="QFG197" s="7"/>
      <c r="QFH197" s="7"/>
      <c r="QFI197" s="7"/>
      <c r="QFJ197" s="7"/>
      <c r="QFK197" s="7"/>
      <c r="QFL197" s="7"/>
      <c r="QFM197" s="7"/>
      <c r="QFN197" s="7"/>
      <c r="QFO197" s="7"/>
      <c r="QFP197" s="7"/>
      <c r="QFQ197" s="7"/>
      <c r="QFR197" s="7"/>
      <c r="QFS197" s="7"/>
      <c r="QFT197" s="7"/>
      <c r="QFU197" s="7"/>
      <c r="QFV197" s="7"/>
      <c r="QFW197" s="7"/>
      <c r="QFX197" s="7"/>
      <c r="QFY197" s="7"/>
      <c r="QFZ197" s="7"/>
      <c r="QGA197" s="7"/>
      <c r="QGB197" s="7"/>
      <c r="QGC197" s="7"/>
      <c r="QGD197" s="7"/>
      <c r="QGE197" s="7"/>
      <c r="QGF197" s="7"/>
      <c r="QGG197" s="7"/>
      <c r="QGH197" s="7"/>
      <c r="QGI197" s="7"/>
      <c r="QGJ197" s="7"/>
      <c r="QGK197" s="7"/>
      <c r="QGL197" s="7"/>
      <c r="QGM197" s="7"/>
      <c r="QGN197" s="7"/>
      <c r="QGO197" s="7"/>
      <c r="QGP197" s="7"/>
      <c r="QGQ197" s="7"/>
      <c r="QGR197" s="7"/>
      <c r="QGS197" s="7"/>
      <c r="QGT197" s="7"/>
      <c r="QGU197" s="7"/>
      <c r="QGV197" s="7"/>
      <c r="QGW197" s="7"/>
      <c r="QGX197" s="7"/>
      <c r="QGY197" s="7"/>
      <c r="QGZ197" s="7"/>
      <c r="QHA197" s="7"/>
      <c r="QHB197" s="7"/>
      <c r="QHC197" s="7"/>
      <c r="QHD197" s="7"/>
      <c r="QHE197" s="7"/>
      <c r="QHF197" s="7"/>
      <c r="QHG197" s="7"/>
      <c r="QHH197" s="7"/>
      <c r="QHI197" s="7"/>
      <c r="QHJ197" s="7"/>
      <c r="QHK197" s="7"/>
      <c r="QHL197" s="7"/>
      <c r="QHM197" s="7"/>
      <c r="QHN197" s="7"/>
      <c r="QHO197" s="7"/>
      <c r="QHP197" s="7"/>
      <c r="QHQ197" s="7"/>
      <c r="QHR197" s="7"/>
      <c r="QHS197" s="7"/>
      <c r="QHT197" s="7"/>
      <c r="QHU197" s="7"/>
      <c r="QHV197" s="7"/>
      <c r="QHW197" s="7"/>
      <c r="QHX197" s="7"/>
      <c r="QHY197" s="7"/>
      <c r="QHZ197" s="7"/>
      <c r="QIA197" s="7"/>
      <c r="QIB197" s="7"/>
      <c r="QIC197" s="7"/>
      <c r="QID197" s="7"/>
      <c r="QIE197" s="7"/>
      <c r="QIF197" s="7"/>
      <c r="QIG197" s="7"/>
      <c r="QIH197" s="7"/>
      <c r="QII197" s="7"/>
      <c r="QIJ197" s="7"/>
      <c r="QIK197" s="7"/>
      <c r="QIL197" s="7"/>
      <c r="QIM197" s="7"/>
      <c r="QIN197" s="7"/>
      <c r="QIO197" s="7"/>
      <c r="QIP197" s="7"/>
      <c r="QIQ197" s="7"/>
      <c r="QIR197" s="7"/>
      <c r="QIS197" s="7"/>
      <c r="QIT197" s="7"/>
      <c r="QIU197" s="7"/>
      <c r="QIV197" s="7"/>
      <c r="QIW197" s="7"/>
      <c r="QIX197" s="7"/>
      <c r="QIY197" s="7"/>
      <c r="QIZ197" s="7"/>
      <c r="QJA197" s="7"/>
      <c r="QJB197" s="7"/>
      <c r="QJC197" s="7"/>
      <c r="QJD197" s="7"/>
      <c r="QJE197" s="7"/>
      <c r="QJF197" s="7"/>
      <c r="QJG197" s="7"/>
      <c r="QJH197" s="7"/>
      <c r="QJI197" s="7"/>
      <c r="QJJ197" s="7"/>
      <c r="QJK197" s="7"/>
      <c r="QJL197" s="7"/>
      <c r="QJM197" s="7"/>
      <c r="QJN197" s="7"/>
      <c r="QJO197" s="7"/>
      <c r="QJP197" s="7"/>
      <c r="QJQ197" s="7"/>
      <c r="QJR197" s="7"/>
      <c r="QJS197" s="7"/>
      <c r="QJT197" s="7"/>
      <c r="QJU197" s="7"/>
      <c r="QJV197" s="7"/>
      <c r="QJW197" s="7"/>
      <c r="QJX197" s="7"/>
      <c r="QJY197" s="7"/>
      <c r="QJZ197" s="7"/>
      <c r="QKA197" s="7"/>
      <c r="QKB197" s="7"/>
      <c r="QKC197" s="7"/>
      <c r="QKD197" s="7"/>
      <c r="QKE197" s="7"/>
      <c r="QKF197" s="7"/>
      <c r="QKG197" s="7"/>
      <c r="QKH197" s="7"/>
      <c r="QKI197" s="7"/>
      <c r="QKJ197" s="7"/>
      <c r="QKK197" s="7"/>
      <c r="QKL197" s="7"/>
      <c r="QKM197" s="7"/>
      <c r="QKN197" s="7"/>
      <c r="QKO197" s="7"/>
      <c r="QKP197" s="7"/>
      <c r="QKQ197" s="7"/>
      <c r="QKR197" s="7"/>
      <c r="QKS197" s="7"/>
      <c r="QKT197" s="7"/>
      <c r="QKU197" s="7"/>
      <c r="QKV197" s="7"/>
      <c r="QKW197" s="7"/>
      <c r="QKX197" s="7"/>
      <c r="QKY197" s="7"/>
      <c r="QKZ197" s="7"/>
      <c r="QLA197" s="7"/>
      <c r="QLB197" s="7"/>
      <c r="QLC197" s="7"/>
      <c r="QLD197" s="7"/>
      <c r="QLE197" s="7"/>
      <c r="QLF197" s="7"/>
      <c r="QLG197" s="7"/>
      <c r="QLH197" s="7"/>
      <c r="QLI197" s="7"/>
      <c r="QLJ197" s="7"/>
      <c r="QLK197" s="7"/>
      <c r="QLL197" s="7"/>
      <c r="QLM197" s="7"/>
      <c r="QLN197" s="7"/>
      <c r="QLO197" s="7"/>
      <c r="QLP197" s="7"/>
      <c r="QLQ197" s="7"/>
      <c r="QLR197" s="7"/>
      <c r="QLS197" s="7"/>
      <c r="QLT197" s="7"/>
      <c r="QLU197" s="7"/>
      <c r="QLV197" s="7"/>
      <c r="QLW197" s="7"/>
      <c r="QLX197" s="7"/>
      <c r="QLY197" s="7"/>
      <c r="QLZ197" s="7"/>
      <c r="QMA197" s="7"/>
      <c r="QMB197" s="7"/>
      <c r="QMC197" s="7"/>
      <c r="QMD197" s="7"/>
      <c r="QME197" s="7"/>
      <c r="QMF197" s="7"/>
      <c r="QMG197" s="7"/>
      <c r="QMH197" s="7"/>
      <c r="QMI197" s="7"/>
      <c r="QMJ197" s="7"/>
      <c r="QMK197" s="7"/>
      <c r="QML197" s="7"/>
      <c r="QMM197" s="7"/>
      <c r="QMN197" s="7"/>
      <c r="QMO197" s="7"/>
      <c r="QMP197" s="7"/>
      <c r="QMQ197" s="7"/>
      <c r="QMR197" s="7"/>
      <c r="QMS197" s="7"/>
      <c r="QMT197" s="7"/>
      <c r="QMU197" s="7"/>
      <c r="QMV197" s="7"/>
      <c r="QMW197" s="7"/>
      <c r="QMX197" s="7"/>
      <c r="QMY197" s="7"/>
      <c r="QMZ197" s="7"/>
      <c r="QNA197" s="7"/>
      <c r="QNB197" s="7"/>
      <c r="QNC197" s="7"/>
      <c r="QND197" s="7"/>
      <c r="QNE197" s="7"/>
      <c r="QNF197" s="7"/>
      <c r="QNG197" s="7"/>
      <c r="QNH197" s="7"/>
      <c r="QNI197" s="7"/>
      <c r="QNJ197" s="7"/>
      <c r="QNK197" s="7"/>
      <c r="QNL197" s="7"/>
      <c r="QNM197" s="7"/>
      <c r="QNN197" s="7"/>
      <c r="QNO197" s="7"/>
      <c r="QNP197" s="7"/>
      <c r="QNQ197" s="7"/>
      <c r="QNR197" s="7"/>
      <c r="QNS197" s="7"/>
      <c r="QNT197" s="7"/>
      <c r="QNU197" s="7"/>
      <c r="QNV197" s="7"/>
      <c r="QNW197" s="7"/>
      <c r="QNX197" s="7"/>
      <c r="QNY197" s="7"/>
      <c r="QNZ197" s="7"/>
      <c r="QOA197" s="7"/>
      <c r="QOB197" s="7"/>
      <c r="QOC197" s="7"/>
      <c r="QOD197" s="7"/>
      <c r="QOE197" s="7"/>
      <c r="QOF197" s="7"/>
      <c r="QOG197" s="7"/>
      <c r="QOH197" s="7"/>
      <c r="QOI197" s="7"/>
      <c r="QOJ197" s="7"/>
      <c r="QOK197" s="7"/>
      <c r="QOL197" s="7"/>
      <c r="QOM197" s="7"/>
      <c r="QON197" s="7"/>
      <c r="QOO197" s="7"/>
      <c r="QOP197" s="7"/>
      <c r="QOQ197" s="7"/>
      <c r="QOR197" s="7"/>
      <c r="QOS197" s="7"/>
      <c r="QOT197" s="7"/>
      <c r="QOU197" s="7"/>
      <c r="QOV197" s="7"/>
      <c r="QOW197" s="7"/>
      <c r="QOX197" s="7"/>
      <c r="QOY197" s="7"/>
      <c r="QOZ197" s="7"/>
      <c r="QPA197" s="7"/>
      <c r="QPB197" s="7"/>
      <c r="QPC197" s="7"/>
      <c r="QPD197" s="7"/>
      <c r="QPE197" s="7"/>
      <c r="QPF197" s="7"/>
      <c r="QPG197" s="7"/>
      <c r="QPH197" s="7"/>
      <c r="QPI197" s="7"/>
      <c r="QPJ197" s="7"/>
      <c r="QPK197" s="7"/>
      <c r="QPL197" s="7"/>
      <c r="QPM197" s="7"/>
      <c r="QPN197" s="7"/>
      <c r="QPO197" s="7"/>
      <c r="QPP197" s="7"/>
      <c r="QPQ197" s="7"/>
      <c r="QPR197" s="7"/>
      <c r="QPS197" s="7"/>
      <c r="QPT197" s="7"/>
      <c r="QPU197" s="7"/>
      <c r="QPV197" s="7"/>
      <c r="QPW197" s="7"/>
      <c r="QPX197" s="7"/>
      <c r="QPY197" s="7"/>
      <c r="QPZ197" s="7"/>
      <c r="QQA197" s="7"/>
      <c r="QQB197" s="7"/>
      <c r="QQC197" s="7"/>
      <c r="QQD197" s="7"/>
      <c r="QQE197" s="7"/>
      <c r="QQF197" s="7"/>
      <c r="QQG197" s="7"/>
      <c r="QQH197" s="7"/>
      <c r="QQI197" s="7"/>
      <c r="QQJ197" s="7"/>
      <c r="QQK197" s="7"/>
      <c r="QQL197" s="7"/>
      <c r="QQM197" s="7"/>
      <c r="QQN197" s="7"/>
      <c r="QQO197" s="7"/>
      <c r="QQP197" s="7"/>
      <c r="QQQ197" s="7"/>
      <c r="QQR197" s="7"/>
      <c r="QQS197" s="7"/>
      <c r="QQT197" s="7"/>
      <c r="QQU197" s="7"/>
      <c r="QQV197" s="7"/>
      <c r="QQW197" s="7"/>
      <c r="QQX197" s="7"/>
      <c r="QQY197" s="7"/>
      <c r="QQZ197" s="7"/>
      <c r="QRA197" s="7"/>
      <c r="QRB197" s="7"/>
      <c r="QRC197" s="7"/>
      <c r="QRD197" s="7"/>
      <c r="QRE197" s="7"/>
      <c r="QRF197" s="7"/>
      <c r="QRG197" s="7"/>
      <c r="QRH197" s="7"/>
      <c r="QRI197" s="7"/>
      <c r="QRJ197" s="7"/>
      <c r="QRK197" s="7"/>
      <c r="QRL197" s="7"/>
      <c r="QRM197" s="7"/>
      <c r="QRN197" s="7"/>
      <c r="QRO197" s="7"/>
      <c r="QRP197" s="7"/>
      <c r="QRQ197" s="7"/>
      <c r="QRR197" s="7"/>
      <c r="QRS197" s="7"/>
      <c r="QRT197" s="7"/>
      <c r="QRU197" s="7"/>
      <c r="QRV197" s="7"/>
      <c r="QRW197" s="7"/>
      <c r="QRX197" s="7"/>
      <c r="QRY197" s="7"/>
      <c r="QRZ197" s="7"/>
      <c r="QSA197" s="7"/>
      <c r="QSB197" s="7"/>
      <c r="QSC197" s="7"/>
      <c r="QSD197" s="7"/>
      <c r="QSE197" s="7"/>
      <c r="QSF197" s="7"/>
      <c r="QSG197" s="7"/>
      <c r="QSH197" s="7"/>
      <c r="QSI197" s="7"/>
      <c r="QSJ197" s="7"/>
      <c r="QSK197" s="7"/>
      <c r="QSL197" s="7"/>
      <c r="QSM197" s="7"/>
      <c r="QSN197" s="7"/>
      <c r="QSO197" s="7"/>
      <c r="QSP197" s="7"/>
      <c r="QSQ197" s="7"/>
      <c r="QSR197" s="7"/>
      <c r="QSS197" s="7"/>
      <c r="QST197" s="7"/>
      <c r="QSU197" s="7"/>
      <c r="QSV197" s="7"/>
      <c r="QSW197" s="7"/>
      <c r="QSX197" s="7"/>
      <c r="QSY197" s="7"/>
      <c r="QSZ197" s="7"/>
      <c r="QTA197" s="7"/>
      <c r="QTB197" s="7"/>
      <c r="QTC197" s="7"/>
      <c r="QTD197" s="7"/>
      <c r="QTE197" s="7"/>
      <c r="QTF197" s="7"/>
      <c r="QTG197" s="7"/>
      <c r="QTH197" s="7"/>
      <c r="QTI197" s="7"/>
      <c r="QTJ197" s="7"/>
      <c r="QTK197" s="7"/>
      <c r="QTL197" s="7"/>
      <c r="QTM197" s="7"/>
      <c r="QTN197" s="7"/>
      <c r="QTO197" s="7"/>
      <c r="QTP197" s="7"/>
      <c r="QTQ197" s="7"/>
      <c r="QTR197" s="7"/>
      <c r="QTS197" s="7"/>
      <c r="QTT197" s="7"/>
      <c r="QTU197" s="7"/>
      <c r="QTV197" s="7"/>
      <c r="QTW197" s="7"/>
      <c r="QTX197" s="7"/>
      <c r="QTY197" s="7"/>
      <c r="QTZ197" s="7"/>
      <c r="QUA197" s="7"/>
      <c r="QUB197" s="7"/>
      <c r="QUC197" s="7"/>
      <c r="QUD197" s="7"/>
      <c r="QUE197" s="7"/>
      <c r="QUF197" s="7"/>
      <c r="QUG197" s="7"/>
      <c r="QUH197" s="7"/>
      <c r="QUI197" s="7"/>
      <c r="QUJ197" s="7"/>
      <c r="QUK197" s="7"/>
      <c r="QUL197" s="7"/>
      <c r="QUM197" s="7"/>
      <c r="QUN197" s="7"/>
      <c r="QUO197" s="7"/>
      <c r="QUP197" s="7"/>
      <c r="QUQ197" s="7"/>
      <c r="QUR197" s="7"/>
      <c r="QUS197" s="7"/>
      <c r="QUT197" s="7"/>
      <c r="QUU197" s="7"/>
      <c r="QUV197" s="7"/>
      <c r="QUW197" s="7"/>
      <c r="QUX197" s="7"/>
      <c r="QUY197" s="7"/>
      <c r="QUZ197" s="7"/>
      <c r="QVA197" s="7"/>
      <c r="QVB197" s="7"/>
      <c r="QVC197" s="7"/>
      <c r="QVD197" s="7"/>
      <c r="QVE197" s="7"/>
      <c r="QVF197" s="7"/>
      <c r="QVG197" s="7"/>
      <c r="QVH197" s="7"/>
      <c r="QVI197" s="7"/>
      <c r="QVJ197" s="7"/>
      <c r="QVK197" s="7"/>
      <c r="QVL197" s="7"/>
      <c r="QVM197" s="7"/>
      <c r="QVN197" s="7"/>
      <c r="QVO197" s="7"/>
      <c r="QVP197" s="7"/>
      <c r="QVQ197" s="7"/>
      <c r="QVR197" s="7"/>
      <c r="QVS197" s="7"/>
      <c r="QVT197" s="7"/>
      <c r="QVU197" s="7"/>
      <c r="QVV197" s="7"/>
      <c r="QVW197" s="7"/>
      <c r="QVX197" s="7"/>
      <c r="QVY197" s="7"/>
      <c r="QVZ197" s="7"/>
      <c r="QWA197" s="7"/>
      <c r="QWB197" s="7"/>
      <c r="QWC197" s="7"/>
      <c r="QWD197" s="7"/>
      <c r="QWE197" s="7"/>
      <c r="QWF197" s="7"/>
      <c r="QWG197" s="7"/>
      <c r="QWH197" s="7"/>
      <c r="QWI197" s="7"/>
      <c r="QWJ197" s="7"/>
      <c r="QWK197" s="7"/>
      <c r="QWL197" s="7"/>
      <c r="QWM197" s="7"/>
      <c r="QWN197" s="7"/>
      <c r="QWO197" s="7"/>
      <c r="QWP197" s="7"/>
      <c r="QWQ197" s="7"/>
      <c r="QWR197" s="7"/>
      <c r="QWS197" s="7"/>
      <c r="QWT197" s="7"/>
      <c r="QWU197" s="7"/>
      <c r="QWV197" s="7"/>
      <c r="QWW197" s="7"/>
      <c r="QWX197" s="7"/>
      <c r="QWY197" s="7"/>
      <c r="QWZ197" s="7"/>
      <c r="QXA197" s="7"/>
      <c r="QXB197" s="7"/>
      <c r="QXC197" s="7"/>
      <c r="QXD197" s="7"/>
      <c r="QXE197" s="7"/>
      <c r="QXF197" s="7"/>
      <c r="QXG197" s="7"/>
      <c r="QXH197" s="7"/>
      <c r="QXI197" s="7"/>
      <c r="QXJ197" s="7"/>
      <c r="QXK197" s="7"/>
      <c r="QXL197" s="7"/>
      <c r="QXM197" s="7"/>
      <c r="QXN197" s="7"/>
      <c r="QXO197" s="7"/>
      <c r="QXP197" s="7"/>
      <c r="QXQ197" s="7"/>
      <c r="QXR197" s="7"/>
      <c r="QXS197" s="7"/>
      <c r="QXT197" s="7"/>
      <c r="QXU197" s="7"/>
      <c r="QXV197" s="7"/>
      <c r="QXW197" s="7"/>
      <c r="QXX197" s="7"/>
      <c r="QXY197" s="7"/>
      <c r="QXZ197" s="7"/>
      <c r="QYA197" s="7"/>
      <c r="QYB197" s="7"/>
      <c r="QYC197" s="7"/>
      <c r="QYD197" s="7"/>
      <c r="QYE197" s="7"/>
      <c r="QYF197" s="7"/>
      <c r="QYG197" s="7"/>
      <c r="QYH197" s="7"/>
      <c r="QYI197" s="7"/>
      <c r="QYJ197" s="7"/>
      <c r="QYK197" s="7"/>
      <c r="QYL197" s="7"/>
      <c r="QYM197" s="7"/>
      <c r="QYN197" s="7"/>
      <c r="QYO197" s="7"/>
      <c r="QYP197" s="7"/>
      <c r="QYQ197" s="7"/>
      <c r="QYR197" s="7"/>
      <c r="QYS197" s="7"/>
      <c r="QYT197" s="7"/>
      <c r="QYU197" s="7"/>
      <c r="QYV197" s="7"/>
      <c r="QYW197" s="7"/>
      <c r="QYX197" s="7"/>
      <c r="QYY197" s="7"/>
      <c r="QYZ197" s="7"/>
      <c r="QZA197" s="7"/>
      <c r="QZB197" s="7"/>
      <c r="QZC197" s="7"/>
      <c r="QZD197" s="7"/>
      <c r="QZE197" s="7"/>
      <c r="QZF197" s="7"/>
      <c r="QZG197" s="7"/>
      <c r="QZH197" s="7"/>
      <c r="QZI197" s="7"/>
      <c r="QZJ197" s="7"/>
      <c r="QZK197" s="7"/>
      <c r="QZL197" s="7"/>
      <c r="QZM197" s="7"/>
      <c r="QZN197" s="7"/>
      <c r="QZO197" s="7"/>
      <c r="QZP197" s="7"/>
      <c r="QZQ197" s="7"/>
      <c r="QZR197" s="7"/>
      <c r="QZS197" s="7"/>
      <c r="QZT197" s="7"/>
      <c r="QZU197" s="7"/>
      <c r="QZV197" s="7"/>
      <c r="QZW197" s="7"/>
      <c r="QZX197" s="7"/>
      <c r="QZY197" s="7"/>
      <c r="QZZ197" s="7"/>
      <c r="RAA197" s="7"/>
      <c r="RAB197" s="7"/>
      <c r="RAC197" s="7"/>
      <c r="RAD197" s="7"/>
      <c r="RAE197" s="7"/>
      <c r="RAF197" s="7"/>
      <c r="RAG197" s="7"/>
      <c r="RAH197" s="7"/>
      <c r="RAI197" s="7"/>
      <c r="RAJ197" s="7"/>
      <c r="RAK197" s="7"/>
      <c r="RAL197" s="7"/>
      <c r="RAM197" s="7"/>
      <c r="RAN197" s="7"/>
      <c r="RAO197" s="7"/>
      <c r="RAP197" s="7"/>
      <c r="RAQ197" s="7"/>
      <c r="RAR197" s="7"/>
      <c r="RAS197" s="7"/>
      <c r="RAT197" s="7"/>
      <c r="RAU197" s="7"/>
      <c r="RAV197" s="7"/>
      <c r="RAW197" s="7"/>
      <c r="RAX197" s="7"/>
      <c r="RAY197" s="7"/>
      <c r="RAZ197" s="7"/>
      <c r="RBA197" s="7"/>
      <c r="RBB197" s="7"/>
      <c r="RBC197" s="7"/>
      <c r="RBD197" s="7"/>
      <c r="RBE197" s="7"/>
      <c r="RBF197" s="7"/>
      <c r="RBG197" s="7"/>
      <c r="RBH197" s="7"/>
      <c r="RBI197" s="7"/>
      <c r="RBJ197" s="7"/>
      <c r="RBK197" s="7"/>
      <c r="RBL197" s="7"/>
      <c r="RBM197" s="7"/>
      <c r="RBN197" s="7"/>
      <c r="RBO197" s="7"/>
      <c r="RBP197" s="7"/>
      <c r="RBQ197" s="7"/>
      <c r="RBR197" s="7"/>
      <c r="RBS197" s="7"/>
      <c r="RBT197" s="7"/>
      <c r="RBU197" s="7"/>
      <c r="RBV197" s="7"/>
      <c r="RBW197" s="7"/>
      <c r="RBX197" s="7"/>
      <c r="RBY197" s="7"/>
      <c r="RBZ197" s="7"/>
      <c r="RCA197" s="7"/>
      <c r="RCB197" s="7"/>
      <c r="RCC197" s="7"/>
      <c r="RCD197" s="7"/>
      <c r="RCE197" s="7"/>
      <c r="RCF197" s="7"/>
      <c r="RCG197" s="7"/>
      <c r="RCH197" s="7"/>
      <c r="RCI197" s="7"/>
      <c r="RCJ197" s="7"/>
      <c r="RCK197" s="7"/>
      <c r="RCL197" s="7"/>
      <c r="RCM197" s="7"/>
      <c r="RCN197" s="7"/>
      <c r="RCO197" s="7"/>
      <c r="RCP197" s="7"/>
      <c r="RCQ197" s="7"/>
      <c r="RCR197" s="7"/>
      <c r="RCS197" s="7"/>
      <c r="RCT197" s="7"/>
      <c r="RCU197" s="7"/>
      <c r="RCV197" s="7"/>
      <c r="RCW197" s="7"/>
      <c r="RCX197" s="7"/>
      <c r="RCY197" s="7"/>
      <c r="RCZ197" s="7"/>
      <c r="RDA197" s="7"/>
      <c r="RDB197" s="7"/>
      <c r="RDC197" s="7"/>
      <c r="RDD197" s="7"/>
      <c r="RDE197" s="7"/>
      <c r="RDF197" s="7"/>
      <c r="RDG197" s="7"/>
      <c r="RDH197" s="7"/>
      <c r="RDI197" s="7"/>
      <c r="RDJ197" s="7"/>
      <c r="RDK197" s="7"/>
      <c r="RDL197" s="7"/>
      <c r="RDM197" s="7"/>
      <c r="RDN197" s="7"/>
      <c r="RDO197" s="7"/>
      <c r="RDP197" s="7"/>
      <c r="RDQ197" s="7"/>
      <c r="RDR197" s="7"/>
      <c r="RDS197" s="7"/>
      <c r="RDT197" s="7"/>
      <c r="RDU197" s="7"/>
      <c r="RDV197" s="7"/>
      <c r="RDW197" s="7"/>
      <c r="RDX197" s="7"/>
      <c r="RDY197" s="7"/>
      <c r="RDZ197" s="7"/>
      <c r="REA197" s="7"/>
      <c r="REB197" s="7"/>
      <c r="REC197" s="7"/>
      <c r="RED197" s="7"/>
      <c r="REE197" s="7"/>
      <c r="REF197" s="7"/>
      <c r="REG197" s="7"/>
      <c r="REH197" s="7"/>
      <c r="REI197" s="7"/>
      <c r="REJ197" s="7"/>
      <c r="REK197" s="7"/>
      <c r="REL197" s="7"/>
      <c r="REM197" s="7"/>
      <c r="REN197" s="7"/>
      <c r="REO197" s="7"/>
      <c r="REP197" s="7"/>
      <c r="REQ197" s="7"/>
      <c r="RER197" s="7"/>
      <c r="RES197" s="7"/>
      <c r="RET197" s="7"/>
      <c r="REU197" s="7"/>
      <c r="REV197" s="7"/>
      <c r="REW197" s="7"/>
      <c r="REX197" s="7"/>
      <c r="REY197" s="7"/>
      <c r="REZ197" s="7"/>
      <c r="RFA197" s="7"/>
      <c r="RFB197" s="7"/>
      <c r="RFC197" s="7"/>
      <c r="RFD197" s="7"/>
      <c r="RFE197" s="7"/>
      <c r="RFF197" s="7"/>
      <c r="RFG197" s="7"/>
      <c r="RFH197" s="7"/>
      <c r="RFI197" s="7"/>
      <c r="RFJ197" s="7"/>
      <c r="RFK197" s="7"/>
      <c r="RFL197" s="7"/>
      <c r="RFM197" s="7"/>
      <c r="RFN197" s="7"/>
      <c r="RFO197" s="7"/>
      <c r="RFP197" s="7"/>
      <c r="RFQ197" s="7"/>
      <c r="RFR197" s="7"/>
      <c r="RFS197" s="7"/>
      <c r="RFT197" s="7"/>
      <c r="RFU197" s="7"/>
      <c r="RFV197" s="7"/>
      <c r="RFW197" s="7"/>
      <c r="RFX197" s="7"/>
      <c r="RFY197" s="7"/>
      <c r="RFZ197" s="7"/>
      <c r="RGA197" s="7"/>
      <c r="RGB197" s="7"/>
      <c r="RGC197" s="7"/>
      <c r="RGD197" s="7"/>
      <c r="RGE197" s="7"/>
      <c r="RGF197" s="7"/>
      <c r="RGG197" s="7"/>
      <c r="RGH197" s="7"/>
      <c r="RGI197" s="7"/>
      <c r="RGJ197" s="7"/>
      <c r="RGK197" s="7"/>
      <c r="RGL197" s="7"/>
      <c r="RGM197" s="7"/>
      <c r="RGN197" s="7"/>
      <c r="RGO197" s="7"/>
      <c r="RGP197" s="7"/>
      <c r="RGQ197" s="7"/>
      <c r="RGR197" s="7"/>
      <c r="RGS197" s="7"/>
      <c r="RGT197" s="7"/>
      <c r="RGU197" s="7"/>
      <c r="RGV197" s="7"/>
      <c r="RGW197" s="7"/>
      <c r="RGX197" s="7"/>
      <c r="RGY197" s="7"/>
      <c r="RGZ197" s="7"/>
      <c r="RHA197" s="7"/>
      <c r="RHB197" s="7"/>
      <c r="RHC197" s="7"/>
      <c r="RHD197" s="7"/>
      <c r="RHE197" s="7"/>
      <c r="RHF197" s="7"/>
      <c r="RHG197" s="7"/>
      <c r="RHH197" s="7"/>
      <c r="RHI197" s="7"/>
      <c r="RHJ197" s="7"/>
      <c r="RHK197" s="7"/>
      <c r="RHL197" s="7"/>
      <c r="RHM197" s="7"/>
      <c r="RHN197" s="7"/>
      <c r="RHO197" s="7"/>
      <c r="RHP197" s="7"/>
      <c r="RHQ197" s="7"/>
      <c r="RHR197" s="7"/>
      <c r="RHS197" s="7"/>
      <c r="RHT197" s="7"/>
      <c r="RHU197" s="7"/>
      <c r="RHV197" s="7"/>
      <c r="RHW197" s="7"/>
      <c r="RHX197" s="7"/>
      <c r="RHY197" s="7"/>
      <c r="RHZ197" s="7"/>
      <c r="RIA197" s="7"/>
      <c r="RIB197" s="7"/>
      <c r="RIC197" s="7"/>
      <c r="RID197" s="7"/>
      <c r="RIE197" s="7"/>
      <c r="RIF197" s="7"/>
      <c r="RIG197" s="7"/>
      <c r="RIH197" s="7"/>
      <c r="RII197" s="7"/>
      <c r="RIJ197" s="7"/>
      <c r="RIK197" s="7"/>
      <c r="RIL197" s="7"/>
      <c r="RIM197" s="7"/>
      <c r="RIN197" s="7"/>
      <c r="RIO197" s="7"/>
      <c r="RIP197" s="7"/>
      <c r="RIQ197" s="7"/>
      <c r="RIR197" s="7"/>
      <c r="RIS197" s="7"/>
      <c r="RIT197" s="7"/>
      <c r="RIU197" s="7"/>
      <c r="RIV197" s="7"/>
      <c r="RIW197" s="7"/>
      <c r="RIX197" s="7"/>
      <c r="RIY197" s="7"/>
      <c r="RIZ197" s="7"/>
      <c r="RJA197" s="7"/>
      <c r="RJB197" s="7"/>
      <c r="RJC197" s="7"/>
      <c r="RJD197" s="7"/>
      <c r="RJE197" s="7"/>
      <c r="RJF197" s="7"/>
      <c r="RJG197" s="7"/>
      <c r="RJH197" s="7"/>
      <c r="RJI197" s="7"/>
      <c r="RJJ197" s="7"/>
      <c r="RJK197" s="7"/>
      <c r="RJL197" s="7"/>
      <c r="RJM197" s="7"/>
      <c r="RJN197" s="7"/>
      <c r="RJO197" s="7"/>
      <c r="RJP197" s="7"/>
      <c r="RJQ197" s="7"/>
      <c r="RJR197" s="7"/>
      <c r="RJS197" s="7"/>
      <c r="RJT197" s="7"/>
      <c r="RJU197" s="7"/>
      <c r="RJV197" s="7"/>
      <c r="RJW197" s="7"/>
      <c r="RJX197" s="7"/>
      <c r="RJY197" s="7"/>
      <c r="RJZ197" s="7"/>
      <c r="RKA197" s="7"/>
      <c r="RKB197" s="7"/>
      <c r="RKC197" s="7"/>
      <c r="RKD197" s="7"/>
      <c r="RKE197" s="7"/>
      <c r="RKF197" s="7"/>
      <c r="RKG197" s="7"/>
      <c r="RKH197" s="7"/>
      <c r="RKI197" s="7"/>
      <c r="RKJ197" s="7"/>
      <c r="RKK197" s="7"/>
      <c r="RKL197" s="7"/>
      <c r="RKM197" s="7"/>
      <c r="RKN197" s="7"/>
      <c r="RKO197" s="7"/>
      <c r="RKP197" s="7"/>
      <c r="RKQ197" s="7"/>
      <c r="RKR197" s="7"/>
      <c r="RKS197" s="7"/>
      <c r="RKT197" s="7"/>
      <c r="RKU197" s="7"/>
      <c r="RKV197" s="7"/>
      <c r="RKW197" s="7"/>
      <c r="RKX197" s="7"/>
      <c r="RKY197" s="7"/>
      <c r="RKZ197" s="7"/>
      <c r="RLA197" s="7"/>
      <c r="RLB197" s="7"/>
      <c r="RLC197" s="7"/>
      <c r="RLD197" s="7"/>
      <c r="RLE197" s="7"/>
      <c r="RLF197" s="7"/>
      <c r="RLG197" s="7"/>
      <c r="RLH197" s="7"/>
      <c r="RLI197" s="7"/>
      <c r="RLJ197" s="7"/>
      <c r="RLK197" s="7"/>
      <c r="RLL197" s="7"/>
      <c r="RLM197" s="7"/>
      <c r="RLN197" s="7"/>
      <c r="RLO197" s="7"/>
      <c r="RLP197" s="7"/>
      <c r="RLQ197" s="7"/>
      <c r="RLR197" s="7"/>
      <c r="RLS197" s="7"/>
      <c r="RLT197" s="7"/>
      <c r="RLU197" s="7"/>
      <c r="RLV197" s="7"/>
      <c r="RLW197" s="7"/>
      <c r="RLX197" s="7"/>
      <c r="RLY197" s="7"/>
      <c r="RLZ197" s="7"/>
      <c r="RMA197" s="7"/>
      <c r="RMB197" s="7"/>
      <c r="RMC197" s="7"/>
      <c r="RMD197" s="7"/>
      <c r="RME197" s="7"/>
      <c r="RMF197" s="7"/>
      <c r="RMG197" s="7"/>
      <c r="RMH197" s="7"/>
      <c r="RMI197" s="7"/>
      <c r="RMJ197" s="7"/>
      <c r="RMK197" s="7"/>
      <c r="RML197" s="7"/>
      <c r="RMM197" s="7"/>
      <c r="RMN197" s="7"/>
      <c r="RMO197" s="7"/>
      <c r="RMP197" s="7"/>
      <c r="RMQ197" s="7"/>
      <c r="RMR197" s="7"/>
      <c r="RMS197" s="7"/>
      <c r="RMT197" s="7"/>
      <c r="RMU197" s="7"/>
      <c r="RMV197" s="7"/>
      <c r="RMW197" s="7"/>
      <c r="RMX197" s="7"/>
      <c r="RMY197" s="7"/>
      <c r="RMZ197" s="7"/>
      <c r="RNA197" s="7"/>
      <c r="RNB197" s="7"/>
      <c r="RNC197" s="7"/>
      <c r="RND197" s="7"/>
      <c r="RNE197" s="7"/>
      <c r="RNF197" s="7"/>
      <c r="RNG197" s="7"/>
      <c r="RNH197" s="7"/>
      <c r="RNI197" s="7"/>
      <c r="RNJ197" s="7"/>
      <c r="RNK197" s="7"/>
      <c r="RNL197" s="7"/>
      <c r="RNM197" s="7"/>
      <c r="RNN197" s="7"/>
      <c r="RNO197" s="7"/>
      <c r="RNP197" s="7"/>
      <c r="RNQ197" s="7"/>
      <c r="RNR197" s="7"/>
      <c r="RNS197" s="7"/>
      <c r="RNT197" s="7"/>
      <c r="RNU197" s="7"/>
      <c r="RNV197" s="7"/>
      <c r="RNW197" s="7"/>
      <c r="RNX197" s="7"/>
      <c r="RNY197" s="7"/>
      <c r="RNZ197" s="7"/>
      <c r="ROA197" s="7"/>
      <c r="ROB197" s="7"/>
      <c r="ROC197" s="7"/>
      <c r="ROD197" s="7"/>
      <c r="ROE197" s="7"/>
      <c r="ROF197" s="7"/>
      <c r="ROG197" s="7"/>
      <c r="ROH197" s="7"/>
      <c r="ROI197" s="7"/>
      <c r="ROJ197" s="7"/>
      <c r="ROK197" s="7"/>
      <c r="ROL197" s="7"/>
      <c r="ROM197" s="7"/>
      <c r="RON197" s="7"/>
      <c r="ROO197" s="7"/>
      <c r="ROP197" s="7"/>
      <c r="ROQ197" s="7"/>
      <c r="ROR197" s="7"/>
      <c r="ROS197" s="7"/>
      <c r="ROT197" s="7"/>
      <c r="ROU197" s="7"/>
      <c r="ROV197" s="7"/>
      <c r="ROW197" s="7"/>
      <c r="ROX197" s="7"/>
      <c r="ROY197" s="7"/>
      <c r="ROZ197" s="7"/>
      <c r="RPA197" s="7"/>
      <c r="RPB197" s="7"/>
      <c r="RPC197" s="7"/>
      <c r="RPD197" s="7"/>
      <c r="RPE197" s="7"/>
      <c r="RPF197" s="7"/>
      <c r="RPG197" s="7"/>
      <c r="RPH197" s="7"/>
      <c r="RPI197" s="7"/>
      <c r="RPJ197" s="7"/>
      <c r="RPK197" s="7"/>
      <c r="RPL197" s="7"/>
      <c r="RPM197" s="7"/>
      <c r="RPN197" s="7"/>
      <c r="RPO197" s="7"/>
      <c r="RPP197" s="7"/>
      <c r="RPQ197" s="7"/>
      <c r="RPR197" s="7"/>
      <c r="RPS197" s="7"/>
      <c r="RPT197" s="7"/>
      <c r="RPU197" s="7"/>
      <c r="RPV197" s="7"/>
      <c r="RPW197" s="7"/>
      <c r="RPX197" s="7"/>
      <c r="RPY197" s="7"/>
      <c r="RPZ197" s="7"/>
      <c r="RQA197" s="7"/>
      <c r="RQB197" s="7"/>
      <c r="RQC197" s="7"/>
      <c r="RQD197" s="7"/>
      <c r="RQE197" s="7"/>
      <c r="RQF197" s="7"/>
      <c r="RQG197" s="7"/>
      <c r="RQH197" s="7"/>
      <c r="RQI197" s="7"/>
      <c r="RQJ197" s="7"/>
      <c r="RQK197" s="7"/>
      <c r="RQL197" s="7"/>
      <c r="RQM197" s="7"/>
      <c r="RQN197" s="7"/>
      <c r="RQO197" s="7"/>
      <c r="RQP197" s="7"/>
      <c r="RQQ197" s="7"/>
      <c r="RQR197" s="7"/>
      <c r="RQS197" s="7"/>
      <c r="RQT197" s="7"/>
      <c r="RQU197" s="7"/>
      <c r="RQV197" s="7"/>
      <c r="RQW197" s="7"/>
      <c r="RQX197" s="7"/>
      <c r="RQY197" s="7"/>
      <c r="RQZ197" s="7"/>
      <c r="RRA197" s="7"/>
      <c r="RRB197" s="7"/>
      <c r="RRC197" s="7"/>
      <c r="RRD197" s="7"/>
      <c r="RRE197" s="7"/>
      <c r="RRF197" s="7"/>
      <c r="RRG197" s="7"/>
      <c r="RRH197" s="7"/>
      <c r="RRI197" s="7"/>
      <c r="RRJ197" s="7"/>
      <c r="RRK197" s="7"/>
      <c r="RRL197" s="7"/>
      <c r="RRM197" s="7"/>
      <c r="RRN197" s="7"/>
      <c r="RRO197" s="7"/>
      <c r="RRP197" s="7"/>
      <c r="RRQ197" s="7"/>
      <c r="RRR197" s="7"/>
      <c r="RRS197" s="7"/>
      <c r="RRT197" s="7"/>
      <c r="RRU197" s="7"/>
      <c r="RRV197" s="7"/>
      <c r="RRW197" s="7"/>
      <c r="RRX197" s="7"/>
      <c r="RRY197" s="7"/>
      <c r="RRZ197" s="7"/>
      <c r="RSA197" s="7"/>
      <c r="RSB197" s="7"/>
      <c r="RSC197" s="7"/>
      <c r="RSD197" s="7"/>
      <c r="RSE197" s="7"/>
      <c r="RSF197" s="7"/>
      <c r="RSG197" s="7"/>
      <c r="RSH197" s="7"/>
      <c r="RSI197" s="7"/>
      <c r="RSJ197" s="7"/>
      <c r="RSK197" s="7"/>
      <c r="RSL197" s="7"/>
      <c r="RSM197" s="7"/>
      <c r="RSN197" s="7"/>
      <c r="RSO197" s="7"/>
      <c r="RSP197" s="7"/>
      <c r="RSQ197" s="7"/>
      <c r="RSR197" s="7"/>
      <c r="RSS197" s="7"/>
      <c r="RST197" s="7"/>
      <c r="RSU197" s="7"/>
      <c r="RSV197" s="7"/>
      <c r="RSW197" s="7"/>
      <c r="RSX197" s="7"/>
      <c r="RSY197" s="7"/>
      <c r="RSZ197" s="7"/>
      <c r="RTA197" s="7"/>
      <c r="RTB197" s="7"/>
      <c r="RTC197" s="7"/>
      <c r="RTD197" s="7"/>
      <c r="RTE197" s="7"/>
      <c r="RTF197" s="7"/>
      <c r="RTG197" s="7"/>
      <c r="RTH197" s="7"/>
      <c r="RTI197" s="7"/>
      <c r="RTJ197" s="7"/>
      <c r="RTK197" s="7"/>
      <c r="RTL197" s="7"/>
      <c r="RTM197" s="7"/>
      <c r="RTN197" s="7"/>
      <c r="RTO197" s="7"/>
      <c r="RTP197" s="7"/>
      <c r="RTQ197" s="7"/>
      <c r="RTR197" s="7"/>
      <c r="RTS197" s="7"/>
      <c r="RTT197" s="7"/>
      <c r="RTU197" s="7"/>
      <c r="RTV197" s="7"/>
      <c r="RTW197" s="7"/>
      <c r="RTX197" s="7"/>
      <c r="RTY197" s="7"/>
      <c r="RTZ197" s="7"/>
      <c r="RUA197" s="7"/>
      <c r="RUB197" s="7"/>
      <c r="RUC197" s="7"/>
      <c r="RUD197" s="7"/>
      <c r="RUE197" s="7"/>
      <c r="RUF197" s="7"/>
      <c r="RUG197" s="7"/>
      <c r="RUH197" s="7"/>
      <c r="RUI197" s="7"/>
      <c r="RUJ197" s="7"/>
      <c r="RUK197" s="7"/>
      <c r="RUL197" s="7"/>
      <c r="RUM197" s="7"/>
      <c r="RUN197" s="7"/>
      <c r="RUO197" s="7"/>
      <c r="RUP197" s="7"/>
      <c r="RUQ197" s="7"/>
      <c r="RUR197" s="7"/>
      <c r="RUS197" s="7"/>
      <c r="RUT197" s="7"/>
      <c r="RUU197" s="7"/>
      <c r="RUV197" s="7"/>
      <c r="RUW197" s="7"/>
      <c r="RUX197" s="7"/>
      <c r="RUY197" s="7"/>
      <c r="RUZ197" s="7"/>
      <c r="RVA197" s="7"/>
      <c r="RVB197" s="7"/>
      <c r="RVC197" s="7"/>
      <c r="RVD197" s="7"/>
      <c r="RVE197" s="7"/>
      <c r="RVF197" s="7"/>
      <c r="RVG197" s="7"/>
      <c r="RVH197" s="7"/>
      <c r="RVI197" s="7"/>
      <c r="RVJ197" s="7"/>
      <c r="RVK197" s="7"/>
      <c r="RVL197" s="7"/>
      <c r="RVM197" s="7"/>
      <c r="RVN197" s="7"/>
      <c r="RVO197" s="7"/>
      <c r="RVP197" s="7"/>
      <c r="RVQ197" s="7"/>
      <c r="RVR197" s="7"/>
      <c r="RVS197" s="7"/>
      <c r="RVT197" s="7"/>
      <c r="RVU197" s="7"/>
      <c r="RVV197" s="7"/>
      <c r="RVW197" s="7"/>
      <c r="RVX197" s="7"/>
      <c r="RVY197" s="7"/>
      <c r="RVZ197" s="7"/>
      <c r="RWA197" s="7"/>
      <c r="RWB197" s="7"/>
      <c r="RWC197" s="7"/>
      <c r="RWD197" s="7"/>
      <c r="RWE197" s="7"/>
      <c r="RWF197" s="7"/>
      <c r="RWG197" s="7"/>
      <c r="RWH197" s="7"/>
      <c r="RWI197" s="7"/>
      <c r="RWJ197" s="7"/>
      <c r="RWK197" s="7"/>
      <c r="RWL197" s="7"/>
      <c r="RWM197" s="7"/>
      <c r="RWN197" s="7"/>
      <c r="RWO197" s="7"/>
      <c r="RWP197" s="7"/>
      <c r="RWQ197" s="7"/>
      <c r="RWR197" s="7"/>
      <c r="RWS197" s="7"/>
      <c r="RWT197" s="7"/>
      <c r="RWU197" s="7"/>
      <c r="RWV197" s="7"/>
      <c r="RWW197" s="7"/>
      <c r="RWX197" s="7"/>
      <c r="RWY197" s="7"/>
      <c r="RWZ197" s="7"/>
      <c r="RXA197" s="7"/>
      <c r="RXB197" s="7"/>
      <c r="RXC197" s="7"/>
      <c r="RXD197" s="7"/>
      <c r="RXE197" s="7"/>
      <c r="RXF197" s="7"/>
      <c r="RXG197" s="7"/>
      <c r="RXH197" s="7"/>
      <c r="RXI197" s="7"/>
      <c r="RXJ197" s="7"/>
      <c r="RXK197" s="7"/>
      <c r="RXL197" s="7"/>
      <c r="RXM197" s="7"/>
      <c r="RXN197" s="7"/>
      <c r="RXO197" s="7"/>
      <c r="RXP197" s="7"/>
      <c r="RXQ197" s="7"/>
      <c r="RXR197" s="7"/>
      <c r="RXS197" s="7"/>
      <c r="RXT197" s="7"/>
      <c r="RXU197" s="7"/>
      <c r="RXV197" s="7"/>
      <c r="RXW197" s="7"/>
      <c r="RXX197" s="7"/>
      <c r="RXY197" s="7"/>
      <c r="RXZ197" s="7"/>
      <c r="RYA197" s="7"/>
      <c r="RYB197" s="7"/>
      <c r="RYC197" s="7"/>
      <c r="RYD197" s="7"/>
      <c r="RYE197" s="7"/>
      <c r="RYF197" s="7"/>
      <c r="RYG197" s="7"/>
      <c r="RYH197" s="7"/>
      <c r="RYI197" s="7"/>
      <c r="RYJ197" s="7"/>
      <c r="RYK197" s="7"/>
      <c r="RYL197" s="7"/>
      <c r="RYM197" s="7"/>
      <c r="RYN197" s="7"/>
      <c r="RYO197" s="7"/>
      <c r="RYP197" s="7"/>
      <c r="RYQ197" s="7"/>
      <c r="RYR197" s="7"/>
      <c r="RYS197" s="7"/>
      <c r="RYT197" s="7"/>
      <c r="RYU197" s="7"/>
      <c r="RYV197" s="7"/>
      <c r="RYW197" s="7"/>
      <c r="RYX197" s="7"/>
      <c r="RYY197" s="7"/>
      <c r="RYZ197" s="7"/>
      <c r="RZA197" s="7"/>
      <c r="RZB197" s="7"/>
      <c r="RZC197" s="7"/>
      <c r="RZD197" s="7"/>
      <c r="RZE197" s="7"/>
      <c r="RZF197" s="7"/>
      <c r="RZG197" s="7"/>
      <c r="RZH197" s="7"/>
      <c r="RZI197" s="7"/>
      <c r="RZJ197" s="7"/>
      <c r="RZK197" s="7"/>
      <c r="RZL197" s="7"/>
      <c r="RZM197" s="7"/>
      <c r="RZN197" s="7"/>
      <c r="RZO197" s="7"/>
      <c r="RZP197" s="7"/>
      <c r="RZQ197" s="7"/>
      <c r="RZR197" s="7"/>
      <c r="RZS197" s="7"/>
      <c r="RZT197" s="7"/>
      <c r="RZU197" s="7"/>
      <c r="RZV197" s="7"/>
      <c r="RZW197" s="7"/>
      <c r="RZX197" s="7"/>
      <c r="RZY197" s="7"/>
      <c r="RZZ197" s="7"/>
      <c r="SAA197" s="7"/>
      <c r="SAB197" s="7"/>
      <c r="SAC197" s="7"/>
      <c r="SAD197" s="7"/>
      <c r="SAE197" s="7"/>
      <c r="SAF197" s="7"/>
      <c r="SAG197" s="7"/>
      <c r="SAH197" s="7"/>
      <c r="SAI197" s="7"/>
      <c r="SAJ197" s="7"/>
      <c r="SAK197" s="7"/>
      <c r="SAL197" s="7"/>
      <c r="SAM197" s="7"/>
      <c r="SAN197" s="7"/>
      <c r="SAO197" s="7"/>
      <c r="SAP197" s="7"/>
      <c r="SAQ197" s="7"/>
      <c r="SAR197" s="7"/>
      <c r="SAS197" s="7"/>
      <c r="SAT197" s="7"/>
      <c r="SAU197" s="7"/>
      <c r="SAV197" s="7"/>
      <c r="SAW197" s="7"/>
      <c r="SAX197" s="7"/>
      <c r="SAY197" s="7"/>
      <c r="SAZ197" s="7"/>
      <c r="SBA197" s="7"/>
      <c r="SBB197" s="7"/>
      <c r="SBC197" s="7"/>
      <c r="SBD197" s="7"/>
      <c r="SBE197" s="7"/>
      <c r="SBF197" s="7"/>
      <c r="SBG197" s="7"/>
      <c r="SBH197" s="7"/>
      <c r="SBI197" s="7"/>
      <c r="SBJ197" s="7"/>
      <c r="SBK197" s="7"/>
      <c r="SBL197" s="7"/>
      <c r="SBM197" s="7"/>
      <c r="SBN197" s="7"/>
      <c r="SBO197" s="7"/>
      <c r="SBP197" s="7"/>
      <c r="SBQ197" s="7"/>
      <c r="SBR197" s="7"/>
      <c r="SBS197" s="7"/>
      <c r="SBT197" s="7"/>
      <c r="SBU197" s="7"/>
      <c r="SBV197" s="7"/>
      <c r="SBW197" s="7"/>
      <c r="SBX197" s="7"/>
      <c r="SBY197" s="7"/>
      <c r="SBZ197" s="7"/>
      <c r="SCA197" s="7"/>
      <c r="SCB197" s="7"/>
      <c r="SCC197" s="7"/>
      <c r="SCD197" s="7"/>
      <c r="SCE197" s="7"/>
      <c r="SCF197" s="7"/>
      <c r="SCG197" s="7"/>
      <c r="SCH197" s="7"/>
      <c r="SCI197" s="7"/>
      <c r="SCJ197" s="7"/>
      <c r="SCK197" s="7"/>
      <c r="SCL197" s="7"/>
      <c r="SCM197" s="7"/>
      <c r="SCN197" s="7"/>
      <c r="SCO197" s="7"/>
      <c r="SCP197" s="7"/>
      <c r="SCQ197" s="7"/>
      <c r="SCR197" s="7"/>
      <c r="SCS197" s="7"/>
      <c r="SCT197" s="7"/>
      <c r="SCU197" s="7"/>
      <c r="SCV197" s="7"/>
      <c r="SCW197" s="7"/>
      <c r="SCX197" s="7"/>
      <c r="SCY197" s="7"/>
      <c r="SCZ197" s="7"/>
      <c r="SDA197" s="7"/>
      <c r="SDB197" s="7"/>
      <c r="SDC197" s="7"/>
      <c r="SDD197" s="7"/>
      <c r="SDE197" s="7"/>
      <c r="SDF197" s="7"/>
      <c r="SDG197" s="7"/>
      <c r="SDH197" s="7"/>
      <c r="SDI197" s="7"/>
      <c r="SDJ197" s="7"/>
      <c r="SDK197" s="7"/>
      <c r="SDL197" s="7"/>
      <c r="SDM197" s="7"/>
      <c r="SDN197" s="7"/>
      <c r="SDO197" s="7"/>
      <c r="SDP197" s="7"/>
      <c r="SDQ197" s="7"/>
      <c r="SDR197" s="7"/>
      <c r="SDS197" s="7"/>
      <c r="SDT197" s="7"/>
      <c r="SDU197" s="7"/>
      <c r="SDV197" s="7"/>
      <c r="SDW197" s="7"/>
      <c r="SDX197" s="7"/>
      <c r="SDY197" s="7"/>
      <c r="SDZ197" s="7"/>
      <c r="SEA197" s="7"/>
      <c r="SEB197" s="7"/>
      <c r="SEC197" s="7"/>
      <c r="SED197" s="7"/>
      <c r="SEE197" s="7"/>
      <c r="SEF197" s="7"/>
      <c r="SEG197" s="7"/>
      <c r="SEH197" s="7"/>
      <c r="SEI197" s="7"/>
      <c r="SEJ197" s="7"/>
      <c r="SEK197" s="7"/>
      <c r="SEL197" s="7"/>
      <c r="SEM197" s="7"/>
      <c r="SEN197" s="7"/>
      <c r="SEO197" s="7"/>
      <c r="SEP197" s="7"/>
      <c r="SEQ197" s="7"/>
      <c r="SER197" s="7"/>
      <c r="SES197" s="7"/>
      <c r="SET197" s="7"/>
      <c r="SEU197" s="7"/>
      <c r="SEV197" s="7"/>
      <c r="SEW197" s="7"/>
      <c r="SEX197" s="7"/>
      <c r="SEY197" s="7"/>
      <c r="SEZ197" s="7"/>
      <c r="SFA197" s="7"/>
      <c r="SFB197" s="7"/>
      <c r="SFC197" s="7"/>
      <c r="SFD197" s="7"/>
      <c r="SFE197" s="7"/>
      <c r="SFF197" s="7"/>
      <c r="SFG197" s="7"/>
      <c r="SFH197" s="7"/>
      <c r="SFI197" s="7"/>
      <c r="SFJ197" s="7"/>
      <c r="SFK197" s="7"/>
      <c r="SFL197" s="7"/>
      <c r="SFM197" s="7"/>
      <c r="SFN197" s="7"/>
      <c r="SFO197" s="7"/>
      <c r="SFP197" s="7"/>
      <c r="SFQ197" s="7"/>
      <c r="SFR197" s="7"/>
      <c r="SFS197" s="7"/>
      <c r="SFT197" s="7"/>
      <c r="SFU197" s="7"/>
      <c r="SFV197" s="7"/>
      <c r="SFW197" s="7"/>
      <c r="SFX197" s="7"/>
      <c r="SFY197" s="7"/>
      <c r="SFZ197" s="7"/>
      <c r="SGA197" s="7"/>
      <c r="SGB197" s="7"/>
      <c r="SGC197" s="7"/>
      <c r="SGD197" s="7"/>
      <c r="SGE197" s="7"/>
      <c r="SGF197" s="7"/>
      <c r="SGG197" s="7"/>
      <c r="SGH197" s="7"/>
      <c r="SGI197" s="7"/>
      <c r="SGJ197" s="7"/>
      <c r="SGK197" s="7"/>
      <c r="SGL197" s="7"/>
      <c r="SGM197" s="7"/>
      <c r="SGN197" s="7"/>
      <c r="SGO197" s="7"/>
      <c r="SGP197" s="7"/>
      <c r="SGQ197" s="7"/>
      <c r="SGR197" s="7"/>
      <c r="SGS197" s="7"/>
      <c r="SGT197" s="7"/>
      <c r="SGU197" s="7"/>
      <c r="SGV197" s="7"/>
      <c r="SGW197" s="7"/>
      <c r="SGX197" s="7"/>
      <c r="SGY197" s="7"/>
      <c r="SGZ197" s="7"/>
      <c r="SHA197" s="7"/>
      <c r="SHB197" s="7"/>
      <c r="SHC197" s="7"/>
      <c r="SHD197" s="7"/>
      <c r="SHE197" s="7"/>
      <c r="SHF197" s="7"/>
      <c r="SHG197" s="7"/>
      <c r="SHH197" s="7"/>
      <c r="SHI197" s="7"/>
      <c r="SHJ197" s="7"/>
      <c r="SHK197" s="7"/>
      <c r="SHL197" s="7"/>
      <c r="SHM197" s="7"/>
      <c r="SHN197" s="7"/>
      <c r="SHO197" s="7"/>
      <c r="SHP197" s="7"/>
      <c r="SHQ197" s="7"/>
      <c r="SHR197" s="7"/>
      <c r="SHS197" s="7"/>
      <c r="SHT197" s="7"/>
      <c r="SHU197" s="7"/>
      <c r="SHV197" s="7"/>
      <c r="SHW197" s="7"/>
      <c r="SHX197" s="7"/>
      <c r="SHY197" s="7"/>
      <c r="SHZ197" s="7"/>
      <c r="SIA197" s="7"/>
      <c r="SIB197" s="7"/>
      <c r="SIC197" s="7"/>
      <c r="SID197" s="7"/>
      <c r="SIE197" s="7"/>
      <c r="SIF197" s="7"/>
      <c r="SIG197" s="7"/>
      <c r="SIH197" s="7"/>
      <c r="SII197" s="7"/>
      <c r="SIJ197" s="7"/>
      <c r="SIK197" s="7"/>
      <c r="SIL197" s="7"/>
      <c r="SIM197" s="7"/>
      <c r="SIN197" s="7"/>
      <c r="SIO197" s="7"/>
      <c r="SIP197" s="7"/>
      <c r="SIQ197" s="7"/>
      <c r="SIR197" s="7"/>
      <c r="SIS197" s="7"/>
      <c r="SIT197" s="7"/>
      <c r="SIU197" s="7"/>
      <c r="SIV197" s="7"/>
      <c r="SIW197" s="7"/>
      <c r="SIX197" s="7"/>
      <c r="SIY197" s="7"/>
      <c r="SIZ197" s="7"/>
      <c r="SJA197" s="7"/>
      <c r="SJB197" s="7"/>
      <c r="SJC197" s="7"/>
      <c r="SJD197" s="7"/>
      <c r="SJE197" s="7"/>
      <c r="SJF197" s="7"/>
      <c r="SJG197" s="7"/>
      <c r="SJH197" s="7"/>
      <c r="SJI197" s="7"/>
      <c r="SJJ197" s="7"/>
      <c r="SJK197" s="7"/>
      <c r="SJL197" s="7"/>
      <c r="SJM197" s="7"/>
      <c r="SJN197" s="7"/>
      <c r="SJO197" s="7"/>
      <c r="SJP197" s="7"/>
      <c r="SJQ197" s="7"/>
      <c r="SJR197" s="7"/>
      <c r="SJS197" s="7"/>
      <c r="SJT197" s="7"/>
      <c r="SJU197" s="7"/>
      <c r="SJV197" s="7"/>
      <c r="SJW197" s="7"/>
      <c r="SJX197" s="7"/>
      <c r="SJY197" s="7"/>
      <c r="SJZ197" s="7"/>
      <c r="SKA197" s="7"/>
      <c r="SKB197" s="7"/>
      <c r="SKC197" s="7"/>
      <c r="SKD197" s="7"/>
      <c r="SKE197" s="7"/>
      <c r="SKF197" s="7"/>
      <c r="SKG197" s="7"/>
      <c r="SKH197" s="7"/>
      <c r="SKI197" s="7"/>
      <c r="SKJ197" s="7"/>
      <c r="SKK197" s="7"/>
      <c r="SKL197" s="7"/>
      <c r="SKM197" s="7"/>
      <c r="SKN197" s="7"/>
      <c r="SKO197" s="7"/>
      <c r="SKP197" s="7"/>
      <c r="SKQ197" s="7"/>
      <c r="SKR197" s="7"/>
      <c r="SKS197" s="7"/>
      <c r="SKT197" s="7"/>
      <c r="SKU197" s="7"/>
      <c r="SKV197" s="7"/>
      <c r="SKW197" s="7"/>
      <c r="SKX197" s="7"/>
      <c r="SKY197" s="7"/>
      <c r="SKZ197" s="7"/>
      <c r="SLA197" s="7"/>
      <c r="SLB197" s="7"/>
      <c r="SLC197" s="7"/>
      <c r="SLD197" s="7"/>
      <c r="SLE197" s="7"/>
      <c r="SLF197" s="7"/>
      <c r="SLG197" s="7"/>
      <c r="SLH197" s="7"/>
      <c r="SLI197" s="7"/>
      <c r="SLJ197" s="7"/>
      <c r="SLK197" s="7"/>
      <c r="SLL197" s="7"/>
      <c r="SLM197" s="7"/>
      <c r="SLN197" s="7"/>
      <c r="SLO197" s="7"/>
      <c r="SLP197" s="7"/>
      <c r="SLQ197" s="7"/>
      <c r="SLR197" s="7"/>
      <c r="SLS197" s="7"/>
      <c r="SLT197" s="7"/>
      <c r="SLU197" s="7"/>
      <c r="SLV197" s="7"/>
      <c r="SLW197" s="7"/>
      <c r="SLX197" s="7"/>
      <c r="SLY197" s="7"/>
      <c r="SLZ197" s="7"/>
      <c r="SMA197" s="7"/>
      <c r="SMB197" s="7"/>
      <c r="SMC197" s="7"/>
      <c r="SMD197" s="7"/>
      <c r="SME197" s="7"/>
      <c r="SMF197" s="7"/>
      <c r="SMG197" s="7"/>
      <c r="SMH197" s="7"/>
      <c r="SMI197" s="7"/>
      <c r="SMJ197" s="7"/>
      <c r="SMK197" s="7"/>
      <c r="SML197" s="7"/>
      <c r="SMM197" s="7"/>
      <c r="SMN197" s="7"/>
      <c r="SMO197" s="7"/>
      <c r="SMP197" s="7"/>
      <c r="SMQ197" s="7"/>
      <c r="SMR197" s="7"/>
      <c r="SMS197" s="7"/>
      <c r="SMT197" s="7"/>
      <c r="SMU197" s="7"/>
      <c r="SMV197" s="7"/>
      <c r="SMW197" s="7"/>
      <c r="SMX197" s="7"/>
      <c r="SMY197" s="7"/>
      <c r="SMZ197" s="7"/>
      <c r="SNA197" s="7"/>
      <c r="SNB197" s="7"/>
      <c r="SNC197" s="7"/>
      <c r="SND197" s="7"/>
      <c r="SNE197" s="7"/>
      <c r="SNF197" s="7"/>
      <c r="SNG197" s="7"/>
      <c r="SNH197" s="7"/>
      <c r="SNI197" s="7"/>
      <c r="SNJ197" s="7"/>
      <c r="SNK197" s="7"/>
      <c r="SNL197" s="7"/>
      <c r="SNM197" s="7"/>
      <c r="SNN197" s="7"/>
      <c r="SNO197" s="7"/>
      <c r="SNP197" s="7"/>
      <c r="SNQ197" s="7"/>
      <c r="SNR197" s="7"/>
      <c r="SNS197" s="7"/>
      <c r="SNT197" s="7"/>
      <c r="SNU197" s="7"/>
      <c r="SNV197" s="7"/>
      <c r="SNW197" s="7"/>
      <c r="SNX197" s="7"/>
      <c r="SNY197" s="7"/>
      <c r="SNZ197" s="7"/>
      <c r="SOA197" s="7"/>
      <c r="SOB197" s="7"/>
      <c r="SOC197" s="7"/>
      <c r="SOD197" s="7"/>
      <c r="SOE197" s="7"/>
      <c r="SOF197" s="7"/>
      <c r="SOG197" s="7"/>
      <c r="SOH197" s="7"/>
      <c r="SOI197" s="7"/>
      <c r="SOJ197" s="7"/>
      <c r="SOK197" s="7"/>
      <c r="SOL197" s="7"/>
      <c r="SOM197" s="7"/>
      <c r="SON197" s="7"/>
      <c r="SOO197" s="7"/>
      <c r="SOP197" s="7"/>
      <c r="SOQ197" s="7"/>
      <c r="SOR197" s="7"/>
      <c r="SOS197" s="7"/>
      <c r="SOT197" s="7"/>
      <c r="SOU197" s="7"/>
      <c r="SOV197" s="7"/>
      <c r="SOW197" s="7"/>
      <c r="SOX197" s="7"/>
      <c r="SOY197" s="7"/>
      <c r="SOZ197" s="7"/>
      <c r="SPA197" s="7"/>
      <c r="SPB197" s="7"/>
      <c r="SPC197" s="7"/>
      <c r="SPD197" s="7"/>
      <c r="SPE197" s="7"/>
      <c r="SPF197" s="7"/>
      <c r="SPG197" s="7"/>
      <c r="SPH197" s="7"/>
      <c r="SPI197" s="7"/>
      <c r="SPJ197" s="7"/>
      <c r="SPK197" s="7"/>
      <c r="SPL197" s="7"/>
      <c r="SPM197" s="7"/>
      <c r="SPN197" s="7"/>
      <c r="SPO197" s="7"/>
      <c r="SPP197" s="7"/>
      <c r="SPQ197" s="7"/>
      <c r="SPR197" s="7"/>
      <c r="SPS197" s="7"/>
      <c r="SPT197" s="7"/>
      <c r="SPU197" s="7"/>
      <c r="SPV197" s="7"/>
      <c r="SPW197" s="7"/>
      <c r="SPX197" s="7"/>
      <c r="SPY197" s="7"/>
      <c r="SPZ197" s="7"/>
      <c r="SQA197" s="7"/>
      <c r="SQB197" s="7"/>
      <c r="SQC197" s="7"/>
      <c r="SQD197" s="7"/>
      <c r="SQE197" s="7"/>
      <c r="SQF197" s="7"/>
      <c r="SQG197" s="7"/>
      <c r="SQH197" s="7"/>
      <c r="SQI197" s="7"/>
      <c r="SQJ197" s="7"/>
      <c r="SQK197" s="7"/>
      <c r="SQL197" s="7"/>
      <c r="SQM197" s="7"/>
      <c r="SQN197" s="7"/>
      <c r="SQO197" s="7"/>
      <c r="SQP197" s="7"/>
      <c r="SQQ197" s="7"/>
      <c r="SQR197" s="7"/>
      <c r="SQS197" s="7"/>
      <c r="SQT197" s="7"/>
      <c r="SQU197" s="7"/>
      <c r="SQV197" s="7"/>
      <c r="SQW197" s="7"/>
      <c r="SQX197" s="7"/>
      <c r="SQY197" s="7"/>
      <c r="SQZ197" s="7"/>
      <c r="SRA197" s="7"/>
      <c r="SRB197" s="7"/>
      <c r="SRC197" s="7"/>
      <c r="SRD197" s="7"/>
      <c r="SRE197" s="7"/>
      <c r="SRF197" s="7"/>
      <c r="SRG197" s="7"/>
      <c r="SRH197" s="7"/>
      <c r="SRI197" s="7"/>
      <c r="SRJ197" s="7"/>
      <c r="SRK197" s="7"/>
      <c r="SRL197" s="7"/>
      <c r="SRM197" s="7"/>
      <c r="SRN197" s="7"/>
      <c r="SRO197" s="7"/>
      <c r="SRP197" s="7"/>
      <c r="SRQ197" s="7"/>
      <c r="SRR197" s="7"/>
      <c r="SRS197" s="7"/>
      <c r="SRT197" s="7"/>
      <c r="SRU197" s="7"/>
      <c r="SRV197" s="7"/>
      <c r="SRW197" s="7"/>
      <c r="SRX197" s="7"/>
      <c r="SRY197" s="7"/>
      <c r="SRZ197" s="7"/>
      <c r="SSA197" s="7"/>
      <c r="SSB197" s="7"/>
      <c r="SSC197" s="7"/>
      <c r="SSD197" s="7"/>
      <c r="SSE197" s="7"/>
      <c r="SSF197" s="7"/>
      <c r="SSG197" s="7"/>
      <c r="SSH197" s="7"/>
      <c r="SSI197" s="7"/>
      <c r="SSJ197" s="7"/>
      <c r="SSK197" s="7"/>
      <c r="SSL197" s="7"/>
      <c r="SSM197" s="7"/>
      <c r="SSN197" s="7"/>
      <c r="SSO197" s="7"/>
      <c r="SSP197" s="7"/>
      <c r="SSQ197" s="7"/>
      <c r="SSR197" s="7"/>
      <c r="SSS197" s="7"/>
      <c r="SST197" s="7"/>
      <c r="SSU197" s="7"/>
      <c r="SSV197" s="7"/>
      <c r="SSW197" s="7"/>
      <c r="SSX197" s="7"/>
      <c r="SSY197" s="7"/>
      <c r="SSZ197" s="7"/>
      <c r="STA197" s="7"/>
      <c r="STB197" s="7"/>
      <c r="STC197" s="7"/>
      <c r="STD197" s="7"/>
      <c r="STE197" s="7"/>
      <c r="STF197" s="7"/>
      <c r="STG197" s="7"/>
      <c r="STH197" s="7"/>
      <c r="STI197" s="7"/>
      <c r="STJ197" s="7"/>
      <c r="STK197" s="7"/>
      <c r="STL197" s="7"/>
      <c r="STM197" s="7"/>
      <c r="STN197" s="7"/>
      <c r="STO197" s="7"/>
      <c r="STP197" s="7"/>
      <c r="STQ197" s="7"/>
      <c r="STR197" s="7"/>
      <c r="STS197" s="7"/>
      <c r="STT197" s="7"/>
      <c r="STU197" s="7"/>
      <c r="STV197" s="7"/>
      <c r="STW197" s="7"/>
      <c r="STX197" s="7"/>
      <c r="STY197" s="7"/>
      <c r="STZ197" s="7"/>
      <c r="SUA197" s="7"/>
      <c r="SUB197" s="7"/>
      <c r="SUC197" s="7"/>
      <c r="SUD197" s="7"/>
      <c r="SUE197" s="7"/>
      <c r="SUF197" s="7"/>
      <c r="SUG197" s="7"/>
      <c r="SUH197" s="7"/>
      <c r="SUI197" s="7"/>
      <c r="SUJ197" s="7"/>
      <c r="SUK197" s="7"/>
      <c r="SUL197" s="7"/>
      <c r="SUM197" s="7"/>
      <c r="SUN197" s="7"/>
      <c r="SUO197" s="7"/>
      <c r="SUP197" s="7"/>
      <c r="SUQ197" s="7"/>
      <c r="SUR197" s="7"/>
      <c r="SUS197" s="7"/>
      <c r="SUT197" s="7"/>
      <c r="SUU197" s="7"/>
      <c r="SUV197" s="7"/>
      <c r="SUW197" s="7"/>
      <c r="SUX197" s="7"/>
      <c r="SUY197" s="7"/>
      <c r="SUZ197" s="7"/>
      <c r="SVA197" s="7"/>
      <c r="SVB197" s="7"/>
      <c r="SVC197" s="7"/>
      <c r="SVD197" s="7"/>
      <c r="SVE197" s="7"/>
      <c r="SVF197" s="7"/>
      <c r="SVG197" s="7"/>
      <c r="SVH197" s="7"/>
      <c r="SVI197" s="7"/>
      <c r="SVJ197" s="7"/>
      <c r="SVK197" s="7"/>
      <c r="SVL197" s="7"/>
      <c r="SVM197" s="7"/>
      <c r="SVN197" s="7"/>
      <c r="SVO197" s="7"/>
      <c r="SVP197" s="7"/>
      <c r="SVQ197" s="7"/>
      <c r="SVR197" s="7"/>
      <c r="SVS197" s="7"/>
      <c r="SVT197" s="7"/>
      <c r="SVU197" s="7"/>
      <c r="SVV197" s="7"/>
      <c r="SVW197" s="7"/>
      <c r="SVX197" s="7"/>
      <c r="SVY197" s="7"/>
      <c r="SVZ197" s="7"/>
      <c r="SWA197" s="7"/>
      <c r="SWB197" s="7"/>
      <c r="SWC197" s="7"/>
      <c r="SWD197" s="7"/>
      <c r="SWE197" s="7"/>
      <c r="SWF197" s="7"/>
      <c r="SWG197" s="7"/>
      <c r="SWH197" s="7"/>
      <c r="SWI197" s="7"/>
      <c r="SWJ197" s="7"/>
      <c r="SWK197" s="7"/>
      <c r="SWL197" s="7"/>
      <c r="SWM197" s="7"/>
      <c r="SWN197" s="7"/>
      <c r="SWO197" s="7"/>
      <c r="SWP197" s="7"/>
      <c r="SWQ197" s="7"/>
      <c r="SWR197" s="7"/>
      <c r="SWS197" s="7"/>
      <c r="SWT197" s="7"/>
      <c r="SWU197" s="7"/>
      <c r="SWV197" s="7"/>
      <c r="SWW197" s="7"/>
      <c r="SWX197" s="7"/>
      <c r="SWY197" s="7"/>
      <c r="SWZ197" s="7"/>
      <c r="SXA197" s="7"/>
      <c r="SXB197" s="7"/>
      <c r="SXC197" s="7"/>
      <c r="SXD197" s="7"/>
      <c r="SXE197" s="7"/>
      <c r="SXF197" s="7"/>
      <c r="SXG197" s="7"/>
      <c r="SXH197" s="7"/>
      <c r="SXI197" s="7"/>
      <c r="SXJ197" s="7"/>
      <c r="SXK197" s="7"/>
      <c r="SXL197" s="7"/>
      <c r="SXM197" s="7"/>
      <c r="SXN197" s="7"/>
      <c r="SXO197" s="7"/>
      <c r="SXP197" s="7"/>
      <c r="SXQ197" s="7"/>
      <c r="SXR197" s="7"/>
      <c r="SXS197" s="7"/>
      <c r="SXT197" s="7"/>
      <c r="SXU197" s="7"/>
      <c r="SXV197" s="7"/>
      <c r="SXW197" s="7"/>
      <c r="SXX197" s="7"/>
      <c r="SXY197" s="7"/>
      <c r="SXZ197" s="7"/>
      <c r="SYA197" s="7"/>
      <c r="SYB197" s="7"/>
      <c r="SYC197" s="7"/>
      <c r="SYD197" s="7"/>
      <c r="SYE197" s="7"/>
      <c r="SYF197" s="7"/>
      <c r="SYG197" s="7"/>
      <c r="SYH197" s="7"/>
      <c r="SYI197" s="7"/>
      <c r="SYJ197" s="7"/>
      <c r="SYK197" s="7"/>
      <c r="SYL197" s="7"/>
      <c r="SYM197" s="7"/>
      <c r="SYN197" s="7"/>
      <c r="SYO197" s="7"/>
      <c r="SYP197" s="7"/>
      <c r="SYQ197" s="7"/>
      <c r="SYR197" s="7"/>
      <c r="SYS197" s="7"/>
      <c r="SYT197" s="7"/>
      <c r="SYU197" s="7"/>
      <c r="SYV197" s="7"/>
      <c r="SYW197" s="7"/>
      <c r="SYX197" s="7"/>
      <c r="SYY197" s="7"/>
      <c r="SYZ197" s="7"/>
      <c r="SZA197" s="7"/>
      <c r="SZB197" s="7"/>
      <c r="SZC197" s="7"/>
      <c r="SZD197" s="7"/>
      <c r="SZE197" s="7"/>
      <c r="SZF197" s="7"/>
      <c r="SZG197" s="7"/>
      <c r="SZH197" s="7"/>
      <c r="SZI197" s="7"/>
      <c r="SZJ197" s="7"/>
      <c r="SZK197" s="7"/>
      <c r="SZL197" s="7"/>
      <c r="SZM197" s="7"/>
      <c r="SZN197" s="7"/>
      <c r="SZO197" s="7"/>
      <c r="SZP197" s="7"/>
      <c r="SZQ197" s="7"/>
      <c r="SZR197" s="7"/>
      <c r="SZS197" s="7"/>
      <c r="SZT197" s="7"/>
      <c r="SZU197" s="7"/>
      <c r="SZV197" s="7"/>
      <c r="SZW197" s="7"/>
      <c r="SZX197" s="7"/>
      <c r="SZY197" s="7"/>
      <c r="SZZ197" s="7"/>
      <c r="TAA197" s="7"/>
      <c r="TAB197" s="7"/>
      <c r="TAC197" s="7"/>
      <c r="TAD197" s="7"/>
      <c r="TAE197" s="7"/>
      <c r="TAF197" s="7"/>
      <c r="TAG197" s="7"/>
      <c r="TAH197" s="7"/>
      <c r="TAI197" s="7"/>
      <c r="TAJ197" s="7"/>
      <c r="TAK197" s="7"/>
      <c r="TAL197" s="7"/>
      <c r="TAM197" s="7"/>
      <c r="TAN197" s="7"/>
      <c r="TAO197" s="7"/>
      <c r="TAP197" s="7"/>
      <c r="TAQ197" s="7"/>
      <c r="TAR197" s="7"/>
      <c r="TAS197" s="7"/>
      <c r="TAT197" s="7"/>
      <c r="TAU197" s="7"/>
      <c r="TAV197" s="7"/>
      <c r="TAW197" s="7"/>
      <c r="TAX197" s="7"/>
      <c r="TAY197" s="7"/>
      <c r="TAZ197" s="7"/>
      <c r="TBA197" s="7"/>
      <c r="TBB197" s="7"/>
      <c r="TBC197" s="7"/>
      <c r="TBD197" s="7"/>
      <c r="TBE197" s="7"/>
      <c r="TBF197" s="7"/>
      <c r="TBG197" s="7"/>
      <c r="TBH197" s="7"/>
      <c r="TBI197" s="7"/>
      <c r="TBJ197" s="7"/>
      <c r="TBK197" s="7"/>
      <c r="TBL197" s="7"/>
      <c r="TBM197" s="7"/>
      <c r="TBN197" s="7"/>
      <c r="TBO197" s="7"/>
      <c r="TBP197" s="7"/>
      <c r="TBQ197" s="7"/>
      <c r="TBR197" s="7"/>
      <c r="TBS197" s="7"/>
      <c r="TBT197" s="7"/>
      <c r="TBU197" s="7"/>
      <c r="TBV197" s="7"/>
      <c r="TBW197" s="7"/>
      <c r="TBX197" s="7"/>
      <c r="TBY197" s="7"/>
      <c r="TBZ197" s="7"/>
      <c r="TCA197" s="7"/>
      <c r="TCB197" s="7"/>
      <c r="TCC197" s="7"/>
      <c r="TCD197" s="7"/>
      <c r="TCE197" s="7"/>
      <c r="TCF197" s="7"/>
      <c r="TCG197" s="7"/>
      <c r="TCH197" s="7"/>
      <c r="TCI197" s="7"/>
      <c r="TCJ197" s="7"/>
      <c r="TCK197" s="7"/>
      <c r="TCL197" s="7"/>
      <c r="TCM197" s="7"/>
      <c r="TCN197" s="7"/>
      <c r="TCO197" s="7"/>
      <c r="TCP197" s="7"/>
      <c r="TCQ197" s="7"/>
      <c r="TCR197" s="7"/>
      <c r="TCS197" s="7"/>
      <c r="TCT197" s="7"/>
      <c r="TCU197" s="7"/>
      <c r="TCV197" s="7"/>
      <c r="TCW197" s="7"/>
      <c r="TCX197" s="7"/>
      <c r="TCY197" s="7"/>
      <c r="TCZ197" s="7"/>
      <c r="TDA197" s="7"/>
      <c r="TDB197" s="7"/>
      <c r="TDC197" s="7"/>
      <c r="TDD197" s="7"/>
      <c r="TDE197" s="7"/>
      <c r="TDF197" s="7"/>
      <c r="TDG197" s="7"/>
      <c r="TDH197" s="7"/>
      <c r="TDI197" s="7"/>
      <c r="TDJ197" s="7"/>
      <c r="TDK197" s="7"/>
      <c r="TDL197" s="7"/>
      <c r="TDM197" s="7"/>
      <c r="TDN197" s="7"/>
      <c r="TDO197" s="7"/>
      <c r="TDP197" s="7"/>
      <c r="TDQ197" s="7"/>
      <c r="TDR197" s="7"/>
      <c r="TDS197" s="7"/>
      <c r="TDT197" s="7"/>
      <c r="TDU197" s="7"/>
      <c r="TDV197" s="7"/>
      <c r="TDW197" s="7"/>
      <c r="TDX197" s="7"/>
      <c r="TDY197" s="7"/>
      <c r="TDZ197" s="7"/>
      <c r="TEA197" s="7"/>
      <c r="TEB197" s="7"/>
      <c r="TEC197" s="7"/>
      <c r="TED197" s="7"/>
      <c r="TEE197" s="7"/>
      <c r="TEF197" s="7"/>
      <c r="TEG197" s="7"/>
      <c r="TEH197" s="7"/>
      <c r="TEI197" s="7"/>
      <c r="TEJ197" s="7"/>
      <c r="TEK197" s="7"/>
      <c r="TEL197" s="7"/>
      <c r="TEM197" s="7"/>
      <c r="TEN197" s="7"/>
      <c r="TEO197" s="7"/>
      <c r="TEP197" s="7"/>
      <c r="TEQ197" s="7"/>
      <c r="TER197" s="7"/>
      <c r="TES197" s="7"/>
      <c r="TET197" s="7"/>
      <c r="TEU197" s="7"/>
      <c r="TEV197" s="7"/>
      <c r="TEW197" s="7"/>
      <c r="TEX197" s="7"/>
      <c r="TEY197" s="7"/>
      <c r="TEZ197" s="7"/>
      <c r="TFA197" s="7"/>
      <c r="TFB197" s="7"/>
      <c r="TFC197" s="7"/>
      <c r="TFD197" s="7"/>
      <c r="TFE197" s="7"/>
      <c r="TFF197" s="7"/>
      <c r="TFG197" s="7"/>
      <c r="TFH197" s="7"/>
      <c r="TFI197" s="7"/>
      <c r="TFJ197" s="7"/>
      <c r="TFK197" s="7"/>
      <c r="TFL197" s="7"/>
      <c r="TFM197" s="7"/>
      <c r="TFN197" s="7"/>
      <c r="TFO197" s="7"/>
      <c r="TFP197" s="7"/>
      <c r="TFQ197" s="7"/>
      <c r="TFR197" s="7"/>
      <c r="TFS197" s="7"/>
      <c r="TFT197" s="7"/>
      <c r="TFU197" s="7"/>
      <c r="TFV197" s="7"/>
      <c r="TFW197" s="7"/>
      <c r="TFX197" s="7"/>
      <c r="TFY197" s="7"/>
      <c r="TFZ197" s="7"/>
      <c r="TGA197" s="7"/>
      <c r="TGB197" s="7"/>
      <c r="TGC197" s="7"/>
      <c r="TGD197" s="7"/>
      <c r="TGE197" s="7"/>
      <c r="TGF197" s="7"/>
      <c r="TGG197" s="7"/>
      <c r="TGH197" s="7"/>
      <c r="TGI197" s="7"/>
      <c r="TGJ197" s="7"/>
      <c r="TGK197" s="7"/>
      <c r="TGL197" s="7"/>
      <c r="TGM197" s="7"/>
      <c r="TGN197" s="7"/>
      <c r="TGO197" s="7"/>
      <c r="TGP197" s="7"/>
      <c r="TGQ197" s="7"/>
      <c r="TGR197" s="7"/>
      <c r="TGS197" s="7"/>
      <c r="TGT197" s="7"/>
      <c r="TGU197" s="7"/>
      <c r="TGV197" s="7"/>
      <c r="TGW197" s="7"/>
      <c r="TGX197" s="7"/>
      <c r="TGY197" s="7"/>
      <c r="TGZ197" s="7"/>
      <c r="THA197" s="7"/>
      <c r="THB197" s="7"/>
      <c r="THC197" s="7"/>
      <c r="THD197" s="7"/>
      <c r="THE197" s="7"/>
      <c r="THF197" s="7"/>
      <c r="THG197" s="7"/>
      <c r="THH197" s="7"/>
      <c r="THI197" s="7"/>
      <c r="THJ197" s="7"/>
      <c r="THK197" s="7"/>
      <c r="THL197" s="7"/>
      <c r="THM197" s="7"/>
      <c r="THN197" s="7"/>
      <c r="THO197" s="7"/>
      <c r="THP197" s="7"/>
      <c r="THQ197" s="7"/>
      <c r="THR197" s="7"/>
      <c r="THS197" s="7"/>
      <c r="THT197" s="7"/>
      <c r="THU197" s="7"/>
      <c r="THV197" s="7"/>
      <c r="THW197" s="7"/>
      <c r="THX197" s="7"/>
      <c r="THY197" s="7"/>
      <c r="THZ197" s="7"/>
      <c r="TIA197" s="7"/>
      <c r="TIB197" s="7"/>
      <c r="TIC197" s="7"/>
      <c r="TID197" s="7"/>
      <c r="TIE197" s="7"/>
      <c r="TIF197" s="7"/>
      <c r="TIG197" s="7"/>
      <c r="TIH197" s="7"/>
      <c r="TII197" s="7"/>
      <c r="TIJ197" s="7"/>
      <c r="TIK197" s="7"/>
      <c r="TIL197" s="7"/>
      <c r="TIM197" s="7"/>
      <c r="TIN197" s="7"/>
      <c r="TIO197" s="7"/>
      <c r="TIP197" s="7"/>
      <c r="TIQ197" s="7"/>
      <c r="TIR197" s="7"/>
      <c r="TIS197" s="7"/>
      <c r="TIT197" s="7"/>
      <c r="TIU197" s="7"/>
      <c r="TIV197" s="7"/>
      <c r="TIW197" s="7"/>
      <c r="TIX197" s="7"/>
      <c r="TIY197" s="7"/>
      <c r="TIZ197" s="7"/>
      <c r="TJA197" s="7"/>
      <c r="TJB197" s="7"/>
      <c r="TJC197" s="7"/>
      <c r="TJD197" s="7"/>
      <c r="TJE197" s="7"/>
      <c r="TJF197" s="7"/>
      <c r="TJG197" s="7"/>
      <c r="TJH197" s="7"/>
      <c r="TJI197" s="7"/>
      <c r="TJJ197" s="7"/>
      <c r="TJK197" s="7"/>
      <c r="TJL197" s="7"/>
      <c r="TJM197" s="7"/>
      <c r="TJN197" s="7"/>
      <c r="TJO197" s="7"/>
      <c r="TJP197" s="7"/>
      <c r="TJQ197" s="7"/>
      <c r="TJR197" s="7"/>
      <c r="TJS197" s="7"/>
      <c r="TJT197" s="7"/>
      <c r="TJU197" s="7"/>
      <c r="TJV197" s="7"/>
      <c r="TJW197" s="7"/>
      <c r="TJX197" s="7"/>
      <c r="TJY197" s="7"/>
      <c r="TJZ197" s="7"/>
      <c r="TKA197" s="7"/>
      <c r="TKB197" s="7"/>
      <c r="TKC197" s="7"/>
      <c r="TKD197" s="7"/>
      <c r="TKE197" s="7"/>
      <c r="TKF197" s="7"/>
      <c r="TKG197" s="7"/>
      <c r="TKH197" s="7"/>
      <c r="TKI197" s="7"/>
      <c r="TKJ197" s="7"/>
      <c r="TKK197" s="7"/>
      <c r="TKL197" s="7"/>
      <c r="TKM197" s="7"/>
      <c r="TKN197" s="7"/>
      <c r="TKO197" s="7"/>
      <c r="TKP197" s="7"/>
      <c r="TKQ197" s="7"/>
      <c r="TKR197" s="7"/>
      <c r="TKS197" s="7"/>
      <c r="TKT197" s="7"/>
      <c r="TKU197" s="7"/>
      <c r="TKV197" s="7"/>
      <c r="TKW197" s="7"/>
      <c r="TKX197" s="7"/>
      <c r="TKY197" s="7"/>
      <c r="TKZ197" s="7"/>
      <c r="TLA197" s="7"/>
      <c r="TLB197" s="7"/>
      <c r="TLC197" s="7"/>
      <c r="TLD197" s="7"/>
      <c r="TLE197" s="7"/>
      <c r="TLF197" s="7"/>
      <c r="TLG197" s="7"/>
      <c r="TLH197" s="7"/>
      <c r="TLI197" s="7"/>
      <c r="TLJ197" s="7"/>
      <c r="TLK197" s="7"/>
      <c r="TLL197" s="7"/>
      <c r="TLM197" s="7"/>
      <c r="TLN197" s="7"/>
      <c r="TLO197" s="7"/>
      <c r="TLP197" s="7"/>
      <c r="TLQ197" s="7"/>
      <c r="TLR197" s="7"/>
      <c r="TLS197" s="7"/>
      <c r="TLT197" s="7"/>
      <c r="TLU197" s="7"/>
      <c r="TLV197" s="7"/>
      <c r="TLW197" s="7"/>
      <c r="TLX197" s="7"/>
      <c r="TLY197" s="7"/>
      <c r="TLZ197" s="7"/>
      <c r="TMA197" s="7"/>
      <c r="TMB197" s="7"/>
      <c r="TMC197" s="7"/>
      <c r="TMD197" s="7"/>
      <c r="TME197" s="7"/>
      <c r="TMF197" s="7"/>
      <c r="TMG197" s="7"/>
      <c r="TMH197" s="7"/>
      <c r="TMI197" s="7"/>
      <c r="TMJ197" s="7"/>
      <c r="TMK197" s="7"/>
      <c r="TML197" s="7"/>
      <c r="TMM197" s="7"/>
      <c r="TMN197" s="7"/>
      <c r="TMO197" s="7"/>
      <c r="TMP197" s="7"/>
      <c r="TMQ197" s="7"/>
      <c r="TMR197" s="7"/>
      <c r="TMS197" s="7"/>
      <c r="TMT197" s="7"/>
      <c r="TMU197" s="7"/>
      <c r="TMV197" s="7"/>
      <c r="TMW197" s="7"/>
      <c r="TMX197" s="7"/>
      <c r="TMY197" s="7"/>
      <c r="TMZ197" s="7"/>
      <c r="TNA197" s="7"/>
      <c r="TNB197" s="7"/>
      <c r="TNC197" s="7"/>
      <c r="TND197" s="7"/>
      <c r="TNE197" s="7"/>
      <c r="TNF197" s="7"/>
      <c r="TNG197" s="7"/>
      <c r="TNH197" s="7"/>
      <c r="TNI197" s="7"/>
      <c r="TNJ197" s="7"/>
      <c r="TNK197" s="7"/>
      <c r="TNL197" s="7"/>
      <c r="TNM197" s="7"/>
      <c r="TNN197" s="7"/>
      <c r="TNO197" s="7"/>
      <c r="TNP197" s="7"/>
      <c r="TNQ197" s="7"/>
      <c r="TNR197" s="7"/>
      <c r="TNS197" s="7"/>
      <c r="TNT197" s="7"/>
      <c r="TNU197" s="7"/>
      <c r="TNV197" s="7"/>
      <c r="TNW197" s="7"/>
      <c r="TNX197" s="7"/>
      <c r="TNY197" s="7"/>
      <c r="TNZ197" s="7"/>
      <c r="TOA197" s="7"/>
      <c r="TOB197" s="7"/>
      <c r="TOC197" s="7"/>
      <c r="TOD197" s="7"/>
      <c r="TOE197" s="7"/>
      <c r="TOF197" s="7"/>
      <c r="TOG197" s="7"/>
      <c r="TOH197" s="7"/>
      <c r="TOI197" s="7"/>
      <c r="TOJ197" s="7"/>
      <c r="TOK197" s="7"/>
      <c r="TOL197" s="7"/>
      <c r="TOM197" s="7"/>
      <c r="TON197" s="7"/>
      <c r="TOO197" s="7"/>
      <c r="TOP197" s="7"/>
      <c r="TOQ197" s="7"/>
      <c r="TOR197" s="7"/>
      <c r="TOS197" s="7"/>
      <c r="TOT197" s="7"/>
      <c r="TOU197" s="7"/>
      <c r="TOV197" s="7"/>
      <c r="TOW197" s="7"/>
      <c r="TOX197" s="7"/>
      <c r="TOY197" s="7"/>
      <c r="TOZ197" s="7"/>
      <c r="TPA197" s="7"/>
      <c r="TPB197" s="7"/>
      <c r="TPC197" s="7"/>
      <c r="TPD197" s="7"/>
      <c r="TPE197" s="7"/>
      <c r="TPF197" s="7"/>
      <c r="TPG197" s="7"/>
      <c r="TPH197" s="7"/>
      <c r="TPI197" s="7"/>
      <c r="TPJ197" s="7"/>
      <c r="TPK197" s="7"/>
      <c r="TPL197" s="7"/>
      <c r="TPM197" s="7"/>
      <c r="TPN197" s="7"/>
      <c r="TPO197" s="7"/>
      <c r="TPP197" s="7"/>
      <c r="TPQ197" s="7"/>
      <c r="TPR197" s="7"/>
      <c r="TPS197" s="7"/>
      <c r="TPT197" s="7"/>
      <c r="TPU197" s="7"/>
      <c r="TPV197" s="7"/>
      <c r="TPW197" s="7"/>
      <c r="TPX197" s="7"/>
      <c r="TPY197" s="7"/>
      <c r="TPZ197" s="7"/>
      <c r="TQA197" s="7"/>
      <c r="TQB197" s="7"/>
      <c r="TQC197" s="7"/>
      <c r="TQD197" s="7"/>
      <c r="TQE197" s="7"/>
      <c r="TQF197" s="7"/>
      <c r="TQG197" s="7"/>
      <c r="TQH197" s="7"/>
      <c r="TQI197" s="7"/>
      <c r="TQJ197" s="7"/>
      <c r="TQK197" s="7"/>
      <c r="TQL197" s="7"/>
      <c r="TQM197" s="7"/>
      <c r="TQN197" s="7"/>
      <c r="TQO197" s="7"/>
      <c r="TQP197" s="7"/>
      <c r="TQQ197" s="7"/>
      <c r="TQR197" s="7"/>
      <c r="TQS197" s="7"/>
      <c r="TQT197" s="7"/>
      <c r="TQU197" s="7"/>
      <c r="TQV197" s="7"/>
      <c r="TQW197" s="7"/>
      <c r="TQX197" s="7"/>
      <c r="TQY197" s="7"/>
      <c r="TQZ197" s="7"/>
      <c r="TRA197" s="7"/>
      <c r="TRB197" s="7"/>
      <c r="TRC197" s="7"/>
      <c r="TRD197" s="7"/>
      <c r="TRE197" s="7"/>
      <c r="TRF197" s="7"/>
      <c r="TRG197" s="7"/>
      <c r="TRH197" s="7"/>
      <c r="TRI197" s="7"/>
      <c r="TRJ197" s="7"/>
      <c r="TRK197" s="7"/>
      <c r="TRL197" s="7"/>
      <c r="TRM197" s="7"/>
      <c r="TRN197" s="7"/>
      <c r="TRO197" s="7"/>
      <c r="TRP197" s="7"/>
      <c r="TRQ197" s="7"/>
      <c r="TRR197" s="7"/>
      <c r="TRS197" s="7"/>
      <c r="TRT197" s="7"/>
      <c r="TRU197" s="7"/>
      <c r="TRV197" s="7"/>
      <c r="TRW197" s="7"/>
      <c r="TRX197" s="7"/>
      <c r="TRY197" s="7"/>
      <c r="TRZ197" s="7"/>
      <c r="TSA197" s="7"/>
      <c r="TSB197" s="7"/>
      <c r="TSC197" s="7"/>
      <c r="TSD197" s="7"/>
      <c r="TSE197" s="7"/>
      <c r="TSF197" s="7"/>
      <c r="TSG197" s="7"/>
      <c r="TSH197" s="7"/>
      <c r="TSI197" s="7"/>
      <c r="TSJ197" s="7"/>
      <c r="TSK197" s="7"/>
      <c r="TSL197" s="7"/>
      <c r="TSM197" s="7"/>
      <c r="TSN197" s="7"/>
      <c r="TSO197" s="7"/>
      <c r="TSP197" s="7"/>
      <c r="TSQ197" s="7"/>
      <c r="TSR197" s="7"/>
      <c r="TSS197" s="7"/>
      <c r="TST197" s="7"/>
      <c r="TSU197" s="7"/>
      <c r="TSV197" s="7"/>
      <c r="TSW197" s="7"/>
      <c r="TSX197" s="7"/>
      <c r="TSY197" s="7"/>
      <c r="TSZ197" s="7"/>
      <c r="TTA197" s="7"/>
      <c r="TTB197" s="7"/>
      <c r="TTC197" s="7"/>
      <c r="TTD197" s="7"/>
      <c r="TTE197" s="7"/>
      <c r="TTF197" s="7"/>
      <c r="TTG197" s="7"/>
      <c r="TTH197" s="7"/>
      <c r="TTI197" s="7"/>
      <c r="TTJ197" s="7"/>
      <c r="TTK197" s="7"/>
      <c r="TTL197" s="7"/>
      <c r="TTM197" s="7"/>
      <c r="TTN197" s="7"/>
      <c r="TTO197" s="7"/>
      <c r="TTP197" s="7"/>
      <c r="TTQ197" s="7"/>
      <c r="TTR197" s="7"/>
      <c r="TTS197" s="7"/>
      <c r="TTT197" s="7"/>
      <c r="TTU197" s="7"/>
      <c r="TTV197" s="7"/>
      <c r="TTW197" s="7"/>
      <c r="TTX197" s="7"/>
      <c r="TTY197" s="7"/>
      <c r="TTZ197" s="7"/>
      <c r="TUA197" s="7"/>
      <c r="TUB197" s="7"/>
      <c r="TUC197" s="7"/>
      <c r="TUD197" s="7"/>
      <c r="TUE197" s="7"/>
      <c r="TUF197" s="7"/>
      <c r="TUG197" s="7"/>
      <c r="TUH197" s="7"/>
      <c r="TUI197" s="7"/>
      <c r="TUJ197" s="7"/>
      <c r="TUK197" s="7"/>
      <c r="TUL197" s="7"/>
      <c r="TUM197" s="7"/>
      <c r="TUN197" s="7"/>
      <c r="TUO197" s="7"/>
      <c r="TUP197" s="7"/>
      <c r="TUQ197" s="7"/>
      <c r="TUR197" s="7"/>
      <c r="TUS197" s="7"/>
      <c r="TUT197" s="7"/>
      <c r="TUU197" s="7"/>
      <c r="TUV197" s="7"/>
      <c r="TUW197" s="7"/>
      <c r="TUX197" s="7"/>
      <c r="TUY197" s="7"/>
      <c r="TUZ197" s="7"/>
      <c r="TVA197" s="7"/>
      <c r="TVB197" s="7"/>
      <c r="TVC197" s="7"/>
      <c r="TVD197" s="7"/>
      <c r="TVE197" s="7"/>
      <c r="TVF197" s="7"/>
      <c r="TVG197" s="7"/>
      <c r="TVH197" s="7"/>
      <c r="TVI197" s="7"/>
      <c r="TVJ197" s="7"/>
      <c r="TVK197" s="7"/>
      <c r="TVL197" s="7"/>
      <c r="TVM197" s="7"/>
      <c r="TVN197" s="7"/>
      <c r="TVO197" s="7"/>
      <c r="TVP197" s="7"/>
      <c r="TVQ197" s="7"/>
      <c r="TVR197" s="7"/>
      <c r="TVS197" s="7"/>
      <c r="TVT197" s="7"/>
      <c r="TVU197" s="7"/>
      <c r="TVV197" s="7"/>
      <c r="TVW197" s="7"/>
      <c r="TVX197" s="7"/>
      <c r="TVY197" s="7"/>
      <c r="TVZ197" s="7"/>
      <c r="TWA197" s="7"/>
      <c r="TWB197" s="7"/>
      <c r="TWC197" s="7"/>
      <c r="TWD197" s="7"/>
      <c r="TWE197" s="7"/>
      <c r="TWF197" s="7"/>
      <c r="TWG197" s="7"/>
      <c r="TWH197" s="7"/>
      <c r="TWI197" s="7"/>
      <c r="TWJ197" s="7"/>
      <c r="TWK197" s="7"/>
      <c r="TWL197" s="7"/>
      <c r="TWM197" s="7"/>
      <c r="TWN197" s="7"/>
      <c r="TWO197" s="7"/>
      <c r="TWP197" s="7"/>
      <c r="TWQ197" s="7"/>
      <c r="TWR197" s="7"/>
      <c r="TWS197" s="7"/>
      <c r="TWT197" s="7"/>
      <c r="TWU197" s="7"/>
      <c r="TWV197" s="7"/>
      <c r="TWW197" s="7"/>
      <c r="TWX197" s="7"/>
      <c r="TWY197" s="7"/>
      <c r="TWZ197" s="7"/>
      <c r="TXA197" s="7"/>
      <c r="TXB197" s="7"/>
      <c r="TXC197" s="7"/>
      <c r="TXD197" s="7"/>
      <c r="TXE197" s="7"/>
      <c r="TXF197" s="7"/>
      <c r="TXG197" s="7"/>
      <c r="TXH197" s="7"/>
      <c r="TXI197" s="7"/>
      <c r="TXJ197" s="7"/>
      <c r="TXK197" s="7"/>
      <c r="TXL197" s="7"/>
      <c r="TXM197" s="7"/>
      <c r="TXN197" s="7"/>
      <c r="TXO197" s="7"/>
      <c r="TXP197" s="7"/>
      <c r="TXQ197" s="7"/>
      <c r="TXR197" s="7"/>
      <c r="TXS197" s="7"/>
      <c r="TXT197" s="7"/>
      <c r="TXU197" s="7"/>
      <c r="TXV197" s="7"/>
      <c r="TXW197" s="7"/>
      <c r="TXX197" s="7"/>
      <c r="TXY197" s="7"/>
      <c r="TXZ197" s="7"/>
      <c r="TYA197" s="7"/>
      <c r="TYB197" s="7"/>
      <c r="TYC197" s="7"/>
      <c r="TYD197" s="7"/>
      <c r="TYE197" s="7"/>
      <c r="TYF197" s="7"/>
      <c r="TYG197" s="7"/>
      <c r="TYH197" s="7"/>
      <c r="TYI197" s="7"/>
      <c r="TYJ197" s="7"/>
      <c r="TYK197" s="7"/>
      <c r="TYL197" s="7"/>
      <c r="TYM197" s="7"/>
      <c r="TYN197" s="7"/>
      <c r="TYO197" s="7"/>
      <c r="TYP197" s="7"/>
      <c r="TYQ197" s="7"/>
      <c r="TYR197" s="7"/>
      <c r="TYS197" s="7"/>
      <c r="TYT197" s="7"/>
      <c r="TYU197" s="7"/>
      <c r="TYV197" s="7"/>
      <c r="TYW197" s="7"/>
      <c r="TYX197" s="7"/>
      <c r="TYY197" s="7"/>
      <c r="TYZ197" s="7"/>
      <c r="TZA197" s="7"/>
      <c r="TZB197" s="7"/>
      <c r="TZC197" s="7"/>
      <c r="TZD197" s="7"/>
      <c r="TZE197" s="7"/>
      <c r="TZF197" s="7"/>
      <c r="TZG197" s="7"/>
      <c r="TZH197" s="7"/>
      <c r="TZI197" s="7"/>
      <c r="TZJ197" s="7"/>
      <c r="TZK197" s="7"/>
      <c r="TZL197" s="7"/>
      <c r="TZM197" s="7"/>
      <c r="TZN197" s="7"/>
      <c r="TZO197" s="7"/>
      <c r="TZP197" s="7"/>
      <c r="TZQ197" s="7"/>
      <c r="TZR197" s="7"/>
      <c r="TZS197" s="7"/>
      <c r="TZT197" s="7"/>
      <c r="TZU197" s="7"/>
      <c r="TZV197" s="7"/>
      <c r="TZW197" s="7"/>
      <c r="TZX197" s="7"/>
      <c r="TZY197" s="7"/>
      <c r="TZZ197" s="7"/>
      <c r="UAA197" s="7"/>
      <c r="UAB197" s="7"/>
      <c r="UAC197" s="7"/>
      <c r="UAD197" s="7"/>
      <c r="UAE197" s="7"/>
      <c r="UAF197" s="7"/>
      <c r="UAG197" s="7"/>
      <c r="UAH197" s="7"/>
      <c r="UAI197" s="7"/>
      <c r="UAJ197" s="7"/>
      <c r="UAK197" s="7"/>
      <c r="UAL197" s="7"/>
      <c r="UAM197" s="7"/>
      <c r="UAN197" s="7"/>
      <c r="UAO197" s="7"/>
      <c r="UAP197" s="7"/>
      <c r="UAQ197" s="7"/>
      <c r="UAR197" s="7"/>
      <c r="UAS197" s="7"/>
      <c r="UAT197" s="7"/>
      <c r="UAU197" s="7"/>
      <c r="UAV197" s="7"/>
      <c r="UAW197" s="7"/>
      <c r="UAX197" s="7"/>
      <c r="UAY197" s="7"/>
      <c r="UAZ197" s="7"/>
      <c r="UBA197" s="7"/>
      <c r="UBB197" s="7"/>
      <c r="UBC197" s="7"/>
      <c r="UBD197" s="7"/>
      <c r="UBE197" s="7"/>
      <c r="UBF197" s="7"/>
      <c r="UBG197" s="7"/>
      <c r="UBH197" s="7"/>
      <c r="UBI197" s="7"/>
      <c r="UBJ197" s="7"/>
      <c r="UBK197" s="7"/>
      <c r="UBL197" s="7"/>
      <c r="UBM197" s="7"/>
      <c r="UBN197" s="7"/>
      <c r="UBO197" s="7"/>
      <c r="UBP197" s="7"/>
      <c r="UBQ197" s="7"/>
      <c r="UBR197" s="7"/>
      <c r="UBS197" s="7"/>
      <c r="UBT197" s="7"/>
      <c r="UBU197" s="7"/>
      <c r="UBV197" s="7"/>
      <c r="UBW197" s="7"/>
      <c r="UBX197" s="7"/>
      <c r="UBY197" s="7"/>
      <c r="UBZ197" s="7"/>
      <c r="UCA197" s="7"/>
      <c r="UCB197" s="7"/>
      <c r="UCC197" s="7"/>
      <c r="UCD197" s="7"/>
      <c r="UCE197" s="7"/>
      <c r="UCF197" s="7"/>
      <c r="UCG197" s="7"/>
      <c r="UCH197" s="7"/>
      <c r="UCI197" s="7"/>
      <c r="UCJ197" s="7"/>
      <c r="UCK197" s="7"/>
      <c r="UCL197" s="7"/>
      <c r="UCM197" s="7"/>
      <c r="UCN197" s="7"/>
      <c r="UCO197" s="7"/>
      <c r="UCP197" s="7"/>
      <c r="UCQ197" s="7"/>
      <c r="UCR197" s="7"/>
      <c r="UCS197" s="7"/>
      <c r="UCT197" s="7"/>
      <c r="UCU197" s="7"/>
      <c r="UCV197" s="7"/>
      <c r="UCW197" s="7"/>
      <c r="UCX197" s="7"/>
      <c r="UCY197" s="7"/>
      <c r="UCZ197" s="7"/>
      <c r="UDA197" s="7"/>
      <c r="UDB197" s="7"/>
      <c r="UDC197" s="7"/>
      <c r="UDD197" s="7"/>
      <c r="UDE197" s="7"/>
      <c r="UDF197" s="7"/>
      <c r="UDG197" s="7"/>
      <c r="UDH197" s="7"/>
      <c r="UDI197" s="7"/>
      <c r="UDJ197" s="7"/>
      <c r="UDK197" s="7"/>
      <c r="UDL197" s="7"/>
      <c r="UDM197" s="7"/>
      <c r="UDN197" s="7"/>
      <c r="UDO197" s="7"/>
      <c r="UDP197" s="7"/>
      <c r="UDQ197" s="7"/>
      <c r="UDR197" s="7"/>
      <c r="UDS197" s="7"/>
      <c r="UDT197" s="7"/>
      <c r="UDU197" s="7"/>
      <c r="UDV197" s="7"/>
      <c r="UDW197" s="7"/>
      <c r="UDX197" s="7"/>
      <c r="UDY197" s="7"/>
      <c r="UDZ197" s="7"/>
      <c r="UEA197" s="7"/>
      <c r="UEB197" s="7"/>
      <c r="UEC197" s="7"/>
      <c r="UED197" s="7"/>
      <c r="UEE197" s="7"/>
      <c r="UEF197" s="7"/>
      <c r="UEG197" s="7"/>
      <c r="UEH197" s="7"/>
      <c r="UEI197" s="7"/>
      <c r="UEJ197" s="7"/>
      <c r="UEK197" s="7"/>
      <c r="UEL197" s="7"/>
      <c r="UEM197" s="7"/>
      <c r="UEN197" s="7"/>
      <c r="UEO197" s="7"/>
      <c r="UEP197" s="7"/>
      <c r="UEQ197" s="7"/>
      <c r="UER197" s="7"/>
      <c r="UES197" s="7"/>
      <c r="UET197" s="7"/>
      <c r="UEU197" s="7"/>
      <c r="UEV197" s="7"/>
      <c r="UEW197" s="7"/>
      <c r="UEX197" s="7"/>
      <c r="UEY197" s="7"/>
      <c r="UEZ197" s="7"/>
      <c r="UFA197" s="7"/>
      <c r="UFB197" s="7"/>
      <c r="UFC197" s="7"/>
      <c r="UFD197" s="7"/>
      <c r="UFE197" s="7"/>
      <c r="UFF197" s="7"/>
      <c r="UFG197" s="7"/>
      <c r="UFH197" s="7"/>
      <c r="UFI197" s="7"/>
      <c r="UFJ197" s="7"/>
      <c r="UFK197" s="7"/>
      <c r="UFL197" s="7"/>
      <c r="UFM197" s="7"/>
      <c r="UFN197" s="7"/>
      <c r="UFO197" s="7"/>
      <c r="UFP197" s="7"/>
      <c r="UFQ197" s="7"/>
      <c r="UFR197" s="7"/>
      <c r="UFS197" s="7"/>
      <c r="UFT197" s="7"/>
      <c r="UFU197" s="7"/>
      <c r="UFV197" s="7"/>
      <c r="UFW197" s="7"/>
      <c r="UFX197" s="7"/>
      <c r="UFY197" s="7"/>
      <c r="UFZ197" s="7"/>
      <c r="UGA197" s="7"/>
      <c r="UGB197" s="7"/>
      <c r="UGC197" s="7"/>
      <c r="UGD197" s="7"/>
      <c r="UGE197" s="7"/>
      <c r="UGF197" s="7"/>
      <c r="UGG197" s="7"/>
      <c r="UGH197" s="7"/>
      <c r="UGI197" s="7"/>
      <c r="UGJ197" s="7"/>
      <c r="UGK197" s="7"/>
      <c r="UGL197" s="7"/>
      <c r="UGM197" s="7"/>
      <c r="UGN197" s="7"/>
      <c r="UGO197" s="7"/>
      <c r="UGP197" s="7"/>
      <c r="UGQ197" s="7"/>
      <c r="UGR197" s="7"/>
      <c r="UGS197" s="7"/>
      <c r="UGT197" s="7"/>
      <c r="UGU197" s="7"/>
      <c r="UGV197" s="7"/>
      <c r="UGW197" s="7"/>
      <c r="UGX197" s="7"/>
      <c r="UGY197" s="7"/>
      <c r="UGZ197" s="7"/>
      <c r="UHA197" s="7"/>
      <c r="UHB197" s="7"/>
      <c r="UHC197" s="7"/>
      <c r="UHD197" s="7"/>
      <c r="UHE197" s="7"/>
      <c r="UHF197" s="7"/>
      <c r="UHG197" s="7"/>
      <c r="UHH197" s="7"/>
      <c r="UHI197" s="7"/>
      <c r="UHJ197" s="7"/>
      <c r="UHK197" s="7"/>
      <c r="UHL197" s="7"/>
      <c r="UHM197" s="7"/>
      <c r="UHN197" s="7"/>
      <c r="UHO197" s="7"/>
      <c r="UHP197" s="7"/>
      <c r="UHQ197" s="7"/>
      <c r="UHR197" s="7"/>
      <c r="UHS197" s="7"/>
      <c r="UHT197" s="7"/>
      <c r="UHU197" s="7"/>
      <c r="UHV197" s="7"/>
      <c r="UHW197" s="7"/>
      <c r="UHX197" s="7"/>
      <c r="UHY197" s="7"/>
      <c r="UHZ197" s="7"/>
      <c r="UIA197" s="7"/>
      <c r="UIB197" s="7"/>
      <c r="UIC197" s="7"/>
      <c r="UID197" s="7"/>
      <c r="UIE197" s="7"/>
      <c r="UIF197" s="7"/>
      <c r="UIG197" s="7"/>
      <c r="UIH197" s="7"/>
      <c r="UII197" s="7"/>
      <c r="UIJ197" s="7"/>
      <c r="UIK197" s="7"/>
      <c r="UIL197" s="7"/>
      <c r="UIM197" s="7"/>
      <c r="UIN197" s="7"/>
      <c r="UIO197" s="7"/>
      <c r="UIP197" s="7"/>
      <c r="UIQ197" s="7"/>
      <c r="UIR197" s="7"/>
      <c r="UIS197" s="7"/>
      <c r="UIT197" s="7"/>
      <c r="UIU197" s="7"/>
      <c r="UIV197" s="7"/>
      <c r="UIW197" s="7"/>
      <c r="UIX197" s="7"/>
      <c r="UIY197" s="7"/>
      <c r="UIZ197" s="7"/>
      <c r="UJA197" s="7"/>
      <c r="UJB197" s="7"/>
      <c r="UJC197" s="7"/>
      <c r="UJD197" s="7"/>
      <c r="UJE197" s="7"/>
      <c r="UJF197" s="7"/>
      <c r="UJG197" s="7"/>
      <c r="UJH197" s="7"/>
      <c r="UJI197" s="7"/>
      <c r="UJJ197" s="7"/>
      <c r="UJK197" s="7"/>
      <c r="UJL197" s="7"/>
      <c r="UJM197" s="7"/>
      <c r="UJN197" s="7"/>
      <c r="UJO197" s="7"/>
      <c r="UJP197" s="7"/>
      <c r="UJQ197" s="7"/>
      <c r="UJR197" s="7"/>
      <c r="UJS197" s="7"/>
      <c r="UJT197" s="7"/>
      <c r="UJU197" s="7"/>
      <c r="UJV197" s="7"/>
      <c r="UJW197" s="7"/>
      <c r="UJX197" s="7"/>
      <c r="UJY197" s="7"/>
      <c r="UJZ197" s="7"/>
      <c r="UKA197" s="7"/>
      <c r="UKB197" s="7"/>
      <c r="UKC197" s="7"/>
      <c r="UKD197" s="7"/>
      <c r="UKE197" s="7"/>
      <c r="UKF197" s="7"/>
      <c r="UKG197" s="7"/>
      <c r="UKH197" s="7"/>
      <c r="UKI197" s="7"/>
      <c r="UKJ197" s="7"/>
      <c r="UKK197" s="7"/>
      <c r="UKL197" s="7"/>
      <c r="UKM197" s="7"/>
      <c r="UKN197" s="7"/>
      <c r="UKO197" s="7"/>
      <c r="UKP197" s="7"/>
      <c r="UKQ197" s="7"/>
      <c r="UKR197" s="7"/>
      <c r="UKS197" s="7"/>
      <c r="UKT197" s="7"/>
      <c r="UKU197" s="7"/>
      <c r="UKV197" s="7"/>
      <c r="UKW197" s="7"/>
      <c r="UKX197" s="7"/>
      <c r="UKY197" s="7"/>
      <c r="UKZ197" s="7"/>
      <c r="ULA197" s="7"/>
      <c r="ULB197" s="7"/>
      <c r="ULC197" s="7"/>
      <c r="ULD197" s="7"/>
      <c r="ULE197" s="7"/>
      <c r="ULF197" s="7"/>
      <c r="ULG197" s="7"/>
      <c r="ULH197" s="7"/>
      <c r="ULI197" s="7"/>
      <c r="ULJ197" s="7"/>
      <c r="ULK197" s="7"/>
      <c r="ULL197" s="7"/>
      <c r="ULM197" s="7"/>
      <c r="ULN197" s="7"/>
      <c r="ULO197" s="7"/>
      <c r="ULP197" s="7"/>
      <c r="ULQ197" s="7"/>
      <c r="ULR197" s="7"/>
      <c r="ULS197" s="7"/>
      <c r="ULT197" s="7"/>
      <c r="ULU197" s="7"/>
      <c r="ULV197" s="7"/>
      <c r="ULW197" s="7"/>
      <c r="ULX197" s="7"/>
      <c r="ULY197" s="7"/>
      <c r="ULZ197" s="7"/>
      <c r="UMA197" s="7"/>
      <c r="UMB197" s="7"/>
      <c r="UMC197" s="7"/>
      <c r="UMD197" s="7"/>
      <c r="UME197" s="7"/>
      <c r="UMF197" s="7"/>
      <c r="UMG197" s="7"/>
      <c r="UMH197" s="7"/>
      <c r="UMI197" s="7"/>
      <c r="UMJ197" s="7"/>
      <c r="UMK197" s="7"/>
      <c r="UML197" s="7"/>
      <c r="UMM197" s="7"/>
      <c r="UMN197" s="7"/>
      <c r="UMO197" s="7"/>
      <c r="UMP197" s="7"/>
      <c r="UMQ197" s="7"/>
      <c r="UMR197" s="7"/>
      <c r="UMS197" s="7"/>
      <c r="UMT197" s="7"/>
      <c r="UMU197" s="7"/>
      <c r="UMV197" s="7"/>
      <c r="UMW197" s="7"/>
      <c r="UMX197" s="7"/>
      <c r="UMY197" s="7"/>
      <c r="UMZ197" s="7"/>
      <c r="UNA197" s="7"/>
      <c r="UNB197" s="7"/>
      <c r="UNC197" s="7"/>
      <c r="UND197" s="7"/>
      <c r="UNE197" s="7"/>
      <c r="UNF197" s="7"/>
      <c r="UNG197" s="7"/>
      <c r="UNH197" s="7"/>
      <c r="UNI197" s="7"/>
      <c r="UNJ197" s="7"/>
      <c r="UNK197" s="7"/>
      <c r="UNL197" s="7"/>
      <c r="UNM197" s="7"/>
      <c r="UNN197" s="7"/>
      <c r="UNO197" s="7"/>
      <c r="UNP197" s="7"/>
      <c r="UNQ197" s="7"/>
      <c r="UNR197" s="7"/>
      <c r="UNS197" s="7"/>
      <c r="UNT197" s="7"/>
      <c r="UNU197" s="7"/>
      <c r="UNV197" s="7"/>
      <c r="UNW197" s="7"/>
      <c r="UNX197" s="7"/>
      <c r="UNY197" s="7"/>
      <c r="UNZ197" s="7"/>
      <c r="UOA197" s="7"/>
      <c r="UOB197" s="7"/>
      <c r="UOC197" s="7"/>
      <c r="UOD197" s="7"/>
      <c r="UOE197" s="7"/>
      <c r="UOF197" s="7"/>
      <c r="UOG197" s="7"/>
      <c r="UOH197" s="7"/>
      <c r="UOI197" s="7"/>
      <c r="UOJ197" s="7"/>
      <c r="UOK197" s="7"/>
      <c r="UOL197" s="7"/>
      <c r="UOM197" s="7"/>
      <c r="UON197" s="7"/>
      <c r="UOO197" s="7"/>
      <c r="UOP197" s="7"/>
      <c r="UOQ197" s="7"/>
      <c r="UOR197" s="7"/>
      <c r="UOS197" s="7"/>
      <c r="UOT197" s="7"/>
      <c r="UOU197" s="7"/>
      <c r="UOV197" s="7"/>
      <c r="UOW197" s="7"/>
      <c r="UOX197" s="7"/>
      <c r="UOY197" s="7"/>
      <c r="UOZ197" s="7"/>
      <c r="UPA197" s="7"/>
      <c r="UPB197" s="7"/>
      <c r="UPC197" s="7"/>
      <c r="UPD197" s="7"/>
      <c r="UPE197" s="7"/>
      <c r="UPF197" s="7"/>
      <c r="UPG197" s="7"/>
      <c r="UPH197" s="7"/>
      <c r="UPI197" s="7"/>
      <c r="UPJ197" s="7"/>
      <c r="UPK197" s="7"/>
      <c r="UPL197" s="7"/>
      <c r="UPM197" s="7"/>
      <c r="UPN197" s="7"/>
      <c r="UPO197" s="7"/>
      <c r="UPP197" s="7"/>
      <c r="UPQ197" s="7"/>
      <c r="UPR197" s="7"/>
      <c r="UPS197" s="7"/>
      <c r="UPT197" s="7"/>
      <c r="UPU197" s="7"/>
      <c r="UPV197" s="7"/>
      <c r="UPW197" s="7"/>
      <c r="UPX197" s="7"/>
      <c r="UPY197" s="7"/>
      <c r="UPZ197" s="7"/>
      <c r="UQA197" s="7"/>
      <c r="UQB197" s="7"/>
      <c r="UQC197" s="7"/>
      <c r="UQD197" s="7"/>
      <c r="UQE197" s="7"/>
      <c r="UQF197" s="7"/>
      <c r="UQG197" s="7"/>
      <c r="UQH197" s="7"/>
      <c r="UQI197" s="7"/>
      <c r="UQJ197" s="7"/>
      <c r="UQK197" s="7"/>
      <c r="UQL197" s="7"/>
      <c r="UQM197" s="7"/>
      <c r="UQN197" s="7"/>
      <c r="UQO197" s="7"/>
      <c r="UQP197" s="7"/>
      <c r="UQQ197" s="7"/>
      <c r="UQR197" s="7"/>
      <c r="UQS197" s="7"/>
      <c r="UQT197" s="7"/>
      <c r="UQU197" s="7"/>
      <c r="UQV197" s="7"/>
      <c r="UQW197" s="7"/>
      <c r="UQX197" s="7"/>
      <c r="UQY197" s="7"/>
      <c r="UQZ197" s="7"/>
      <c r="URA197" s="7"/>
      <c r="URB197" s="7"/>
      <c r="URC197" s="7"/>
      <c r="URD197" s="7"/>
      <c r="URE197" s="7"/>
      <c r="URF197" s="7"/>
      <c r="URG197" s="7"/>
      <c r="URH197" s="7"/>
      <c r="URI197" s="7"/>
      <c r="URJ197" s="7"/>
      <c r="URK197" s="7"/>
      <c r="URL197" s="7"/>
      <c r="URM197" s="7"/>
      <c r="URN197" s="7"/>
      <c r="URO197" s="7"/>
      <c r="URP197" s="7"/>
      <c r="URQ197" s="7"/>
      <c r="URR197" s="7"/>
      <c r="URS197" s="7"/>
      <c r="URT197" s="7"/>
      <c r="URU197" s="7"/>
      <c r="URV197" s="7"/>
      <c r="URW197" s="7"/>
      <c r="URX197" s="7"/>
      <c r="URY197" s="7"/>
      <c r="URZ197" s="7"/>
      <c r="USA197" s="7"/>
      <c r="USB197" s="7"/>
      <c r="USC197" s="7"/>
      <c r="USD197" s="7"/>
      <c r="USE197" s="7"/>
      <c r="USF197" s="7"/>
      <c r="USG197" s="7"/>
      <c r="USH197" s="7"/>
      <c r="USI197" s="7"/>
      <c r="USJ197" s="7"/>
      <c r="USK197" s="7"/>
      <c r="USL197" s="7"/>
      <c r="USM197" s="7"/>
      <c r="USN197" s="7"/>
      <c r="USO197" s="7"/>
      <c r="USP197" s="7"/>
      <c r="USQ197" s="7"/>
      <c r="USR197" s="7"/>
      <c r="USS197" s="7"/>
      <c r="UST197" s="7"/>
      <c r="USU197" s="7"/>
      <c r="USV197" s="7"/>
      <c r="USW197" s="7"/>
      <c r="USX197" s="7"/>
      <c r="USY197" s="7"/>
      <c r="USZ197" s="7"/>
      <c r="UTA197" s="7"/>
      <c r="UTB197" s="7"/>
      <c r="UTC197" s="7"/>
      <c r="UTD197" s="7"/>
      <c r="UTE197" s="7"/>
      <c r="UTF197" s="7"/>
      <c r="UTG197" s="7"/>
      <c r="UTH197" s="7"/>
      <c r="UTI197" s="7"/>
      <c r="UTJ197" s="7"/>
      <c r="UTK197" s="7"/>
      <c r="UTL197" s="7"/>
      <c r="UTM197" s="7"/>
      <c r="UTN197" s="7"/>
      <c r="UTO197" s="7"/>
      <c r="UTP197" s="7"/>
      <c r="UTQ197" s="7"/>
      <c r="UTR197" s="7"/>
      <c r="UTS197" s="7"/>
      <c r="UTT197" s="7"/>
      <c r="UTU197" s="7"/>
      <c r="UTV197" s="7"/>
      <c r="UTW197" s="7"/>
      <c r="UTX197" s="7"/>
      <c r="UTY197" s="7"/>
      <c r="UTZ197" s="7"/>
      <c r="UUA197" s="7"/>
      <c r="UUB197" s="7"/>
      <c r="UUC197" s="7"/>
      <c r="UUD197" s="7"/>
      <c r="UUE197" s="7"/>
      <c r="UUF197" s="7"/>
      <c r="UUG197" s="7"/>
      <c r="UUH197" s="7"/>
      <c r="UUI197" s="7"/>
      <c r="UUJ197" s="7"/>
      <c r="UUK197" s="7"/>
      <c r="UUL197" s="7"/>
      <c r="UUM197" s="7"/>
      <c r="UUN197" s="7"/>
      <c r="UUO197" s="7"/>
      <c r="UUP197" s="7"/>
      <c r="UUQ197" s="7"/>
      <c r="UUR197" s="7"/>
      <c r="UUS197" s="7"/>
      <c r="UUT197" s="7"/>
      <c r="UUU197" s="7"/>
      <c r="UUV197" s="7"/>
      <c r="UUW197" s="7"/>
      <c r="UUX197" s="7"/>
      <c r="UUY197" s="7"/>
      <c r="UUZ197" s="7"/>
      <c r="UVA197" s="7"/>
      <c r="UVB197" s="7"/>
      <c r="UVC197" s="7"/>
      <c r="UVD197" s="7"/>
      <c r="UVE197" s="7"/>
      <c r="UVF197" s="7"/>
      <c r="UVG197" s="7"/>
      <c r="UVH197" s="7"/>
      <c r="UVI197" s="7"/>
      <c r="UVJ197" s="7"/>
      <c r="UVK197" s="7"/>
      <c r="UVL197" s="7"/>
      <c r="UVM197" s="7"/>
      <c r="UVN197" s="7"/>
      <c r="UVO197" s="7"/>
      <c r="UVP197" s="7"/>
      <c r="UVQ197" s="7"/>
      <c r="UVR197" s="7"/>
      <c r="UVS197" s="7"/>
      <c r="UVT197" s="7"/>
      <c r="UVU197" s="7"/>
      <c r="UVV197" s="7"/>
      <c r="UVW197" s="7"/>
      <c r="UVX197" s="7"/>
      <c r="UVY197" s="7"/>
      <c r="UVZ197" s="7"/>
      <c r="UWA197" s="7"/>
      <c r="UWB197" s="7"/>
      <c r="UWC197" s="7"/>
      <c r="UWD197" s="7"/>
      <c r="UWE197" s="7"/>
      <c r="UWF197" s="7"/>
      <c r="UWG197" s="7"/>
      <c r="UWH197" s="7"/>
      <c r="UWI197" s="7"/>
      <c r="UWJ197" s="7"/>
      <c r="UWK197" s="7"/>
      <c r="UWL197" s="7"/>
      <c r="UWM197" s="7"/>
      <c r="UWN197" s="7"/>
      <c r="UWO197" s="7"/>
      <c r="UWP197" s="7"/>
      <c r="UWQ197" s="7"/>
      <c r="UWR197" s="7"/>
      <c r="UWS197" s="7"/>
      <c r="UWT197" s="7"/>
      <c r="UWU197" s="7"/>
      <c r="UWV197" s="7"/>
      <c r="UWW197" s="7"/>
      <c r="UWX197" s="7"/>
      <c r="UWY197" s="7"/>
      <c r="UWZ197" s="7"/>
      <c r="UXA197" s="7"/>
      <c r="UXB197" s="7"/>
      <c r="UXC197" s="7"/>
      <c r="UXD197" s="7"/>
      <c r="UXE197" s="7"/>
      <c r="UXF197" s="7"/>
      <c r="UXG197" s="7"/>
      <c r="UXH197" s="7"/>
      <c r="UXI197" s="7"/>
      <c r="UXJ197" s="7"/>
      <c r="UXK197" s="7"/>
      <c r="UXL197" s="7"/>
      <c r="UXM197" s="7"/>
      <c r="UXN197" s="7"/>
      <c r="UXO197" s="7"/>
      <c r="UXP197" s="7"/>
      <c r="UXQ197" s="7"/>
      <c r="UXR197" s="7"/>
      <c r="UXS197" s="7"/>
      <c r="UXT197" s="7"/>
      <c r="UXU197" s="7"/>
      <c r="UXV197" s="7"/>
      <c r="UXW197" s="7"/>
      <c r="UXX197" s="7"/>
      <c r="UXY197" s="7"/>
      <c r="UXZ197" s="7"/>
      <c r="UYA197" s="7"/>
      <c r="UYB197" s="7"/>
      <c r="UYC197" s="7"/>
      <c r="UYD197" s="7"/>
      <c r="UYE197" s="7"/>
      <c r="UYF197" s="7"/>
      <c r="UYG197" s="7"/>
      <c r="UYH197" s="7"/>
      <c r="UYI197" s="7"/>
      <c r="UYJ197" s="7"/>
      <c r="UYK197" s="7"/>
      <c r="UYL197" s="7"/>
      <c r="UYM197" s="7"/>
      <c r="UYN197" s="7"/>
      <c r="UYO197" s="7"/>
      <c r="UYP197" s="7"/>
      <c r="UYQ197" s="7"/>
      <c r="UYR197" s="7"/>
      <c r="UYS197" s="7"/>
      <c r="UYT197" s="7"/>
      <c r="UYU197" s="7"/>
      <c r="UYV197" s="7"/>
      <c r="UYW197" s="7"/>
      <c r="UYX197" s="7"/>
      <c r="UYY197" s="7"/>
      <c r="UYZ197" s="7"/>
      <c r="UZA197" s="7"/>
      <c r="UZB197" s="7"/>
      <c r="UZC197" s="7"/>
      <c r="UZD197" s="7"/>
      <c r="UZE197" s="7"/>
      <c r="UZF197" s="7"/>
      <c r="UZG197" s="7"/>
      <c r="UZH197" s="7"/>
      <c r="UZI197" s="7"/>
      <c r="UZJ197" s="7"/>
      <c r="UZK197" s="7"/>
      <c r="UZL197" s="7"/>
      <c r="UZM197" s="7"/>
      <c r="UZN197" s="7"/>
      <c r="UZO197" s="7"/>
      <c r="UZP197" s="7"/>
      <c r="UZQ197" s="7"/>
      <c r="UZR197" s="7"/>
      <c r="UZS197" s="7"/>
      <c r="UZT197" s="7"/>
      <c r="UZU197" s="7"/>
      <c r="UZV197" s="7"/>
      <c r="UZW197" s="7"/>
      <c r="UZX197" s="7"/>
      <c r="UZY197" s="7"/>
      <c r="UZZ197" s="7"/>
      <c r="VAA197" s="7"/>
      <c r="VAB197" s="7"/>
      <c r="VAC197" s="7"/>
      <c r="VAD197" s="7"/>
      <c r="VAE197" s="7"/>
      <c r="VAF197" s="7"/>
      <c r="VAG197" s="7"/>
      <c r="VAH197" s="7"/>
      <c r="VAI197" s="7"/>
      <c r="VAJ197" s="7"/>
      <c r="VAK197" s="7"/>
      <c r="VAL197" s="7"/>
      <c r="VAM197" s="7"/>
      <c r="VAN197" s="7"/>
      <c r="VAO197" s="7"/>
      <c r="VAP197" s="7"/>
      <c r="VAQ197" s="7"/>
      <c r="VAR197" s="7"/>
      <c r="VAS197" s="7"/>
      <c r="VAT197" s="7"/>
      <c r="VAU197" s="7"/>
      <c r="VAV197" s="7"/>
      <c r="VAW197" s="7"/>
      <c r="VAX197" s="7"/>
      <c r="VAY197" s="7"/>
      <c r="VAZ197" s="7"/>
      <c r="VBA197" s="7"/>
      <c r="VBB197" s="7"/>
      <c r="VBC197" s="7"/>
      <c r="VBD197" s="7"/>
      <c r="VBE197" s="7"/>
      <c r="VBF197" s="7"/>
      <c r="VBG197" s="7"/>
      <c r="VBH197" s="7"/>
      <c r="VBI197" s="7"/>
      <c r="VBJ197" s="7"/>
      <c r="VBK197" s="7"/>
      <c r="VBL197" s="7"/>
      <c r="VBM197" s="7"/>
      <c r="VBN197" s="7"/>
      <c r="VBO197" s="7"/>
      <c r="VBP197" s="7"/>
      <c r="VBQ197" s="7"/>
      <c r="VBR197" s="7"/>
      <c r="VBS197" s="7"/>
      <c r="VBT197" s="7"/>
      <c r="VBU197" s="7"/>
      <c r="VBV197" s="7"/>
      <c r="VBW197" s="7"/>
      <c r="VBX197" s="7"/>
      <c r="VBY197" s="7"/>
      <c r="VBZ197" s="7"/>
      <c r="VCA197" s="7"/>
      <c r="VCB197" s="7"/>
      <c r="VCC197" s="7"/>
      <c r="VCD197" s="7"/>
      <c r="VCE197" s="7"/>
      <c r="VCF197" s="7"/>
      <c r="VCG197" s="7"/>
      <c r="VCH197" s="7"/>
      <c r="VCI197" s="7"/>
      <c r="VCJ197" s="7"/>
      <c r="VCK197" s="7"/>
      <c r="VCL197" s="7"/>
      <c r="VCM197" s="7"/>
      <c r="VCN197" s="7"/>
      <c r="VCO197" s="7"/>
      <c r="VCP197" s="7"/>
      <c r="VCQ197" s="7"/>
      <c r="VCR197" s="7"/>
      <c r="VCS197" s="7"/>
      <c r="VCT197" s="7"/>
      <c r="VCU197" s="7"/>
      <c r="VCV197" s="7"/>
      <c r="VCW197" s="7"/>
      <c r="VCX197" s="7"/>
      <c r="VCY197" s="7"/>
      <c r="VCZ197" s="7"/>
      <c r="VDA197" s="7"/>
      <c r="VDB197" s="7"/>
      <c r="VDC197" s="7"/>
      <c r="VDD197" s="7"/>
      <c r="VDE197" s="7"/>
      <c r="VDF197" s="7"/>
      <c r="VDG197" s="7"/>
      <c r="VDH197" s="7"/>
      <c r="VDI197" s="7"/>
      <c r="VDJ197" s="7"/>
      <c r="VDK197" s="7"/>
      <c r="VDL197" s="7"/>
      <c r="VDM197" s="7"/>
      <c r="VDN197" s="7"/>
      <c r="VDO197" s="7"/>
      <c r="VDP197" s="7"/>
      <c r="VDQ197" s="7"/>
      <c r="VDR197" s="7"/>
      <c r="VDS197" s="7"/>
      <c r="VDT197" s="7"/>
      <c r="VDU197" s="7"/>
      <c r="VDV197" s="7"/>
      <c r="VDW197" s="7"/>
      <c r="VDX197" s="7"/>
      <c r="VDY197" s="7"/>
      <c r="VDZ197" s="7"/>
      <c r="VEA197" s="7"/>
      <c r="VEB197" s="7"/>
      <c r="VEC197" s="7"/>
      <c r="VED197" s="7"/>
      <c r="VEE197" s="7"/>
      <c r="VEF197" s="7"/>
      <c r="VEG197" s="7"/>
      <c r="VEH197" s="7"/>
      <c r="VEI197" s="7"/>
      <c r="VEJ197" s="7"/>
      <c r="VEK197" s="7"/>
      <c r="VEL197" s="7"/>
      <c r="VEM197" s="7"/>
      <c r="VEN197" s="7"/>
      <c r="VEO197" s="7"/>
      <c r="VEP197" s="7"/>
      <c r="VEQ197" s="7"/>
      <c r="VER197" s="7"/>
      <c r="VES197" s="7"/>
      <c r="VET197" s="7"/>
      <c r="VEU197" s="7"/>
      <c r="VEV197" s="7"/>
      <c r="VEW197" s="7"/>
      <c r="VEX197" s="7"/>
      <c r="VEY197" s="7"/>
      <c r="VEZ197" s="7"/>
      <c r="VFA197" s="7"/>
      <c r="VFB197" s="7"/>
      <c r="VFC197" s="7"/>
      <c r="VFD197" s="7"/>
      <c r="VFE197" s="7"/>
      <c r="VFF197" s="7"/>
      <c r="VFG197" s="7"/>
      <c r="VFH197" s="7"/>
      <c r="VFI197" s="7"/>
      <c r="VFJ197" s="7"/>
      <c r="VFK197" s="7"/>
      <c r="VFL197" s="7"/>
      <c r="VFM197" s="7"/>
      <c r="VFN197" s="7"/>
      <c r="VFO197" s="7"/>
      <c r="VFP197" s="7"/>
      <c r="VFQ197" s="7"/>
      <c r="VFR197" s="7"/>
      <c r="VFS197" s="7"/>
      <c r="VFT197" s="7"/>
      <c r="VFU197" s="7"/>
      <c r="VFV197" s="7"/>
      <c r="VFW197" s="7"/>
      <c r="VFX197" s="7"/>
      <c r="VFY197" s="7"/>
      <c r="VFZ197" s="7"/>
      <c r="VGA197" s="7"/>
      <c r="VGB197" s="7"/>
      <c r="VGC197" s="7"/>
      <c r="VGD197" s="7"/>
      <c r="VGE197" s="7"/>
      <c r="VGF197" s="7"/>
      <c r="VGG197" s="7"/>
      <c r="VGH197" s="7"/>
      <c r="VGI197" s="7"/>
      <c r="VGJ197" s="7"/>
      <c r="VGK197" s="7"/>
      <c r="VGL197" s="7"/>
      <c r="VGM197" s="7"/>
      <c r="VGN197" s="7"/>
      <c r="VGO197" s="7"/>
      <c r="VGP197" s="7"/>
      <c r="VGQ197" s="7"/>
      <c r="VGR197" s="7"/>
      <c r="VGS197" s="7"/>
      <c r="VGT197" s="7"/>
      <c r="VGU197" s="7"/>
      <c r="VGV197" s="7"/>
      <c r="VGW197" s="7"/>
      <c r="VGX197" s="7"/>
      <c r="VGY197" s="7"/>
      <c r="VGZ197" s="7"/>
      <c r="VHA197" s="7"/>
      <c r="VHB197" s="7"/>
      <c r="VHC197" s="7"/>
      <c r="VHD197" s="7"/>
      <c r="VHE197" s="7"/>
      <c r="VHF197" s="7"/>
      <c r="VHG197" s="7"/>
      <c r="VHH197" s="7"/>
      <c r="VHI197" s="7"/>
      <c r="VHJ197" s="7"/>
      <c r="VHK197" s="7"/>
      <c r="VHL197" s="7"/>
      <c r="VHM197" s="7"/>
      <c r="VHN197" s="7"/>
      <c r="VHO197" s="7"/>
      <c r="VHP197" s="7"/>
      <c r="VHQ197" s="7"/>
      <c r="VHR197" s="7"/>
      <c r="VHS197" s="7"/>
      <c r="VHT197" s="7"/>
      <c r="VHU197" s="7"/>
      <c r="VHV197" s="7"/>
      <c r="VHW197" s="7"/>
      <c r="VHX197" s="7"/>
      <c r="VHY197" s="7"/>
      <c r="VHZ197" s="7"/>
      <c r="VIA197" s="7"/>
      <c r="VIB197" s="7"/>
      <c r="VIC197" s="7"/>
      <c r="VID197" s="7"/>
      <c r="VIE197" s="7"/>
      <c r="VIF197" s="7"/>
      <c r="VIG197" s="7"/>
      <c r="VIH197" s="7"/>
      <c r="VII197" s="7"/>
      <c r="VIJ197" s="7"/>
      <c r="VIK197" s="7"/>
      <c r="VIL197" s="7"/>
      <c r="VIM197" s="7"/>
      <c r="VIN197" s="7"/>
      <c r="VIO197" s="7"/>
      <c r="VIP197" s="7"/>
      <c r="VIQ197" s="7"/>
      <c r="VIR197" s="7"/>
      <c r="VIS197" s="7"/>
      <c r="VIT197" s="7"/>
      <c r="VIU197" s="7"/>
      <c r="VIV197" s="7"/>
      <c r="VIW197" s="7"/>
      <c r="VIX197" s="7"/>
      <c r="VIY197" s="7"/>
      <c r="VIZ197" s="7"/>
      <c r="VJA197" s="7"/>
      <c r="VJB197" s="7"/>
      <c r="VJC197" s="7"/>
      <c r="VJD197" s="7"/>
      <c r="VJE197" s="7"/>
      <c r="VJF197" s="7"/>
      <c r="VJG197" s="7"/>
      <c r="VJH197" s="7"/>
      <c r="VJI197" s="7"/>
      <c r="VJJ197" s="7"/>
      <c r="VJK197" s="7"/>
      <c r="VJL197" s="7"/>
      <c r="VJM197" s="7"/>
      <c r="VJN197" s="7"/>
      <c r="VJO197" s="7"/>
      <c r="VJP197" s="7"/>
      <c r="VJQ197" s="7"/>
      <c r="VJR197" s="7"/>
      <c r="VJS197" s="7"/>
      <c r="VJT197" s="7"/>
      <c r="VJU197" s="7"/>
      <c r="VJV197" s="7"/>
      <c r="VJW197" s="7"/>
      <c r="VJX197" s="7"/>
      <c r="VJY197" s="7"/>
      <c r="VJZ197" s="7"/>
      <c r="VKA197" s="7"/>
      <c r="VKB197" s="7"/>
      <c r="VKC197" s="7"/>
      <c r="VKD197" s="7"/>
      <c r="VKE197" s="7"/>
      <c r="VKF197" s="7"/>
      <c r="VKG197" s="7"/>
      <c r="VKH197" s="7"/>
      <c r="VKI197" s="7"/>
      <c r="VKJ197" s="7"/>
      <c r="VKK197" s="7"/>
      <c r="VKL197" s="7"/>
      <c r="VKM197" s="7"/>
      <c r="VKN197" s="7"/>
      <c r="VKO197" s="7"/>
      <c r="VKP197" s="7"/>
      <c r="VKQ197" s="7"/>
      <c r="VKR197" s="7"/>
      <c r="VKS197" s="7"/>
      <c r="VKT197" s="7"/>
      <c r="VKU197" s="7"/>
      <c r="VKV197" s="7"/>
      <c r="VKW197" s="7"/>
      <c r="VKX197" s="7"/>
      <c r="VKY197" s="7"/>
      <c r="VKZ197" s="7"/>
      <c r="VLA197" s="7"/>
      <c r="VLB197" s="7"/>
      <c r="VLC197" s="7"/>
      <c r="VLD197" s="7"/>
      <c r="VLE197" s="7"/>
      <c r="VLF197" s="7"/>
      <c r="VLG197" s="7"/>
      <c r="VLH197" s="7"/>
      <c r="VLI197" s="7"/>
      <c r="VLJ197" s="7"/>
      <c r="VLK197" s="7"/>
      <c r="VLL197" s="7"/>
      <c r="VLM197" s="7"/>
      <c r="VLN197" s="7"/>
      <c r="VLO197" s="7"/>
      <c r="VLP197" s="7"/>
      <c r="VLQ197" s="7"/>
      <c r="VLR197" s="7"/>
      <c r="VLS197" s="7"/>
      <c r="VLT197" s="7"/>
      <c r="VLU197" s="7"/>
      <c r="VLV197" s="7"/>
      <c r="VLW197" s="7"/>
      <c r="VLX197" s="7"/>
      <c r="VLY197" s="7"/>
      <c r="VLZ197" s="7"/>
      <c r="VMA197" s="7"/>
      <c r="VMB197" s="7"/>
      <c r="VMC197" s="7"/>
      <c r="VMD197" s="7"/>
      <c r="VME197" s="7"/>
      <c r="VMF197" s="7"/>
      <c r="VMG197" s="7"/>
      <c r="VMH197" s="7"/>
      <c r="VMI197" s="7"/>
      <c r="VMJ197" s="7"/>
      <c r="VMK197" s="7"/>
      <c r="VML197" s="7"/>
      <c r="VMM197" s="7"/>
      <c r="VMN197" s="7"/>
      <c r="VMO197" s="7"/>
      <c r="VMP197" s="7"/>
      <c r="VMQ197" s="7"/>
      <c r="VMR197" s="7"/>
      <c r="VMS197" s="7"/>
      <c r="VMT197" s="7"/>
      <c r="VMU197" s="7"/>
      <c r="VMV197" s="7"/>
      <c r="VMW197" s="7"/>
      <c r="VMX197" s="7"/>
      <c r="VMY197" s="7"/>
      <c r="VMZ197" s="7"/>
      <c r="VNA197" s="7"/>
      <c r="VNB197" s="7"/>
      <c r="VNC197" s="7"/>
      <c r="VND197" s="7"/>
      <c r="VNE197" s="7"/>
      <c r="VNF197" s="7"/>
      <c r="VNG197" s="7"/>
      <c r="VNH197" s="7"/>
      <c r="VNI197" s="7"/>
      <c r="VNJ197" s="7"/>
      <c r="VNK197" s="7"/>
      <c r="VNL197" s="7"/>
      <c r="VNM197" s="7"/>
      <c r="VNN197" s="7"/>
      <c r="VNO197" s="7"/>
      <c r="VNP197" s="7"/>
      <c r="VNQ197" s="7"/>
      <c r="VNR197" s="7"/>
      <c r="VNS197" s="7"/>
      <c r="VNT197" s="7"/>
      <c r="VNU197" s="7"/>
      <c r="VNV197" s="7"/>
      <c r="VNW197" s="7"/>
      <c r="VNX197" s="7"/>
      <c r="VNY197" s="7"/>
      <c r="VNZ197" s="7"/>
      <c r="VOA197" s="7"/>
      <c r="VOB197" s="7"/>
      <c r="VOC197" s="7"/>
      <c r="VOD197" s="7"/>
      <c r="VOE197" s="7"/>
      <c r="VOF197" s="7"/>
      <c r="VOG197" s="7"/>
      <c r="VOH197" s="7"/>
      <c r="VOI197" s="7"/>
      <c r="VOJ197" s="7"/>
      <c r="VOK197" s="7"/>
      <c r="VOL197" s="7"/>
      <c r="VOM197" s="7"/>
      <c r="VON197" s="7"/>
      <c r="VOO197" s="7"/>
      <c r="VOP197" s="7"/>
      <c r="VOQ197" s="7"/>
      <c r="VOR197" s="7"/>
      <c r="VOS197" s="7"/>
      <c r="VOT197" s="7"/>
      <c r="VOU197" s="7"/>
      <c r="VOV197" s="7"/>
      <c r="VOW197" s="7"/>
      <c r="VOX197" s="7"/>
      <c r="VOY197" s="7"/>
      <c r="VOZ197" s="7"/>
      <c r="VPA197" s="7"/>
      <c r="VPB197" s="7"/>
      <c r="VPC197" s="7"/>
      <c r="VPD197" s="7"/>
      <c r="VPE197" s="7"/>
      <c r="VPF197" s="7"/>
      <c r="VPG197" s="7"/>
      <c r="VPH197" s="7"/>
      <c r="VPI197" s="7"/>
      <c r="VPJ197" s="7"/>
      <c r="VPK197" s="7"/>
      <c r="VPL197" s="7"/>
      <c r="VPM197" s="7"/>
      <c r="VPN197" s="7"/>
      <c r="VPO197" s="7"/>
      <c r="VPP197" s="7"/>
      <c r="VPQ197" s="7"/>
      <c r="VPR197" s="7"/>
      <c r="VPS197" s="7"/>
      <c r="VPT197" s="7"/>
      <c r="VPU197" s="7"/>
      <c r="VPV197" s="7"/>
      <c r="VPW197" s="7"/>
      <c r="VPX197" s="7"/>
      <c r="VPY197" s="7"/>
      <c r="VPZ197" s="7"/>
      <c r="VQA197" s="7"/>
      <c r="VQB197" s="7"/>
      <c r="VQC197" s="7"/>
      <c r="VQD197" s="7"/>
      <c r="VQE197" s="7"/>
      <c r="VQF197" s="7"/>
      <c r="VQG197" s="7"/>
      <c r="VQH197" s="7"/>
      <c r="VQI197" s="7"/>
      <c r="VQJ197" s="7"/>
      <c r="VQK197" s="7"/>
      <c r="VQL197" s="7"/>
      <c r="VQM197" s="7"/>
      <c r="VQN197" s="7"/>
      <c r="VQO197" s="7"/>
      <c r="VQP197" s="7"/>
      <c r="VQQ197" s="7"/>
      <c r="VQR197" s="7"/>
      <c r="VQS197" s="7"/>
      <c r="VQT197" s="7"/>
      <c r="VQU197" s="7"/>
      <c r="VQV197" s="7"/>
      <c r="VQW197" s="7"/>
      <c r="VQX197" s="7"/>
      <c r="VQY197" s="7"/>
      <c r="VQZ197" s="7"/>
      <c r="VRA197" s="7"/>
      <c r="VRB197" s="7"/>
      <c r="VRC197" s="7"/>
      <c r="VRD197" s="7"/>
      <c r="VRE197" s="7"/>
      <c r="VRF197" s="7"/>
      <c r="VRG197" s="7"/>
      <c r="VRH197" s="7"/>
      <c r="VRI197" s="7"/>
      <c r="VRJ197" s="7"/>
      <c r="VRK197" s="7"/>
      <c r="VRL197" s="7"/>
      <c r="VRM197" s="7"/>
      <c r="VRN197" s="7"/>
      <c r="VRO197" s="7"/>
      <c r="VRP197" s="7"/>
      <c r="VRQ197" s="7"/>
      <c r="VRR197" s="7"/>
      <c r="VRS197" s="7"/>
      <c r="VRT197" s="7"/>
      <c r="VRU197" s="7"/>
      <c r="VRV197" s="7"/>
      <c r="VRW197" s="7"/>
      <c r="VRX197" s="7"/>
      <c r="VRY197" s="7"/>
      <c r="VRZ197" s="7"/>
      <c r="VSA197" s="7"/>
      <c r="VSB197" s="7"/>
      <c r="VSC197" s="7"/>
      <c r="VSD197" s="7"/>
      <c r="VSE197" s="7"/>
      <c r="VSF197" s="7"/>
      <c r="VSG197" s="7"/>
      <c r="VSH197" s="7"/>
      <c r="VSI197" s="7"/>
      <c r="VSJ197" s="7"/>
      <c r="VSK197" s="7"/>
      <c r="VSL197" s="7"/>
      <c r="VSM197" s="7"/>
      <c r="VSN197" s="7"/>
      <c r="VSO197" s="7"/>
      <c r="VSP197" s="7"/>
      <c r="VSQ197" s="7"/>
      <c r="VSR197" s="7"/>
      <c r="VSS197" s="7"/>
      <c r="VST197" s="7"/>
      <c r="VSU197" s="7"/>
      <c r="VSV197" s="7"/>
      <c r="VSW197" s="7"/>
      <c r="VSX197" s="7"/>
      <c r="VSY197" s="7"/>
      <c r="VSZ197" s="7"/>
      <c r="VTA197" s="7"/>
      <c r="VTB197" s="7"/>
      <c r="VTC197" s="7"/>
      <c r="VTD197" s="7"/>
      <c r="VTE197" s="7"/>
      <c r="VTF197" s="7"/>
      <c r="VTG197" s="7"/>
      <c r="VTH197" s="7"/>
      <c r="VTI197" s="7"/>
      <c r="VTJ197" s="7"/>
      <c r="VTK197" s="7"/>
      <c r="VTL197" s="7"/>
      <c r="VTM197" s="7"/>
      <c r="VTN197" s="7"/>
      <c r="VTO197" s="7"/>
      <c r="VTP197" s="7"/>
      <c r="VTQ197" s="7"/>
      <c r="VTR197" s="7"/>
      <c r="VTS197" s="7"/>
      <c r="VTT197" s="7"/>
      <c r="VTU197" s="7"/>
      <c r="VTV197" s="7"/>
      <c r="VTW197" s="7"/>
      <c r="VTX197" s="7"/>
      <c r="VTY197" s="7"/>
      <c r="VTZ197" s="7"/>
      <c r="VUA197" s="7"/>
      <c r="VUB197" s="7"/>
      <c r="VUC197" s="7"/>
      <c r="VUD197" s="7"/>
      <c r="VUE197" s="7"/>
      <c r="VUF197" s="7"/>
      <c r="VUG197" s="7"/>
      <c r="VUH197" s="7"/>
      <c r="VUI197" s="7"/>
      <c r="VUJ197" s="7"/>
      <c r="VUK197" s="7"/>
      <c r="VUL197" s="7"/>
      <c r="VUM197" s="7"/>
      <c r="VUN197" s="7"/>
      <c r="VUO197" s="7"/>
      <c r="VUP197" s="7"/>
      <c r="VUQ197" s="7"/>
      <c r="VUR197" s="7"/>
      <c r="VUS197" s="7"/>
      <c r="VUT197" s="7"/>
      <c r="VUU197" s="7"/>
      <c r="VUV197" s="7"/>
      <c r="VUW197" s="7"/>
      <c r="VUX197" s="7"/>
      <c r="VUY197" s="7"/>
      <c r="VUZ197" s="7"/>
      <c r="VVA197" s="7"/>
      <c r="VVB197" s="7"/>
      <c r="VVC197" s="7"/>
      <c r="VVD197" s="7"/>
      <c r="VVE197" s="7"/>
      <c r="VVF197" s="7"/>
      <c r="VVG197" s="7"/>
      <c r="VVH197" s="7"/>
      <c r="VVI197" s="7"/>
      <c r="VVJ197" s="7"/>
      <c r="VVK197" s="7"/>
      <c r="VVL197" s="7"/>
      <c r="VVM197" s="7"/>
      <c r="VVN197" s="7"/>
      <c r="VVO197" s="7"/>
      <c r="VVP197" s="7"/>
      <c r="VVQ197" s="7"/>
      <c r="VVR197" s="7"/>
      <c r="VVS197" s="7"/>
      <c r="VVT197" s="7"/>
      <c r="VVU197" s="7"/>
      <c r="VVV197" s="7"/>
      <c r="VVW197" s="7"/>
      <c r="VVX197" s="7"/>
      <c r="VVY197" s="7"/>
      <c r="VVZ197" s="7"/>
      <c r="VWA197" s="7"/>
      <c r="VWB197" s="7"/>
      <c r="VWC197" s="7"/>
      <c r="VWD197" s="7"/>
      <c r="VWE197" s="7"/>
      <c r="VWF197" s="7"/>
      <c r="VWG197" s="7"/>
      <c r="VWH197" s="7"/>
      <c r="VWI197" s="7"/>
      <c r="VWJ197" s="7"/>
      <c r="VWK197" s="7"/>
      <c r="VWL197" s="7"/>
      <c r="VWM197" s="7"/>
      <c r="VWN197" s="7"/>
      <c r="VWO197" s="7"/>
      <c r="VWP197" s="7"/>
      <c r="VWQ197" s="7"/>
      <c r="VWR197" s="7"/>
      <c r="VWS197" s="7"/>
      <c r="VWT197" s="7"/>
      <c r="VWU197" s="7"/>
      <c r="VWV197" s="7"/>
      <c r="VWW197" s="7"/>
      <c r="VWX197" s="7"/>
      <c r="VWY197" s="7"/>
      <c r="VWZ197" s="7"/>
      <c r="VXA197" s="7"/>
      <c r="VXB197" s="7"/>
      <c r="VXC197" s="7"/>
      <c r="VXD197" s="7"/>
      <c r="VXE197" s="7"/>
      <c r="VXF197" s="7"/>
      <c r="VXG197" s="7"/>
      <c r="VXH197" s="7"/>
      <c r="VXI197" s="7"/>
      <c r="VXJ197" s="7"/>
      <c r="VXK197" s="7"/>
      <c r="VXL197" s="7"/>
      <c r="VXM197" s="7"/>
      <c r="VXN197" s="7"/>
      <c r="VXO197" s="7"/>
      <c r="VXP197" s="7"/>
      <c r="VXQ197" s="7"/>
      <c r="VXR197" s="7"/>
      <c r="VXS197" s="7"/>
      <c r="VXT197" s="7"/>
      <c r="VXU197" s="7"/>
      <c r="VXV197" s="7"/>
      <c r="VXW197" s="7"/>
      <c r="VXX197" s="7"/>
      <c r="VXY197" s="7"/>
      <c r="VXZ197" s="7"/>
      <c r="VYA197" s="7"/>
      <c r="VYB197" s="7"/>
      <c r="VYC197" s="7"/>
      <c r="VYD197" s="7"/>
      <c r="VYE197" s="7"/>
      <c r="VYF197" s="7"/>
      <c r="VYG197" s="7"/>
      <c r="VYH197" s="7"/>
      <c r="VYI197" s="7"/>
      <c r="VYJ197" s="7"/>
      <c r="VYK197" s="7"/>
      <c r="VYL197" s="7"/>
      <c r="VYM197" s="7"/>
      <c r="VYN197" s="7"/>
      <c r="VYO197" s="7"/>
      <c r="VYP197" s="7"/>
      <c r="VYQ197" s="7"/>
      <c r="VYR197" s="7"/>
      <c r="VYS197" s="7"/>
      <c r="VYT197" s="7"/>
      <c r="VYU197" s="7"/>
      <c r="VYV197" s="7"/>
      <c r="VYW197" s="7"/>
      <c r="VYX197" s="7"/>
      <c r="VYY197" s="7"/>
      <c r="VYZ197" s="7"/>
      <c r="VZA197" s="7"/>
      <c r="VZB197" s="7"/>
      <c r="VZC197" s="7"/>
      <c r="VZD197" s="7"/>
      <c r="VZE197" s="7"/>
      <c r="VZF197" s="7"/>
      <c r="VZG197" s="7"/>
      <c r="VZH197" s="7"/>
      <c r="VZI197" s="7"/>
      <c r="VZJ197" s="7"/>
      <c r="VZK197" s="7"/>
      <c r="VZL197" s="7"/>
      <c r="VZM197" s="7"/>
      <c r="VZN197" s="7"/>
      <c r="VZO197" s="7"/>
      <c r="VZP197" s="7"/>
      <c r="VZQ197" s="7"/>
      <c r="VZR197" s="7"/>
      <c r="VZS197" s="7"/>
      <c r="VZT197" s="7"/>
      <c r="VZU197" s="7"/>
      <c r="VZV197" s="7"/>
      <c r="VZW197" s="7"/>
      <c r="VZX197" s="7"/>
      <c r="VZY197" s="7"/>
      <c r="VZZ197" s="7"/>
      <c r="WAA197" s="7"/>
      <c r="WAB197" s="7"/>
      <c r="WAC197" s="7"/>
      <c r="WAD197" s="7"/>
      <c r="WAE197" s="7"/>
      <c r="WAF197" s="7"/>
      <c r="WAG197" s="7"/>
      <c r="WAH197" s="7"/>
      <c r="WAI197" s="7"/>
      <c r="WAJ197" s="7"/>
      <c r="WAK197" s="7"/>
      <c r="WAL197" s="7"/>
      <c r="WAM197" s="7"/>
      <c r="WAN197" s="7"/>
      <c r="WAO197" s="7"/>
      <c r="WAP197" s="7"/>
      <c r="WAQ197" s="7"/>
      <c r="WAR197" s="7"/>
      <c r="WAS197" s="7"/>
      <c r="WAT197" s="7"/>
      <c r="WAU197" s="7"/>
      <c r="WAV197" s="7"/>
      <c r="WAW197" s="7"/>
      <c r="WAX197" s="7"/>
      <c r="WAY197" s="7"/>
      <c r="WAZ197" s="7"/>
      <c r="WBA197" s="7"/>
      <c r="WBB197" s="7"/>
      <c r="WBC197" s="7"/>
      <c r="WBD197" s="7"/>
      <c r="WBE197" s="7"/>
      <c r="WBF197" s="7"/>
      <c r="WBG197" s="7"/>
      <c r="WBH197" s="7"/>
      <c r="WBI197" s="7"/>
      <c r="WBJ197" s="7"/>
      <c r="WBK197" s="7"/>
      <c r="WBL197" s="7"/>
      <c r="WBM197" s="7"/>
      <c r="WBN197" s="7"/>
      <c r="WBO197" s="7"/>
      <c r="WBP197" s="7"/>
      <c r="WBQ197" s="7"/>
      <c r="WBR197" s="7"/>
      <c r="WBS197" s="7"/>
      <c r="WBT197" s="7"/>
      <c r="WBU197" s="7"/>
      <c r="WBV197" s="7"/>
      <c r="WBW197" s="7"/>
      <c r="WBX197" s="7"/>
      <c r="WBY197" s="7"/>
      <c r="WBZ197" s="7"/>
      <c r="WCA197" s="7"/>
      <c r="WCB197" s="7"/>
      <c r="WCC197" s="7"/>
      <c r="WCD197" s="7"/>
      <c r="WCE197" s="7"/>
      <c r="WCF197" s="7"/>
      <c r="WCG197" s="7"/>
      <c r="WCH197" s="7"/>
      <c r="WCI197" s="7"/>
      <c r="WCJ197" s="7"/>
      <c r="WCK197" s="7"/>
      <c r="WCL197" s="7"/>
      <c r="WCM197" s="7"/>
      <c r="WCN197" s="7"/>
      <c r="WCO197" s="7"/>
      <c r="WCP197" s="7"/>
      <c r="WCQ197" s="7"/>
      <c r="WCR197" s="7"/>
      <c r="WCS197" s="7"/>
      <c r="WCT197" s="7"/>
      <c r="WCU197" s="7"/>
      <c r="WCV197" s="7"/>
      <c r="WCW197" s="7"/>
      <c r="WCX197" s="7"/>
      <c r="WCY197" s="7"/>
      <c r="WCZ197" s="7"/>
      <c r="WDA197" s="7"/>
      <c r="WDB197" s="7"/>
      <c r="WDC197" s="7"/>
      <c r="WDD197" s="7"/>
      <c r="WDE197" s="7"/>
      <c r="WDF197" s="7"/>
      <c r="WDG197" s="7"/>
      <c r="WDH197" s="7"/>
      <c r="WDI197" s="7"/>
      <c r="WDJ197" s="7"/>
      <c r="WDK197" s="7"/>
      <c r="WDL197" s="7"/>
      <c r="WDM197" s="7"/>
      <c r="WDN197" s="7"/>
      <c r="WDO197" s="7"/>
      <c r="WDP197" s="7"/>
      <c r="WDQ197" s="7"/>
      <c r="WDR197" s="7"/>
      <c r="WDS197" s="7"/>
      <c r="WDT197" s="7"/>
      <c r="WDU197" s="7"/>
      <c r="WDV197" s="7"/>
      <c r="WDW197" s="7"/>
      <c r="WDX197" s="7"/>
      <c r="WDY197" s="7"/>
      <c r="WDZ197" s="7"/>
      <c r="WEA197" s="7"/>
      <c r="WEB197" s="7"/>
      <c r="WEC197" s="7"/>
      <c r="WED197" s="7"/>
      <c r="WEE197" s="7"/>
      <c r="WEF197" s="7"/>
      <c r="WEG197" s="7"/>
      <c r="WEH197" s="7"/>
      <c r="WEI197" s="7"/>
      <c r="WEJ197" s="7"/>
      <c r="WEK197" s="7"/>
      <c r="WEL197" s="7"/>
      <c r="WEM197" s="7"/>
      <c r="WEN197" s="7"/>
      <c r="WEO197" s="7"/>
      <c r="WEP197" s="7"/>
      <c r="WEQ197" s="7"/>
      <c r="WER197" s="7"/>
      <c r="WES197" s="7"/>
      <c r="WET197" s="7"/>
      <c r="WEU197" s="7"/>
      <c r="WEV197" s="7"/>
      <c r="WEW197" s="7"/>
      <c r="WEX197" s="7"/>
      <c r="WEY197" s="7"/>
      <c r="WEZ197" s="7"/>
      <c r="WFA197" s="7"/>
      <c r="WFB197" s="7"/>
      <c r="WFC197" s="7"/>
      <c r="WFD197" s="7"/>
      <c r="WFE197" s="7"/>
      <c r="WFF197" s="7"/>
      <c r="WFG197" s="7"/>
      <c r="WFH197" s="7"/>
      <c r="WFI197" s="7"/>
      <c r="WFJ197" s="7"/>
      <c r="WFK197" s="7"/>
      <c r="WFL197" s="7"/>
      <c r="WFM197" s="7"/>
      <c r="WFN197" s="7"/>
      <c r="WFO197" s="7"/>
      <c r="WFP197" s="7"/>
      <c r="WFQ197" s="7"/>
      <c r="WFR197" s="7"/>
      <c r="WFS197" s="7"/>
      <c r="WFT197" s="7"/>
      <c r="WFU197" s="7"/>
      <c r="WFV197" s="7"/>
      <c r="WFW197" s="7"/>
      <c r="WFX197" s="7"/>
      <c r="WFY197" s="7"/>
      <c r="WFZ197" s="7"/>
      <c r="WGA197" s="7"/>
      <c r="WGB197" s="7"/>
      <c r="WGC197" s="7"/>
      <c r="WGD197" s="7"/>
      <c r="WGE197" s="7"/>
      <c r="WGF197" s="7"/>
      <c r="WGG197" s="7"/>
      <c r="WGH197" s="7"/>
      <c r="WGI197" s="7"/>
      <c r="WGJ197" s="7"/>
      <c r="WGK197" s="7"/>
      <c r="WGL197" s="7"/>
      <c r="WGM197" s="7"/>
      <c r="WGN197" s="7"/>
      <c r="WGO197" s="7"/>
      <c r="WGP197" s="7"/>
      <c r="WGQ197" s="7"/>
      <c r="WGR197" s="7"/>
      <c r="WGS197" s="7"/>
      <c r="WGT197" s="7"/>
      <c r="WGU197" s="7"/>
      <c r="WGV197" s="7"/>
      <c r="WGW197" s="7"/>
      <c r="WGX197" s="7"/>
      <c r="WGY197" s="7"/>
      <c r="WGZ197" s="7"/>
      <c r="WHA197" s="7"/>
      <c r="WHB197" s="7"/>
      <c r="WHC197" s="7"/>
      <c r="WHD197" s="7"/>
      <c r="WHE197" s="7"/>
      <c r="WHF197" s="7"/>
      <c r="WHG197" s="7"/>
      <c r="WHH197" s="7"/>
      <c r="WHI197" s="7"/>
      <c r="WHJ197" s="7"/>
      <c r="WHK197" s="7"/>
      <c r="WHL197" s="7"/>
      <c r="WHM197" s="7"/>
      <c r="WHN197" s="7"/>
      <c r="WHO197" s="7"/>
      <c r="WHP197" s="7"/>
      <c r="WHQ197" s="7"/>
      <c r="WHR197" s="7"/>
      <c r="WHS197" s="7"/>
      <c r="WHT197" s="7"/>
      <c r="WHU197" s="7"/>
      <c r="WHV197" s="7"/>
      <c r="WHW197" s="7"/>
      <c r="WHX197" s="7"/>
      <c r="WHY197" s="7"/>
      <c r="WHZ197" s="7"/>
      <c r="WIA197" s="7"/>
      <c r="WIB197" s="7"/>
      <c r="WIC197" s="7"/>
      <c r="WID197" s="7"/>
      <c r="WIE197" s="7"/>
      <c r="WIF197" s="7"/>
      <c r="WIG197" s="7"/>
      <c r="WIH197" s="7"/>
      <c r="WII197" s="7"/>
      <c r="WIJ197" s="7"/>
      <c r="WIK197" s="7"/>
      <c r="WIL197" s="7"/>
      <c r="WIM197" s="7"/>
      <c r="WIN197" s="7"/>
      <c r="WIO197" s="7"/>
      <c r="WIP197" s="7"/>
      <c r="WIQ197" s="7"/>
      <c r="WIR197" s="7"/>
      <c r="WIS197" s="7"/>
      <c r="WIT197" s="7"/>
      <c r="WIU197" s="7"/>
      <c r="WIV197" s="7"/>
      <c r="WIW197" s="7"/>
      <c r="WIX197" s="7"/>
      <c r="WIY197" s="7"/>
      <c r="WIZ197" s="7"/>
      <c r="WJA197" s="7"/>
      <c r="WJB197" s="7"/>
      <c r="WJC197" s="7"/>
      <c r="WJD197" s="7"/>
      <c r="WJE197" s="7"/>
      <c r="WJF197" s="7"/>
      <c r="WJG197" s="7"/>
      <c r="WJH197" s="7"/>
      <c r="WJI197" s="7"/>
      <c r="WJJ197" s="7"/>
      <c r="WJK197" s="7"/>
      <c r="WJL197" s="7"/>
      <c r="WJM197" s="7"/>
      <c r="WJN197" s="7"/>
      <c r="WJO197" s="7"/>
      <c r="WJP197" s="7"/>
      <c r="WJQ197" s="7"/>
      <c r="WJR197" s="7"/>
      <c r="WJS197" s="7"/>
      <c r="WJT197" s="7"/>
      <c r="WJU197" s="7"/>
      <c r="WJV197" s="7"/>
      <c r="WJW197" s="7"/>
      <c r="WJX197" s="7"/>
      <c r="WJY197" s="7"/>
      <c r="WJZ197" s="7"/>
      <c r="WKA197" s="7"/>
      <c r="WKB197" s="7"/>
      <c r="WKC197" s="7"/>
      <c r="WKD197" s="7"/>
      <c r="WKE197" s="7"/>
      <c r="WKF197" s="7"/>
      <c r="WKG197" s="7"/>
      <c r="WKH197" s="7"/>
      <c r="WKI197" s="7"/>
      <c r="WKJ197" s="7"/>
      <c r="WKK197" s="7"/>
      <c r="WKL197" s="7"/>
      <c r="WKM197" s="7"/>
      <c r="WKN197" s="7"/>
      <c r="WKO197" s="7"/>
      <c r="WKP197" s="7"/>
      <c r="WKQ197" s="7"/>
      <c r="WKR197" s="7"/>
      <c r="WKS197" s="7"/>
      <c r="WKT197" s="7"/>
      <c r="WKU197" s="7"/>
      <c r="WKV197" s="7"/>
      <c r="WKW197" s="7"/>
      <c r="WKX197" s="7"/>
      <c r="WKY197" s="7"/>
      <c r="WKZ197" s="7"/>
      <c r="WLA197" s="7"/>
      <c r="WLB197" s="7"/>
      <c r="WLC197" s="7"/>
      <c r="WLD197" s="7"/>
      <c r="WLE197" s="7"/>
      <c r="WLF197" s="7"/>
      <c r="WLG197" s="7"/>
      <c r="WLH197" s="7"/>
      <c r="WLI197" s="7"/>
      <c r="WLJ197" s="7"/>
      <c r="WLK197" s="7"/>
      <c r="WLL197" s="7"/>
      <c r="WLM197" s="7"/>
      <c r="WLN197" s="7"/>
      <c r="WLO197" s="7"/>
      <c r="WLP197" s="7"/>
      <c r="WLQ197" s="7"/>
      <c r="WLR197" s="7"/>
      <c r="WLS197" s="7"/>
      <c r="WLT197" s="7"/>
      <c r="WLU197" s="7"/>
      <c r="WLV197" s="7"/>
      <c r="WLW197" s="7"/>
      <c r="WLX197" s="7"/>
      <c r="WLY197" s="7"/>
      <c r="WLZ197" s="7"/>
      <c r="WMA197" s="7"/>
      <c r="WMB197" s="7"/>
      <c r="WMC197" s="7"/>
      <c r="WMD197" s="7"/>
      <c r="WME197" s="7"/>
      <c r="WMF197" s="7"/>
      <c r="WMG197" s="7"/>
      <c r="WMH197" s="7"/>
      <c r="WMI197" s="7"/>
      <c r="WMJ197" s="7"/>
      <c r="WMK197" s="7"/>
      <c r="WML197" s="7"/>
      <c r="WMM197" s="7"/>
      <c r="WMN197" s="7"/>
      <c r="WMO197" s="7"/>
      <c r="WMP197" s="7"/>
      <c r="WMQ197" s="7"/>
      <c r="WMR197" s="7"/>
      <c r="WMS197" s="7"/>
      <c r="WMT197" s="7"/>
      <c r="WMU197" s="7"/>
      <c r="WMV197" s="7"/>
      <c r="WMW197" s="7"/>
      <c r="WMX197" s="7"/>
      <c r="WMY197" s="7"/>
      <c r="WMZ197" s="7"/>
      <c r="WNA197" s="7"/>
      <c r="WNB197" s="7"/>
      <c r="WNC197" s="7"/>
      <c r="WND197" s="7"/>
      <c r="WNE197" s="7"/>
      <c r="WNF197" s="7"/>
      <c r="WNG197" s="7"/>
      <c r="WNH197" s="7"/>
      <c r="WNI197" s="7"/>
      <c r="WNJ197" s="7"/>
      <c r="WNK197" s="7"/>
      <c r="WNL197" s="7"/>
      <c r="WNM197" s="7"/>
      <c r="WNN197" s="7"/>
      <c r="WNO197" s="7"/>
      <c r="WNP197" s="7"/>
      <c r="WNQ197" s="7"/>
      <c r="WNR197" s="7"/>
      <c r="WNS197" s="7"/>
      <c r="WNT197" s="7"/>
      <c r="WNU197" s="7"/>
      <c r="WNV197" s="7"/>
      <c r="WNW197" s="7"/>
      <c r="WNX197" s="7"/>
      <c r="WNY197" s="7"/>
      <c r="WNZ197" s="7"/>
      <c r="WOA197" s="7"/>
      <c r="WOB197" s="7"/>
      <c r="WOC197" s="7"/>
      <c r="WOD197" s="7"/>
      <c r="WOE197" s="7"/>
      <c r="WOF197" s="7"/>
      <c r="WOG197" s="7"/>
      <c r="WOH197" s="7"/>
      <c r="WOI197" s="7"/>
      <c r="WOJ197" s="7"/>
      <c r="WOK197" s="7"/>
      <c r="WOL197" s="7"/>
      <c r="WOM197" s="7"/>
      <c r="WON197" s="7"/>
      <c r="WOO197" s="7"/>
      <c r="WOP197" s="7"/>
      <c r="WOQ197" s="7"/>
      <c r="WOR197" s="7"/>
      <c r="WOS197" s="7"/>
      <c r="WOT197" s="7"/>
      <c r="WOU197" s="7"/>
      <c r="WOV197" s="7"/>
      <c r="WOW197" s="7"/>
      <c r="WOX197" s="7"/>
      <c r="WOY197" s="7"/>
      <c r="WOZ197" s="7"/>
      <c r="WPA197" s="7"/>
      <c r="WPB197" s="7"/>
      <c r="WPC197" s="7"/>
      <c r="WPD197" s="7"/>
      <c r="WPE197" s="7"/>
      <c r="WPF197" s="7"/>
      <c r="WPG197" s="7"/>
      <c r="WPH197" s="7"/>
      <c r="WPI197" s="7"/>
      <c r="WPJ197" s="7"/>
      <c r="WPK197" s="7"/>
      <c r="WPL197" s="7"/>
      <c r="WPM197" s="7"/>
      <c r="WPN197" s="7"/>
      <c r="WPO197" s="7"/>
      <c r="WPP197" s="7"/>
      <c r="WPQ197" s="7"/>
      <c r="WPR197" s="7"/>
      <c r="WPS197" s="7"/>
      <c r="WPT197" s="7"/>
      <c r="WPU197" s="7"/>
      <c r="WPV197" s="7"/>
      <c r="WPW197" s="7"/>
      <c r="WPX197" s="7"/>
      <c r="WPY197" s="7"/>
      <c r="WPZ197" s="7"/>
      <c r="WQA197" s="7"/>
      <c r="WQB197" s="7"/>
      <c r="WQC197" s="7"/>
      <c r="WQD197" s="7"/>
      <c r="WQE197" s="7"/>
      <c r="WQF197" s="7"/>
      <c r="WQG197" s="7"/>
      <c r="WQH197" s="7"/>
      <c r="WQI197" s="7"/>
      <c r="WQJ197" s="7"/>
      <c r="WQK197" s="7"/>
      <c r="WQL197" s="7"/>
      <c r="WQM197" s="7"/>
      <c r="WQN197" s="7"/>
      <c r="WQO197" s="7"/>
      <c r="WQP197" s="7"/>
      <c r="WQQ197" s="7"/>
      <c r="WQR197" s="7"/>
      <c r="WQS197" s="7"/>
      <c r="WQT197" s="7"/>
      <c r="WQU197" s="7"/>
      <c r="WQV197" s="7"/>
      <c r="WQW197" s="7"/>
      <c r="WQX197" s="7"/>
      <c r="WQY197" s="7"/>
      <c r="WQZ197" s="7"/>
      <c r="WRA197" s="7"/>
      <c r="WRB197" s="7"/>
      <c r="WRC197" s="7"/>
      <c r="WRD197" s="7"/>
      <c r="WRE197" s="7"/>
      <c r="WRF197" s="7"/>
      <c r="WRG197" s="7"/>
      <c r="WRH197" s="7"/>
      <c r="WRI197" s="7"/>
      <c r="WRJ197" s="7"/>
      <c r="WRK197" s="7"/>
      <c r="WRL197" s="7"/>
      <c r="WRM197" s="7"/>
      <c r="WRN197" s="7"/>
      <c r="WRO197" s="7"/>
      <c r="WRP197" s="7"/>
      <c r="WRQ197" s="7"/>
      <c r="WRR197" s="7"/>
      <c r="WRS197" s="7"/>
      <c r="WRT197" s="7"/>
      <c r="WRU197" s="7"/>
      <c r="WRV197" s="7"/>
      <c r="WRW197" s="7"/>
      <c r="WRX197" s="7"/>
      <c r="WRY197" s="7"/>
      <c r="WRZ197" s="7"/>
      <c r="WSA197" s="7"/>
      <c r="WSB197" s="7"/>
      <c r="WSC197" s="7"/>
      <c r="WSD197" s="7"/>
      <c r="WSE197" s="7"/>
      <c r="WSF197" s="7"/>
      <c r="WSG197" s="7"/>
      <c r="WSH197" s="7"/>
      <c r="WSI197" s="7"/>
      <c r="WSJ197" s="7"/>
      <c r="WSK197" s="7"/>
      <c r="WSL197" s="7"/>
      <c r="WSM197" s="7"/>
      <c r="WSN197" s="7"/>
      <c r="WSO197" s="7"/>
      <c r="WSP197" s="7"/>
      <c r="WSQ197" s="7"/>
      <c r="WSR197" s="7"/>
      <c r="WSS197" s="7"/>
      <c r="WST197" s="7"/>
      <c r="WSU197" s="7"/>
      <c r="WSV197" s="7"/>
      <c r="WSW197" s="7"/>
      <c r="WSX197" s="7"/>
      <c r="WSY197" s="7"/>
      <c r="WSZ197" s="7"/>
      <c r="WTA197" s="7"/>
      <c r="WTB197" s="7"/>
      <c r="WTC197" s="7"/>
      <c r="WTD197" s="7"/>
      <c r="WTE197" s="7"/>
      <c r="WTF197" s="7"/>
      <c r="WTG197" s="7"/>
      <c r="WTH197" s="7"/>
      <c r="WTI197" s="7"/>
      <c r="WTJ197" s="7"/>
      <c r="WTK197" s="7"/>
      <c r="WTL197" s="7"/>
      <c r="WTM197" s="7"/>
      <c r="WTN197" s="7"/>
      <c r="WTO197" s="7"/>
      <c r="WTP197" s="7"/>
      <c r="WTQ197" s="7"/>
      <c r="WTR197" s="7"/>
      <c r="WTS197" s="7"/>
      <c r="WTT197" s="7"/>
      <c r="WTU197" s="7"/>
      <c r="WTV197" s="7"/>
      <c r="WTW197" s="7"/>
      <c r="WTX197" s="7"/>
      <c r="WTY197" s="7"/>
      <c r="WTZ197" s="7"/>
      <c r="WUA197" s="7"/>
      <c r="WUB197" s="7"/>
      <c r="WUC197" s="7"/>
      <c r="WUD197" s="7"/>
      <c r="WUE197" s="7"/>
      <c r="WUF197" s="7"/>
      <c r="WUG197" s="7"/>
      <c r="WUH197" s="7"/>
      <c r="WUI197" s="7"/>
      <c r="WUJ197" s="7"/>
      <c r="WUK197" s="7"/>
      <c r="WUL197" s="7"/>
      <c r="WUM197" s="7"/>
      <c r="WUN197" s="7"/>
      <c r="WUO197" s="7"/>
      <c r="WUP197" s="7"/>
      <c r="WUQ197" s="7"/>
      <c r="WUR197" s="7"/>
      <c r="WUS197" s="7"/>
      <c r="WUT197" s="7"/>
      <c r="WUU197" s="7"/>
      <c r="WUV197" s="7"/>
      <c r="WUW197" s="7"/>
      <c r="WUX197" s="7"/>
      <c r="WUY197" s="7"/>
      <c r="WUZ197" s="7"/>
      <c r="WVA197" s="7"/>
      <c r="WVB197" s="7"/>
      <c r="WVC197" s="7"/>
      <c r="WVD197" s="7"/>
      <c r="WVE197" s="7"/>
      <c r="WVF197" s="7"/>
      <c r="WVG197" s="7"/>
      <c r="WVH197" s="7"/>
      <c r="WVI197" s="7"/>
      <c r="WVJ197" s="7"/>
      <c r="WVK197" s="7"/>
      <c r="WVL197" s="7"/>
      <c r="WVM197" s="7"/>
      <c r="WVN197" s="7"/>
      <c r="WVO197" s="7"/>
      <c r="WVP197" s="7"/>
      <c r="WVQ197" s="7"/>
      <c r="WVR197" s="7"/>
      <c r="WVS197" s="7"/>
      <c r="WVT197" s="7"/>
      <c r="WVU197" s="7"/>
      <c r="WVV197" s="7"/>
      <c r="WVW197" s="7"/>
      <c r="WVX197" s="7"/>
      <c r="WVY197" s="7"/>
      <c r="WVZ197" s="7"/>
      <c r="WWA197" s="7"/>
      <c r="WWB197" s="7"/>
      <c r="WWC197" s="7"/>
      <c r="WWD197" s="7"/>
      <c r="WWE197" s="7"/>
      <c r="WWF197" s="7"/>
      <c r="WWG197" s="7"/>
      <c r="WWH197" s="7"/>
      <c r="WWI197" s="7"/>
      <c r="WWJ197" s="7"/>
      <c r="WWK197" s="7"/>
      <c r="WWL197" s="7"/>
      <c r="WWM197" s="7"/>
      <c r="WWN197" s="7"/>
      <c r="WWO197" s="7"/>
      <c r="WWP197" s="7"/>
      <c r="WWQ197" s="7"/>
      <c r="WWR197" s="7"/>
      <c r="WWS197" s="7"/>
      <c r="WWT197" s="7"/>
      <c r="WWU197" s="7"/>
      <c r="WWV197" s="7"/>
      <c r="WWW197" s="7"/>
      <c r="WWX197" s="7"/>
      <c r="WWY197" s="7"/>
      <c r="WWZ197" s="7"/>
      <c r="WXA197" s="7"/>
      <c r="WXB197" s="7"/>
      <c r="WXC197" s="7"/>
      <c r="WXD197" s="7"/>
      <c r="WXE197" s="7"/>
      <c r="WXF197" s="7"/>
      <c r="WXG197" s="7"/>
      <c r="WXH197" s="7"/>
      <c r="WXI197" s="7"/>
      <c r="WXJ197" s="7"/>
      <c r="WXK197" s="7"/>
      <c r="WXL197" s="7"/>
      <c r="WXM197" s="7"/>
      <c r="WXN197" s="7"/>
      <c r="WXO197" s="7"/>
      <c r="WXP197" s="7"/>
      <c r="WXQ197" s="7"/>
      <c r="WXR197" s="7"/>
      <c r="WXS197" s="7"/>
      <c r="WXT197" s="7"/>
      <c r="WXU197" s="7"/>
      <c r="WXV197" s="7"/>
      <c r="WXW197" s="7"/>
      <c r="WXX197" s="7"/>
      <c r="WXY197" s="7"/>
      <c r="WXZ197" s="7"/>
      <c r="WYA197" s="7"/>
      <c r="WYB197" s="7"/>
      <c r="WYC197" s="7"/>
      <c r="WYD197" s="7"/>
      <c r="WYE197" s="7"/>
      <c r="WYF197" s="7"/>
      <c r="WYG197" s="7"/>
      <c r="WYH197" s="7"/>
      <c r="WYI197" s="7"/>
      <c r="WYJ197" s="7"/>
      <c r="WYK197" s="7"/>
      <c r="WYL197" s="7"/>
      <c r="WYM197" s="7"/>
      <c r="WYN197" s="7"/>
      <c r="WYO197" s="7"/>
      <c r="WYP197" s="7"/>
      <c r="WYQ197" s="7"/>
      <c r="WYR197" s="7"/>
      <c r="WYS197" s="7"/>
      <c r="WYT197" s="7"/>
      <c r="WYU197" s="7"/>
      <c r="WYV197" s="7"/>
      <c r="WYW197" s="7"/>
      <c r="WYX197" s="7"/>
      <c r="WYY197" s="7"/>
      <c r="WYZ197" s="7"/>
      <c r="WZA197" s="7"/>
      <c r="WZB197" s="7"/>
      <c r="WZC197" s="7"/>
      <c r="WZD197" s="7"/>
      <c r="WZE197" s="7"/>
      <c r="WZF197" s="7"/>
      <c r="WZG197" s="7"/>
      <c r="WZH197" s="7"/>
      <c r="WZI197" s="7"/>
      <c r="WZJ197" s="7"/>
      <c r="WZK197" s="7"/>
      <c r="WZL197" s="7"/>
      <c r="WZM197" s="7"/>
      <c r="WZN197" s="7"/>
      <c r="WZO197" s="7"/>
      <c r="WZP197" s="7"/>
      <c r="WZQ197" s="7"/>
      <c r="WZR197" s="7"/>
      <c r="WZS197" s="7"/>
      <c r="WZT197" s="7"/>
      <c r="WZU197" s="7"/>
      <c r="WZV197" s="7"/>
      <c r="WZW197" s="7"/>
      <c r="WZX197" s="7"/>
      <c r="WZY197" s="7"/>
      <c r="WZZ197" s="7"/>
      <c r="XAA197" s="7"/>
      <c r="XAB197" s="7"/>
      <c r="XAC197" s="7"/>
      <c r="XAD197" s="7"/>
      <c r="XAE197" s="7"/>
      <c r="XAF197" s="7"/>
      <c r="XAG197" s="7"/>
      <c r="XAH197" s="7"/>
      <c r="XAI197" s="7"/>
      <c r="XAJ197" s="7"/>
      <c r="XAK197" s="7"/>
      <c r="XAL197" s="7"/>
      <c r="XAM197" s="7"/>
      <c r="XAN197" s="7"/>
      <c r="XAO197" s="7"/>
      <c r="XAP197" s="7"/>
      <c r="XAQ197" s="7"/>
      <c r="XAR197" s="7"/>
      <c r="XAS197" s="7"/>
      <c r="XAT197" s="7"/>
      <c r="XAU197" s="7"/>
      <c r="XAV197" s="7"/>
      <c r="XAW197" s="7"/>
      <c r="XAX197" s="7"/>
      <c r="XAY197" s="7"/>
      <c r="XAZ197" s="7"/>
      <c r="XBA197" s="7"/>
      <c r="XBB197" s="7"/>
      <c r="XBC197" s="7"/>
      <c r="XBD197" s="7"/>
      <c r="XBE197" s="7"/>
      <c r="XBF197" s="7"/>
      <c r="XBG197" s="7"/>
      <c r="XBH197" s="7"/>
      <c r="XBI197" s="7"/>
      <c r="XBJ197" s="7"/>
      <c r="XBK197" s="7"/>
      <c r="XBL197" s="7"/>
      <c r="XBM197" s="7"/>
      <c r="XBN197" s="7"/>
      <c r="XBO197" s="7"/>
      <c r="XBP197" s="7"/>
      <c r="XBQ197" s="7"/>
      <c r="XBR197" s="7"/>
      <c r="XBS197" s="7"/>
      <c r="XBT197" s="7"/>
      <c r="XBU197" s="7"/>
      <c r="XBV197" s="7"/>
      <c r="XBW197" s="7"/>
      <c r="XBX197" s="7"/>
      <c r="XBY197" s="7"/>
      <c r="XBZ197" s="7"/>
      <c r="XCA197" s="7"/>
      <c r="XCB197" s="7"/>
      <c r="XCC197" s="7"/>
      <c r="XCD197" s="7"/>
      <c r="XCE197" s="7"/>
      <c r="XCF197" s="7"/>
      <c r="XCG197" s="7"/>
      <c r="XCH197" s="7"/>
      <c r="XCI197" s="7"/>
      <c r="XCJ197" s="7"/>
      <c r="XCK197" s="7"/>
      <c r="XCL197" s="7"/>
      <c r="XCM197" s="7"/>
      <c r="XCN197" s="7"/>
      <c r="XCO197" s="7"/>
      <c r="XCP197" s="7"/>
      <c r="XCQ197" s="7"/>
      <c r="XCR197" s="7"/>
      <c r="XCS197" s="7"/>
      <c r="XCT197" s="7"/>
      <c r="XCU197" s="7"/>
      <c r="XCV197" s="7"/>
      <c r="XCW197" s="7"/>
      <c r="XCX197" s="7"/>
      <c r="XCY197" s="7"/>
      <c r="XCZ197" s="7"/>
      <c r="XDA197" s="7"/>
      <c r="XDB197" s="7"/>
      <c r="XDC197" s="7"/>
      <c r="XDD197" s="7"/>
      <c r="XDE197" s="7"/>
      <c r="XDF197" s="7"/>
      <c r="XDG197" s="7"/>
      <c r="XDH197" s="7"/>
      <c r="XDI197" s="7"/>
      <c r="XDJ197" s="7"/>
      <c r="XDK197" s="7"/>
      <c r="XDL197" s="7"/>
      <c r="XDM197" s="7"/>
      <c r="XDN197" s="7"/>
      <c r="XDO197" s="7"/>
      <c r="XDP197" s="7"/>
      <c r="XDQ197" s="7"/>
      <c r="XDR197" s="7"/>
      <c r="XDS197" s="7"/>
      <c r="XDT197" s="7"/>
      <c r="XDU197" s="7"/>
      <c r="XDV197" s="7"/>
      <c r="XDW197" s="7"/>
      <c r="XDX197" s="7"/>
      <c r="XDY197" s="7"/>
      <c r="XDZ197" s="7"/>
      <c r="XEA197" s="7"/>
      <c r="XEB197" s="7"/>
      <c r="XEC197" s="7"/>
      <c r="XED197" s="7"/>
      <c r="XEE197" s="7"/>
      <c r="XEF197" s="7"/>
      <c r="XEG197" s="7"/>
      <c r="XEH197" s="7"/>
      <c r="XEI197" s="7"/>
      <c r="XEJ197" s="7"/>
      <c r="XEK197" s="7"/>
      <c r="XEL197" s="7"/>
      <c r="XEM197" s="7"/>
      <c r="XEN197" s="7"/>
      <c r="XEO197" s="7"/>
      <c r="XEP197" s="7"/>
      <c r="XEQ197" s="7"/>
      <c r="XER197" s="7"/>
      <c r="XES197" s="7"/>
      <c r="XET197" s="7"/>
      <c r="XEU197" s="7"/>
      <c r="XEV197" s="7"/>
      <c r="XEW197" s="7"/>
      <c r="XEX197" s="7"/>
      <c r="XEY197" s="7"/>
      <c r="XEZ197" s="7"/>
      <c r="XFA197" s="7"/>
      <c r="XFB197" s="7"/>
      <c r="XFC197" s="7"/>
      <c r="XFD197" s="7"/>
    </row>
    <row r="198" spans="1:16384" s="7" customFormat="1" ht="12" thickBot="1">
      <c r="A198" s="132" t="s">
        <v>29</v>
      </c>
      <c r="B198" s="133"/>
      <c r="C198" s="134">
        <f t="shared" ref="C198:W198" si="72">IF(SUM(C187:C197)=0,,SUM(C187:C197))</f>
        <v>0</v>
      </c>
      <c r="D198" s="134">
        <f t="shared" si="72"/>
        <v>0</v>
      </c>
      <c r="E198" s="134">
        <f t="shared" si="72"/>
        <v>0</v>
      </c>
      <c r="F198" s="134">
        <f t="shared" si="72"/>
        <v>0</v>
      </c>
      <c r="G198" s="134">
        <f t="shared" si="72"/>
        <v>0</v>
      </c>
      <c r="H198" s="134">
        <f t="shared" si="72"/>
        <v>0</v>
      </c>
      <c r="I198" s="134">
        <f t="shared" si="72"/>
        <v>0</v>
      </c>
      <c r="J198" s="134">
        <f t="shared" si="72"/>
        <v>0</v>
      </c>
      <c r="K198" s="134">
        <f t="shared" si="72"/>
        <v>0</v>
      </c>
      <c r="L198" s="134">
        <f t="shared" si="72"/>
        <v>0</v>
      </c>
      <c r="M198" s="134">
        <f t="shared" si="72"/>
        <v>0</v>
      </c>
      <c r="N198" s="134">
        <f t="shared" si="72"/>
        <v>0</v>
      </c>
      <c r="O198" s="134">
        <f t="shared" si="72"/>
        <v>0</v>
      </c>
      <c r="P198" s="134">
        <f t="shared" si="72"/>
        <v>0</v>
      </c>
      <c r="Q198" s="134">
        <f t="shared" si="72"/>
        <v>0</v>
      </c>
      <c r="R198" s="134">
        <f t="shared" si="72"/>
        <v>0</v>
      </c>
      <c r="S198" s="134">
        <f t="shared" si="72"/>
        <v>0</v>
      </c>
      <c r="T198" s="134">
        <f t="shared" si="72"/>
        <v>0</v>
      </c>
      <c r="U198" s="134">
        <f t="shared" si="72"/>
        <v>0</v>
      </c>
      <c r="V198" s="134">
        <f t="shared" si="72"/>
        <v>0</v>
      </c>
      <c r="W198" s="135">
        <f t="shared" si="72"/>
        <v>0</v>
      </c>
      <c r="BP198" s="85"/>
      <c r="BQ198" s="85"/>
      <c r="BR198" s="85"/>
      <c r="BS198" s="85"/>
      <c r="CN198" s="85"/>
      <c r="CO198" s="85"/>
      <c r="CP198" s="85"/>
      <c r="CQ198" s="85"/>
    </row>
    <row r="199" spans="1:16384" ht="12.75" thickTop="1" thickBot="1">
      <c r="BP199" s="84"/>
      <c r="BQ199" s="84"/>
      <c r="BR199" s="84"/>
      <c r="BS199" s="84"/>
      <c r="CN199" s="84"/>
      <c r="CO199" s="84"/>
      <c r="CP199" s="84"/>
      <c r="CQ199" s="84"/>
    </row>
    <row r="200" spans="1:16384" ht="13.5" thickTop="1">
      <c r="A200" s="861" t="s">
        <v>298</v>
      </c>
      <c r="B200" s="862"/>
      <c r="C200" s="862"/>
      <c r="D200" s="862"/>
      <c r="E200" s="863"/>
      <c r="F200" s="863"/>
      <c r="G200" s="863"/>
      <c r="H200" s="863"/>
      <c r="I200" s="863"/>
      <c r="J200" s="863"/>
      <c r="K200" s="863"/>
      <c r="L200" s="863"/>
      <c r="M200" s="863"/>
      <c r="N200" s="863"/>
      <c r="O200" s="863"/>
      <c r="P200" s="863"/>
      <c r="Q200" s="863"/>
      <c r="R200" s="863"/>
      <c r="S200" s="863"/>
      <c r="T200" s="863"/>
      <c r="U200" s="863"/>
      <c r="V200" s="863"/>
      <c r="W200" s="864"/>
      <c r="AC200" s="83"/>
    </row>
    <row r="201" spans="1:16384">
      <c r="A201" s="117" t="s">
        <v>216</v>
      </c>
      <c r="B201" s="118"/>
      <c r="C201" s="118" t="s">
        <v>49</v>
      </c>
      <c r="D201" s="118" t="s">
        <v>33</v>
      </c>
      <c r="E201" s="118" t="s">
        <v>34</v>
      </c>
      <c r="F201" s="118" t="s">
        <v>35</v>
      </c>
      <c r="G201" s="118" t="s">
        <v>36</v>
      </c>
      <c r="H201" s="118" t="s">
        <v>37</v>
      </c>
      <c r="I201" s="118" t="s">
        <v>38</v>
      </c>
      <c r="J201" s="118" t="s">
        <v>39</v>
      </c>
      <c r="K201" s="118" t="s">
        <v>40</v>
      </c>
      <c r="L201" s="118" t="s">
        <v>41</v>
      </c>
      <c r="M201" s="118" t="s">
        <v>42</v>
      </c>
      <c r="N201" s="118" t="s">
        <v>43</v>
      </c>
      <c r="O201" s="118" t="s">
        <v>44</v>
      </c>
      <c r="P201" s="118" t="s">
        <v>45</v>
      </c>
      <c r="Q201" s="101" t="s">
        <v>46</v>
      </c>
      <c r="R201" s="101" t="s">
        <v>47</v>
      </c>
      <c r="S201" s="101" t="s">
        <v>369</v>
      </c>
      <c r="T201" s="101" t="s">
        <v>370</v>
      </c>
      <c r="U201" s="101" t="s">
        <v>371</v>
      </c>
      <c r="V201" s="101" t="s">
        <v>372</v>
      </c>
      <c r="W201" s="102" t="s">
        <v>373</v>
      </c>
      <c r="BP201" s="84"/>
      <c r="BQ201" s="84"/>
      <c r="BR201" s="84"/>
      <c r="BS201" s="84"/>
      <c r="CN201" s="84"/>
      <c r="CO201" s="84"/>
      <c r="CP201" s="84"/>
      <c r="CQ201" s="84"/>
    </row>
    <row r="202" spans="1:16384">
      <c r="A202" s="140" t="s">
        <v>155</v>
      </c>
      <c r="B202" s="688"/>
      <c r="C202" s="689" t="str">
        <f>IFERROR(SUMPRODUCT(C172:C182,B172:B182)/C183,"")</f>
        <v/>
      </c>
      <c r="D202" s="690">
        <v>1</v>
      </c>
      <c r="E202" s="690">
        <v>1</v>
      </c>
      <c r="F202" s="690">
        <v>1</v>
      </c>
      <c r="G202" s="690">
        <v>1</v>
      </c>
      <c r="H202" s="690">
        <v>1</v>
      </c>
      <c r="I202" s="690">
        <v>1</v>
      </c>
      <c r="J202" s="690">
        <v>1</v>
      </c>
      <c r="K202" s="690">
        <v>1</v>
      </c>
      <c r="L202" s="690">
        <v>1</v>
      </c>
      <c r="M202" s="690">
        <v>1</v>
      </c>
      <c r="N202" s="690">
        <v>1</v>
      </c>
      <c r="O202" s="690">
        <v>1</v>
      </c>
      <c r="P202" s="690">
        <v>1</v>
      </c>
      <c r="Q202" s="690">
        <v>1</v>
      </c>
      <c r="R202" s="690">
        <v>1</v>
      </c>
      <c r="S202" s="690">
        <v>1</v>
      </c>
      <c r="T202" s="690">
        <v>1</v>
      </c>
      <c r="U202" s="690">
        <v>1</v>
      </c>
      <c r="V202" s="690">
        <v>1</v>
      </c>
      <c r="W202" s="691">
        <v>1</v>
      </c>
    </row>
    <row r="203" spans="1:16384" ht="12" thickBot="1">
      <c r="A203" s="698" t="s">
        <v>60</v>
      </c>
      <c r="B203" s="695"/>
      <c r="C203" s="696">
        <f>+C183</f>
        <v>0</v>
      </c>
      <c r="D203" s="696">
        <f t="shared" ref="D203:W203" si="73">+D172</f>
        <v>0</v>
      </c>
      <c r="E203" s="696">
        <f t="shared" si="73"/>
        <v>0</v>
      </c>
      <c r="F203" s="696">
        <f t="shared" si="73"/>
        <v>0</v>
      </c>
      <c r="G203" s="696">
        <f t="shared" si="73"/>
        <v>0</v>
      </c>
      <c r="H203" s="696">
        <f t="shared" si="73"/>
        <v>0</v>
      </c>
      <c r="I203" s="696">
        <f t="shared" si="73"/>
        <v>0</v>
      </c>
      <c r="J203" s="696">
        <f t="shared" si="73"/>
        <v>0</v>
      </c>
      <c r="K203" s="696">
        <f t="shared" si="73"/>
        <v>0</v>
      </c>
      <c r="L203" s="696">
        <f t="shared" si="73"/>
        <v>0</v>
      </c>
      <c r="M203" s="696">
        <f t="shared" si="73"/>
        <v>0</v>
      </c>
      <c r="N203" s="696">
        <f t="shared" si="73"/>
        <v>0</v>
      </c>
      <c r="O203" s="696">
        <f t="shared" si="73"/>
        <v>0</v>
      </c>
      <c r="P203" s="696">
        <f t="shared" si="73"/>
        <v>0</v>
      </c>
      <c r="Q203" s="696">
        <f t="shared" si="73"/>
        <v>0</v>
      </c>
      <c r="R203" s="696">
        <f t="shared" si="73"/>
        <v>0</v>
      </c>
      <c r="S203" s="696">
        <f t="shared" si="73"/>
        <v>0</v>
      </c>
      <c r="T203" s="696">
        <f t="shared" si="73"/>
        <v>0</v>
      </c>
      <c r="U203" s="696">
        <f t="shared" si="73"/>
        <v>0</v>
      </c>
      <c r="V203" s="696">
        <f t="shared" si="73"/>
        <v>0</v>
      </c>
      <c r="W203" s="697">
        <f t="shared" si="73"/>
        <v>0</v>
      </c>
    </row>
    <row r="204" spans="1:16384" ht="12.75" thickTop="1" thickBot="1">
      <c r="A204" s="81"/>
      <c r="B204" s="81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BP204" s="84"/>
      <c r="BQ204" s="84"/>
      <c r="BR204" s="84"/>
      <c r="BS204" s="84"/>
      <c r="CN204" s="84"/>
      <c r="CO204" s="84"/>
      <c r="CP204" s="84"/>
      <c r="CQ204" s="84"/>
    </row>
    <row r="205" spans="1:16384" ht="13.5" thickTop="1">
      <c r="A205" s="861" t="s">
        <v>297</v>
      </c>
      <c r="B205" s="862"/>
      <c r="C205" s="862"/>
      <c r="D205" s="862"/>
      <c r="E205" s="863"/>
      <c r="F205" s="863"/>
      <c r="G205" s="863"/>
      <c r="H205" s="863"/>
      <c r="I205" s="863"/>
      <c r="J205" s="863"/>
      <c r="K205" s="863"/>
      <c r="L205" s="863"/>
      <c r="M205" s="863"/>
      <c r="N205" s="863"/>
      <c r="O205" s="863"/>
      <c r="P205" s="863"/>
      <c r="Q205" s="863"/>
      <c r="R205" s="863"/>
      <c r="S205" s="863"/>
      <c r="T205" s="863"/>
      <c r="U205" s="863"/>
      <c r="V205" s="863"/>
      <c r="W205" s="864"/>
      <c r="AC205" s="83"/>
    </row>
    <row r="206" spans="1:16384">
      <c r="A206" s="117" t="s">
        <v>217</v>
      </c>
      <c r="B206" s="118"/>
      <c r="C206" s="118" t="s">
        <v>49</v>
      </c>
      <c r="D206" s="118" t="s">
        <v>33</v>
      </c>
      <c r="E206" s="118" t="s">
        <v>34</v>
      </c>
      <c r="F206" s="118" t="s">
        <v>35</v>
      </c>
      <c r="G206" s="118" t="s">
        <v>36</v>
      </c>
      <c r="H206" s="118" t="s">
        <v>37</v>
      </c>
      <c r="I206" s="118" t="s">
        <v>38</v>
      </c>
      <c r="J206" s="118" t="s">
        <v>39</v>
      </c>
      <c r="K206" s="118" t="s">
        <v>40</v>
      </c>
      <c r="L206" s="118" t="s">
        <v>41</v>
      </c>
      <c r="M206" s="118" t="s">
        <v>42</v>
      </c>
      <c r="N206" s="118" t="s">
        <v>43</v>
      </c>
      <c r="O206" s="118" t="s">
        <v>44</v>
      </c>
      <c r="P206" s="118" t="s">
        <v>45</v>
      </c>
      <c r="Q206" s="101" t="s">
        <v>46</v>
      </c>
      <c r="R206" s="101" t="s">
        <v>47</v>
      </c>
      <c r="S206" s="101" t="s">
        <v>369</v>
      </c>
      <c r="T206" s="101" t="s">
        <v>370</v>
      </c>
      <c r="U206" s="101" t="s">
        <v>371</v>
      </c>
      <c r="V206" s="101" t="s">
        <v>372</v>
      </c>
      <c r="W206" s="102" t="s">
        <v>373</v>
      </c>
      <c r="BP206" s="84"/>
      <c r="BQ206" s="84"/>
      <c r="BR206" s="84"/>
      <c r="BS206" s="84"/>
      <c r="CN206" s="84"/>
      <c r="CO206" s="84"/>
      <c r="CP206" s="84"/>
      <c r="CQ206" s="84"/>
    </row>
    <row r="207" spans="1:16384">
      <c r="A207" s="140" t="s">
        <v>155</v>
      </c>
      <c r="B207" s="688"/>
      <c r="C207" s="689"/>
      <c r="D207" s="690">
        <f t="shared" ref="D207:W207" si="74">IFERROR(IF(D208=0,0,(SUMPRODUCT($B$188:$B$197,D188:D197)/D208)),"")</f>
        <v>0</v>
      </c>
      <c r="E207" s="690">
        <f t="shared" si="74"/>
        <v>0</v>
      </c>
      <c r="F207" s="690">
        <f t="shared" si="74"/>
        <v>0</v>
      </c>
      <c r="G207" s="690">
        <f t="shared" si="74"/>
        <v>0</v>
      </c>
      <c r="H207" s="690">
        <f t="shared" si="74"/>
        <v>0</v>
      </c>
      <c r="I207" s="690">
        <f t="shared" si="74"/>
        <v>0</v>
      </c>
      <c r="J207" s="690">
        <f t="shared" si="74"/>
        <v>0</v>
      </c>
      <c r="K207" s="690">
        <f t="shared" si="74"/>
        <v>0</v>
      </c>
      <c r="L207" s="690">
        <f t="shared" si="74"/>
        <v>0</v>
      </c>
      <c r="M207" s="690">
        <f t="shared" si="74"/>
        <v>0</v>
      </c>
      <c r="N207" s="690">
        <f t="shared" si="74"/>
        <v>0</v>
      </c>
      <c r="O207" s="690">
        <f t="shared" si="74"/>
        <v>0</v>
      </c>
      <c r="P207" s="690">
        <f t="shared" si="74"/>
        <v>0</v>
      </c>
      <c r="Q207" s="690">
        <f t="shared" si="74"/>
        <v>0</v>
      </c>
      <c r="R207" s="690">
        <f>IFERROR(IF(R208=0,0,(SUMPRODUCT($B$188:$B$197,R188:R197)/R208)),"")</f>
        <v>0</v>
      </c>
      <c r="S207" s="690">
        <f>IFERROR(IF(S208=0,0,(SUMPRODUCT($B$188:$B$197,S188:S197)/S208)),"")</f>
        <v>0</v>
      </c>
      <c r="T207" s="690">
        <f>IFERROR(IF(T208=0,0,(SUMPRODUCT($B$188:$B$197,T188:T197)/T208)),"")</f>
        <v>0</v>
      </c>
      <c r="U207" s="690">
        <f>IFERROR(IF(U208=0,0,(SUMPRODUCT($B$188:$B$197,U188:U197)/U208)),"")</f>
        <v>0</v>
      </c>
      <c r="V207" s="690">
        <f>IFERROR(IF(V208=0,0,(SUMPRODUCT($B$188:$B$197,V188:V197)/V208)),"")</f>
        <v>0</v>
      </c>
      <c r="W207" s="691">
        <f t="shared" si="74"/>
        <v>0</v>
      </c>
    </row>
    <row r="208" spans="1:16384" ht="12" thickBot="1">
      <c r="A208" s="698" t="s">
        <v>60</v>
      </c>
      <c r="B208" s="695"/>
      <c r="C208" s="696"/>
      <c r="D208" s="696">
        <f t="shared" ref="D208:W208" si="75">D198</f>
        <v>0</v>
      </c>
      <c r="E208" s="696">
        <f t="shared" si="75"/>
        <v>0</v>
      </c>
      <c r="F208" s="696">
        <f t="shared" si="75"/>
        <v>0</v>
      </c>
      <c r="G208" s="696">
        <f t="shared" si="75"/>
        <v>0</v>
      </c>
      <c r="H208" s="696">
        <f t="shared" si="75"/>
        <v>0</v>
      </c>
      <c r="I208" s="696">
        <f t="shared" si="75"/>
        <v>0</v>
      </c>
      <c r="J208" s="696">
        <f t="shared" si="75"/>
        <v>0</v>
      </c>
      <c r="K208" s="696">
        <f t="shared" si="75"/>
        <v>0</v>
      </c>
      <c r="L208" s="696">
        <f t="shared" si="75"/>
        <v>0</v>
      </c>
      <c r="M208" s="696">
        <f t="shared" si="75"/>
        <v>0</v>
      </c>
      <c r="N208" s="696">
        <f t="shared" si="75"/>
        <v>0</v>
      </c>
      <c r="O208" s="696">
        <f t="shared" si="75"/>
        <v>0</v>
      </c>
      <c r="P208" s="696">
        <f t="shared" si="75"/>
        <v>0</v>
      </c>
      <c r="Q208" s="696">
        <f t="shared" si="75"/>
        <v>0</v>
      </c>
      <c r="R208" s="696">
        <f>R198</f>
        <v>0</v>
      </c>
      <c r="S208" s="696">
        <f>S198</f>
        <v>0</v>
      </c>
      <c r="T208" s="696">
        <f>T198</f>
        <v>0</v>
      </c>
      <c r="U208" s="696">
        <f>U198</f>
        <v>0</v>
      </c>
      <c r="V208" s="696">
        <f>V198</f>
        <v>0</v>
      </c>
      <c r="W208" s="697">
        <f t="shared" si="75"/>
        <v>0</v>
      </c>
    </row>
    <row r="209" spans="1:95" ht="12.75" thickTop="1" thickBot="1">
      <c r="BP209" s="84"/>
      <c r="BQ209" s="84"/>
      <c r="BR209" s="84"/>
      <c r="BS209" s="84"/>
      <c r="CN209" s="84"/>
      <c r="CO209" s="84"/>
      <c r="CP209" s="84"/>
      <c r="CQ209" s="84"/>
    </row>
    <row r="210" spans="1:95" ht="13.5" thickTop="1">
      <c r="A210" s="861" t="s">
        <v>299</v>
      </c>
      <c r="B210" s="862"/>
      <c r="C210" s="862"/>
      <c r="D210" s="862"/>
      <c r="E210" s="863"/>
      <c r="F210" s="863"/>
      <c r="G210" s="863"/>
      <c r="H210" s="863"/>
      <c r="I210" s="863"/>
      <c r="J210" s="863"/>
      <c r="K210" s="863"/>
      <c r="L210" s="863"/>
      <c r="M210" s="863"/>
      <c r="N210" s="863"/>
      <c r="O210" s="863"/>
      <c r="P210" s="863"/>
      <c r="Q210" s="863"/>
      <c r="R210" s="863"/>
      <c r="S210" s="863"/>
      <c r="T210" s="863"/>
      <c r="U210" s="863"/>
      <c r="V210" s="863"/>
      <c r="W210" s="864"/>
      <c r="BP210" s="84"/>
      <c r="BQ210" s="84"/>
      <c r="BR210" s="84"/>
      <c r="BS210" s="84"/>
      <c r="CN210" s="84"/>
      <c r="CO210" s="84"/>
      <c r="CP210" s="84"/>
      <c r="CQ210" s="84"/>
    </row>
    <row r="211" spans="1:95">
      <c r="A211" s="119" t="s">
        <v>141</v>
      </c>
      <c r="B211" s="101"/>
      <c r="C211" s="101" t="s">
        <v>49</v>
      </c>
      <c r="D211" s="101" t="s">
        <v>33</v>
      </c>
      <c r="E211" s="101" t="s">
        <v>34</v>
      </c>
      <c r="F211" s="101" t="s">
        <v>35</v>
      </c>
      <c r="G211" s="101" t="s">
        <v>36</v>
      </c>
      <c r="H211" s="101" t="s">
        <v>37</v>
      </c>
      <c r="I211" s="101" t="s">
        <v>38</v>
      </c>
      <c r="J211" s="101" t="s">
        <v>39</v>
      </c>
      <c r="K211" s="101" t="s">
        <v>40</v>
      </c>
      <c r="L211" s="101" t="s">
        <v>41</v>
      </c>
      <c r="M211" s="101" t="s">
        <v>42</v>
      </c>
      <c r="N211" s="101" t="s">
        <v>43</v>
      </c>
      <c r="O211" s="101" t="s">
        <v>44</v>
      </c>
      <c r="P211" s="101" t="s">
        <v>45</v>
      </c>
      <c r="Q211" s="101" t="s">
        <v>46</v>
      </c>
      <c r="R211" s="101" t="s">
        <v>47</v>
      </c>
      <c r="S211" s="101" t="s">
        <v>369</v>
      </c>
      <c r="T211" s="101" t="s">
        <v>370</v>
      </c>
      <c r="U211" s="101" t="s">
        <v>371</v>
      </c>
      <c r="V211" s="101" t="s">
        <v>372</v>
      </c>
      <c r="W211" s="102" t="s">
        <v>373</v>
      </c>
      <c r="BP211" s="84"/>
      <c r="BQ211" s="84"/>
      <c r="BR211" s="84"/>
      <c r="BS211" s="84"/>
      <c r="CN211" s="84"/>
      <c r="CO211" s="84"/>
      <c r="CP211" s="84"/>
      <c r="CQ211" s="84"/>
    </row>
    <row r="212" spans="1:95">
      <c r="A212" s="125" t="s">
        <v>142</v>
      </c>
      <c r="B212" s="126">
        <f>+$C$32</f>
        <v>0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8"/>
      <c r="BP212" s="84"/>
      <c r="BQ212" s="84"/>
      <c r="BR212" s="84"/>
      <c r="BS212" s="84"/>
      <c r="CN212" s="84"/>
      <c r="CO212" s="84"/>
      <c r="CP212" s="84"/>
      <c r="CQ212" s="84"/>
    </row>
    <row r="213" spans="1:95">
      <c r="A213" s="124" t="s">
        <v>143</v>
      </c>
      <c r="B213" s="79">
        <f>+$C$33</f>
        <v>0</v>
      </c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30"/>
      <c r="BP213" s="84"/>
      <c r="BQ213" s="84"/>
      <c r="BR213" s="84"/>
      <c r="BS213" s="84"/>
      <c r="CN213" s="84"/>
      <c r="CO213" s="84"/>
      <c r="CP213" s="84"/>
      <c r="CQ213" s="84"/>
    </row>
    <row r="214" spans="1:95">
      <c r="A214" s="124" t="s">
        <v>144</v>
      </c>
      <c r="B214" s="79">
        <f>+$C$34</f>
        <v>0</v>
      </c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30"/>
      <c r="BP214" s="84"/>
      <c r="BQ214" s="84"/>
      <c r="BR214" s="84"/>
      <c r="BS214" s="84"/>
      <c r="CN214" s="84"/>
      <c r="CO214" s="84"/>
      <c r="CP214" s="84"/>
      <c r="CQ214" s="84"/>
    </row>
    <row r="215" spans="1:95">
      <c r="A215" s="131" t="s">
        <v>145</v>
      </c>
      <c r="B215" s="79">
        <f>+$C$35</f>
        <v>0</v>
      </c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30"/>
      <c r="BP215" s="84"/>
      <c r="BQ215" s="84"/>
      <c r="BR215" s="84"/>
      <c r="BS215" s="84"/>
      <c r="CN215" s="84"/>
      <c r="CO215" s="84"/>
      <c r="CP215" s="84"/>
      <c r="CQ215" s="84"/>
    </row>
    <row r="216" spans="1:95">
      <c r="A216" s="124" t="s">
        <v>146</v>
      </c>
      <c r="B216" s="79">
        <f>+$C$36</f>
        <v>0</v>
      </c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30"/>
      <c r="BP216" s="84"/>
      <c r="BQ216" s="84"/>
      <c r="BR216" s="84"/>
      <c r="BS216" s="84"/>
      <c r="CN216" s="84"/>
      <c r="CO216" s="84"/>
      <c r="CP216" s="84"/>
      <c r="CQ216" s="84"/>
    </row>
    <row r="217" spans="1:95">
      <c r="A217" s="124" t="s">
        <v>147</v>
      </c>
      <c r="B217" s="79">
        <f>+$C$37</f>
        <v>0</v>
      </c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30"/>
      <c r="BP217" s="84"/>
      <c r="BQ217" s="84"/>
      <c r="BR217" s="84"/>
      <c r="BS217" s="84"/>
      <c r="CN217" s="84"/>
      <c r="CO217" s="84"/>
      <c r="CP217" s="84"/>
      <c r="CQ217" s="84"/>
    </row>
    <row r="218" spans="1:95">
      <c r="A218" s="124" t="s">
        <v>148</v>
      </c>
      <c r="B218" s="79">
        <f>+$C$38</f>
        <v>0</v>
      </c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30"/>
      <c r="BP218" s="84"/>
      <c r="BQ218" s="84"/>
      <c r="BR218" s="84"/>
      <c r="BS218" s="84"/>
      <c r="CN218" s="84"/>
      <c r="CO218" s="84"/>
      <c r="CP218" s="84"/>
      <c r="CQ218" s="84"/>
    </row>
    <row r="219" spans="1:95">
      <c r="A219" s="124" t="s">
        <v>149</v>
      </c>
      <c r="B219" s="79">
        <f>+$C$39</f>
        <v>0</v>
      </c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30"/>
      <c r="BP219" s="84"/>
      <c r="BQ219" s="84"/>
      <c r="BR219" s="84"/>
      <c r="BS219" s="84"/>
      <c r="CN219" s="84"/>
      <c r="CO219" s="84"/>
      <c r="CP219" s="84"/>
      <c r="CQ219" s="84"/>
    </row>
    <row r="220" spans="1:95">
      <c r="A220" s="124" t="s">
        <v>150</v>
      </c>
      <c r="B220" s="79">
        <f>+$C$40</f>
        <v>0</v>
      </c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30"/>
      <c r="BP220" s="84"/>
      <c r="BQ220" s="84"/>
      <c r="BR220" s="84"/>
      <c r="BS220" s="84"/>
      <c r="CN220" s="84"/>
      <c r="CO220" s="84"/>
      <c r="CP220" s="84"/>
      <c r="CQ220" s="84"/>
    </row>
    <row r="221" spans="1:95">
      <c r="A221" s="124" t="s">
        <v>151</v>
      </c>
      <c r="B221" s="79">
        <f>+$C$41</f>
        <v>0</v>
      </c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30"/>
      <c r="BP221" s="84"/>
      <c r="BQ221" s="84"/>
      <c r="BR221" s="84"/>
      <c r="BS221" s="84"/>
      <c r="CN221" s="84"/>
      <c r="CO221" s="84"/>
      <c r="CP221" s="84"/>
      <c r="CQ221" s="84"/>
    </row>
    <row r="222" spans="1:95">
      <c r="A222" s="124" t="s">
        <v>152</v>
      </c>
      <c r="B222" s="79">
        <f>+$C$42</f>
        <v>0</v>
      </c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30"/>
      <c r="BP222" s="84"/>
      <c r="BQ222" s="84"/>
      <c r="BR222" s="84"/>
      <c r="BS222" s="84"/>
      <c r="CN222" s="84"/>
      <c r="CO222" s="84"/>
      <c r="CP222" s="84"/>
      <c r="CQ222" s="84"/>
    </row>
    <row r="223" spans="1:95" ht="12" thickBot="1">
      <c r="A223" s="132" t="s">
        <v>29</v>
      </c>
      <c r="B223" s="133"/>
      <c r="C223" s="134">
        <f t="shared" ref="C223:W223" si="76">IF(SUM(C212:C222)=0,,SUM(C212:C222))</f>
        <v>0</v>
      </c>
      <c r="D223" s="134">
        <f t="shared" si="76"/>
        <v>0</v>
      </c>
      <c r="E223" s="134">
        <f t="shared" si="76"/>
        <v>0</v>
      </c>
      <c r="F223" s="134">
        <f t="shared" si="76"/>
        <v>0</v>
      </c>
      <c r="G223" s="134">
        <f t="shared" si="76"/>
        <v>0</v>
      </c>
      <c r="H223" s="134">
        <f t="shared" si="76"/>
        <v>0</v>
      </c>
      <c r="I223" s="134">
        <f t="shared" si="76"/>
        <v>0</v>
      </c>
      <c r="J223" s="134">
        <f t="shared" si="76"/>
        <v>0</v>
      </c>
      <c r="K223" s="134">
        <f t="shared" si="76"/>
        <v>0</v>
      </c>
      <c r="L223" s="134">
        <f t="shared" si="76"/>
        <v>0</v>
      </c>
      <c r="M223" s="134">
        <f t="shared" si="76"/>
        <v>0</v>
      </c>
      <c r="N223" s="134">
        <f t="shared" si="76"/>
        <v>0</v>
      </c>
      <c r="O223" s="134">
        <f t="shared" si="76"/>
        <v>0</v>
      </c>
      <c r="P223" s="134">
        <f t="shared" si="76"/>
        <v>0</v>
      </c>
      <c r="Q223" s="134">
        <f t="shared" si="76"/>
        <v>0</v>
      </c>
      <c r="R223" s="134">
        <f t="shared" si="76"/>
        <v>0</v>
      </c>
      <c r="S223" s="134">
        <f t="shared" si="76"/>
        <v>0</v>
      </c>
      <c r="T223" s="134">
        <f t="shared" si="76"/>
        <v>0</v>
      </c>
      <c r="U223" s="134">
        <f t="shared" si="76"/>
        <v>0</v>
      </c>
      <c r="V223" s="134">
        <f t="shared" si="76"/>
        <v>0</v>
      </c>
      <c r="W223" s="135">
        <f t="shared" si="76"/>
        <v>0</v>
      </c>
      <c r="BP223" s="84"/>
      <c r="BQ223" s="84"/>
      <c r="BR223" s="84"/>
      <c r="BS223" s="84"/>
      <c r="CN223" s="84"/>
      <c r="CO223" s="84"/>
      <c r="CP223" s="84"/>
      <c r="CQ223" s="84"/>
    </row>
    <row r="224" spans="1:95" ht="12.75" thickTop="1" thickBot="1">
      <c r="A224" s="77"/>
      <c r="B224" s="77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BP224" s="84"/>
      <c r="BQ224" s="84"/>
      <c r="BR224" s="84"/>
      <c r="BS224" s="84"/>
      <c r="CN224" s="84"/>
      <c r="CO224" s="84"/>
      <c r="CP224" s="84"/>
      <c r="CQ224" s="84"/>
    </row>
    <row r="225" spans="1:95" ht="13.5" thickTop="1">
      <c r="A225" s="861" t="s">
        <v>300</v>
      </c>
      <c r="B225" s="862"/>
      <c r="C225" s="862"/>
      <c r="D225" s="862"/>
      <c r="E225" s="863"/>
      <c r="F225" s="863"/>
      <c r="G225" s="863"/>
      <c r="H225" s="863"/>
      <c r="I225" s="863"/>
      <c r="J225" s="863"/>
      <c r="K225" s="863"/>
      <c r="L225" s="863"/>
      <c r="M225" s="863"/>
      <c r="N225" s="863"/>
      <c r="O225" s="863"/>
      <c r="P225" s="863"/>
      <c r="Q225" s="863"/>
      <c r="R225" s="863"/>
      <c r="S225" s="863"/>
      <c r="T225" s="863"/>
      <c r="U225" s="863"/>
      <c r="V225" s="863"/>
      <c r="W225" s="864"/>
      <c r="BP225" s="84"/>
      <c r="BQ225" s="84"/>
      <c r="BR225" s="84"/>
      <c r="BS225" s="84"/>
      <c r="CN225" s="84"/>
      <c r="CO225" s="84"/>
      <c r="CP225" s="84"/>
      <c r="CQ225" s="84"/>
    </row>
    <row r="226" spans="1:95">
      <c r="A226" s="119" t="s">
        <v>141</v>
      </c>
      <c r="B226" s="101"/>
      <c r="C226" s="101" t="s">
        <v>49</v>
      </c>
      <c r="D226" s="101" t="s">
        <v>33</v>
      </c>
      <c r="E226" s="101" t="s">
        <v>34</v>
      </c>
      <c r="F226" s="101" t="s">
        <v>35</v>
      </c>
      <c r="G226" s="101" t="s">
        <v>36</v>
      </c>
      <c r="H226" s="101" t="s">
        <v>37</v>
      </c>
      <c r="I226" s="101" t="s">
        <v>38</v>
      </c>
      <c r="J226" s="101" t="s">
        <v>39</v>
      </c>
      <c r="K226" s="101" t="s">
        <v>40</v>
      </c>
      <c r="L226" s="101" t="s">
        <v>41</v>
      </c>
      <c r="M226" s="101" t="s">
        <v>42</v>
      </c>
      <c r="N226" s="101" t="s">
        <v>43</v>
      </c>
      <c r="O226" s="101" t="s">
        <v>44</v>
      </c>
      <c r="P226" s="101" t="s">
        <v>45</v>
      </c>
      <c r="Q226" s="101" t="s">
        <v>46</v>
      </c>
      <c r="R226" s="101" t="s">
        <v>47</v>
      </c>
      <c r="S226" s="101" t="s">
        <v>369</v>
      </c>
      <c r="T226" s="101" t="s">
        <v>370</v>
      </c>
      <c r="U226" s="101" t="s">
        <v>371</v>
      </c>
      <c r="V226" s="101" t="s">
        <v>372</v>
      </c>
      <c r="W226" s="102" t="s">
        <v>373</v>
      </c>
      <c r="BP226" s="84"/>
      <c r="BQ226" s="84"/>
      <c r="BR226" s="84"/>
      <c r="BS226" s="84"/>
      <c r="CN226" s="84"/>
      <c r="CO226" s="84"/>
      <c r="CP226" s="84"/>
      <c r="CQ226" s="84"/>
    </row>
    <row r="227" spans="1:95">
      <c r="A227" s="125" t="s">
        <v>142</v>
      </c>
      <c r="B227" s="126">
        <f t="shared" ref="B227:B237" si="77">+B212</f>
        <v>0</v>
      </c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8"/>
      <c r="BP227" s="84"/>
      <c r="BQ227" s="84"/>
      <c r="BR227" s="84"/>
      <c r="BS227" s="84"/>
      <c r="CN227" s="84"/>
      <c r="CO227" s="84"/>
      <c r="CP227" s="84"/>
      <c r="CQ227" s="84"/>
    </row>
    <row r="228" spans="1:95">
      <c r="A228" s="124" t="s">
        <v>143</v>
      </c>
      <c r="B228" s="79">
        <f t="shared" si="77"/>
        <v>0</v>
      </c>
      <c r="C228" s="82"/>
      <c r="D228" s="82">
        <f t="shared" ref="D228:V228" si="78">IF((C212-D213)=0,,C212-D213)</f>
        <v>0</v>
      </c>
      <c r="E228" s="82">
        <f t="shared" si="78"/>
        <v>0</v>
      </c>
      <c r="F228" s="82">
        <f t="shared" si="78"/>
        <v>0</v>
      </c>
      <c r="G228" s="82">
        <f t="shared" si="78"/>
        <v>0</v>
      </c>
      <c r="H228" s="82">
        <f t="shared" si="78"/>
        <v>0</v>
      </c>
      <c r="I228" s="82">
        <f t="shared" si="78"/>
        <v>0</v>
      </c>
      <c r="J228" s="82">
        <f t="shared" si="78"/>
        <v>0</v>
      </c>
      <c r="K228" s="82">
        <f t="shared" si="78"/>
        <v>0</v>
      </c>
      <c r="L228" s="82">
        <f t="shared" si="78"/>
        <v>0</v>
      </c>
      <c r="M228" s="82">
        <f t="shared" si="78"/>
        <v>0</v>
      </c>
      <c r="N228" s="82">
        <f t="shared" si="78"/>
        <v>0</v>
      </c>
      <c r="O228" s="82">
        <f t="shared" si="78"/>
        <v>0</v>
      </c>
      <c r="P228" s="82">
        <f t="shared" si="78"/>
        <v>0</v>
      </c>
      <c r="Q228" s="82">
        <f t="shared" si="78"/>
        <v>0</v>
      </c>
      <c r="R228" s="82">
        <f t="shared" si="78"/>
        <v>0</v>
      </c>
      <c r="S228" s="82">
        <f t="shared" si="78"/>
        <v>0</v>
      </c>
      <c r="T228" s="82">
        <f t="shared" si="78"/>
        <v>0</v>
      </c>
      <c r="U228" s="82">
        <f t="shared" si="78"/>
        <v>0</v>
      </c>
      <c r="V228" s="82">
        <f t="shared" si="78"/>
        <v>0</v>
      </c>
      <c r="W228" s="139">
        <f t="shared" ref="W228:W237" si="79">IF((V212-W213)=0,,V212-W213)+W212</f>
        <v>0</v>
      </c>
      <c r="BP228" s="84"/>
      <c r="BQ228" s="84"/>
      <c r="BR228" s="84"/>
      <c r="BS228" s="84"/>
      <c r="CN228" s="84"/>
      <c r="CO228" s="84"/>
      <c r="CP228" s="84"/>
      <c r="CQ228" s="84"/>
    </row>
    <row r="229" spans="1:95">
      <c r="A229" s="124" t="s">
        <v>144</v>
      </c>
      <c r="B229" s="79">
        <f t="shared" si="77"/>
        <v>0</v>
      </c>
      <c r="C229" s="82"/>
      <c r="D229" s="82">
        <f t="shared" ref="D229:V229" si="80">IF((C213-D214)=0,,C213-D214)</f>
        <v>0</v>
      </c>
      <c r="E229" s="82">
        <f t="shared" si="80"/>
        <v>0</v>
      </c>
      <c r="F229" s="82">
        <f t="shared" si="80"/>
        <v>0</v>
      </c>
      <c r="G229" s="82">
        <f t="shared" si="80"/>
        <v>0</v>
      </c>
      <c r="H229" s="82">
        <f t="shared" si="80"/>
        <v>0</v>
      </c>
      <c r="I229" s="82">
        <f t="shared" si="80"/>
        <v>0</v>
      </c>
      <c r="J229" s="82">
        <f t="shared" si="80"/>
        <v>0</v>
      </c>
      <c r="K229" s="82">
        <f t="shared" si="80"/>
        <v>0</v>
      </c>
      <c r="L229" s="82">
        <f t="shared" si="80"/>
        <v>0</v>
      </c>
      <c r="M229" s="82">
        <f t="shared" si="80"/>
        <v>0</v>
      </c>
      <c r="N229" s="82">
        <f t="shared" si="80"/>
        <v>0</v>
      </c>
      <c r="O229" s="82">
        <f t="shared" si="80"/>
        <v>0</v>
      </c>
      <c r="P229" s="82">
        <f t="shared" si="80"/>
        <v>0</v>
      </c>
      <c r="Q229" s="82">
        <f t="shared" si="80"/>
        <v>0</v>
      </c>
      <c r="R229" s="82">
        <f t="shared" si="80"/>
        <v>0</v>
      </c>
      <c r="S229" s="82">
        <f t="shared" si="80"/>
        <v>0</v>
      </c>
      <c r="T229" s="82">
        <f t="shared" si="80"/>
        <v>0</v>
      </c>
      <c r="U229" s="82">
        <f t="shared" si="80"/>
        <v>0</v>
      </c>
      <c r="V229" s="82">
        <f t="shared" si="80"/>
        <v>0</v>
      </c>
      <c r="W229" s="139">
        <f t="shared" si="79"/>
        <v>0</v>
      </c>
      <c r="BP229" s="84"/>
      <c r="BQ229" s="84"/>
      <c r="BR229" s="84"/>
      <c r="BS229" s="84"/>
      <c r="CN229" s="84"/>
      <c r="CO229" s="84"/>
      <c r="CP229" s="84"/>
      <c r="CQ229" s="84"/>
    </row>
    <row r="230" spans="1:95">
      <c r="A230" s="131" t="s">
        <v>145</v>
      </c>
      <c r="B230" s="79">
        <f t="shared" si="77"/>
        <v>0</v>
      </c>
      <c r="C230" s="82"/>
      <c r="D230" s="82">
        <f t="shared" ref="D230:V230" si="81">IF((C214-D215)=0,,C214-D215)</f>
        <v>0</v>
      </c>
      <c r="E230" s="82">
        <f t="shared" si="81"/>
        <v>0</v>
      </c>
      <c r="F230" s="82">
        <f t="shared" si="81"/>
        <v>0</v>
      </c>
      <c r="G230" s="82">
        <f t="shared" si="81"/>
        <v>0</v>
      </c>
      <c r="H230" s="82">
        <f t="shared" si="81"/>
        <v>0</v>
      </c>
      <c r="I230" s="82">
        <f t="shared" si="81"/>
        <v>0</v>
      </c>
      <c r="J230" s="82">
        <f t="shared" si="81"/>
        <v>0</v>
      </c>
      <c r="K230" s="82">
        <f t="shared" si="81"/>
        <v>0</v>
      </c>
      <c r="L230" s="82">
        <f t="shared" si="81"/>
        <v>0</v>
      </c>
      <c r="M230" s="82">
        <f t="shared" si="81"/>
        <v>0</v>
      </c>
      <c r="N230" s="82">
        <f t="shared" si="81"/>
        <v>0</v>
      </c>
      <c r="O230" s="82">
        <f t="shared" si="81"/>
        <v>0</v>
      </c>
      <c r="P230" s="82">
        <f t="shared" si="81"/>
        <v>0</v>
      </c>
      <c r="Q230" s="82">
        <f t="shared" si="81"/>
        <v>0</v>
      </c>
      <c r="R230" s="82">
        <f t="shared" si="81"/>
        <v>0</v>
      </c>
      <c r="S230" s="82">
        <f t="shared" si="81"/>
        <v>0</v>
      </c>
      <c r="T230" s="82">
        <f t="shared" si="81"/>
        <v>0</v>
      </c>
      <c r="U230" s="82">
        <f t="shared" si="81"/>
        <v>0</v>
      </c>
      <c r="V230" s="82">
        <f t="shared" si="81"/>
        <v>0</v>
      </c>
      <c r="W230" s="139">
        <f t="shared" si="79"/>
        <v>0</v>
      </c>
      <c r="BP230" s="84"/>
      <c r="BQ230" s="84"/>
      <c r="BR230" s="84"/>
      <c r="BS230" s="84"/>
      <c r="CN230" s="84"/>
      <c r="CO230" s="84"/>
      <c r="CP230" s="84"/>
      <c r="CQ230" s="84"/>
    </row>
    <row r="231" spans="1:95">
      <c r="A231" s="124" t="s">
        <v>146</v>
      </c>
      <c r="B231" s="79">
        <f t="shared" si="77"/>
        <v>0</v>
      </c>
      <c r="C231" s="82"/>
      <c r="D231" s="82">
        <f t="shared" ref="D231:V231" si="82">IF((C215-D216)=0,,C215-D216)</f>
        <v>0</v>
      </c>
      <c r="E231" s="82">
        <f t="shared" si="82"/>
        <v>0</v>
      </c>
      <c r="F231" s="82">
        <f t="shared" si="82"/>
        <v>0</v>
      </c>
      <c r="G231" s="82">
        <f t="shared" si="82"/>
        <v>0</v>
      </c>
      <c r="H231" s="82">
        <f t="shared" si="82"/>
        <v>0</v>
      </c>
      <c r="I231" s="82">
        <f t="shared" si="82"/>
        <v>0</v>
      </c>
      <c r="J231" s="82">
        <f t="shared" si="82"/>
        <v>0</v>
      </c>
      <c r="K231" s="82">
        <f t="shared" si="82"/>
        <v>0</v>
      </c>
      <c r="L231" s="82">
        <f t="shared" si="82"/>
        <v>0</v>
      </c>
      <c r="M231" s="82">
        <f t="shared" si="82"/>
        <v>0</v>
      </c>
      <c r="N231" s="82">
        <f t="shared" si="82"/>
        <v>0</v>
      </c>
      <c r="O231" s="82">
        <f t="shared" si="82"/>
        <v>0</v>
      </c>
      <c r="P231" s="82">
        <f t="shared" si="82"/>
        <v>0</v>
      </c>
      <c r="Q231" s="82">
        <f t="shared" si="82"/>
        <v>0</v>
      </c>
      <c r="R231" s="82">
        <f t="shared" si="82"/>
        <v>0</v>
      </c>
      <c r="S231" s="82">
        <f t="shared" si="82"/>
        <v>0</v>
      </c>
      <c r="T231" s="82">
        <f t="shared" si="82"/>
        <v>0</v>
      </c>
      <c r="U231" s="82">
        <f t="shared" si="82"/>
        <v>0</v>
      </c>
      <c r="V231" s="82">
        <f t="shared" si="82"/>
        <v>0</v>
      </c>
      <c r="W231" s="139">
        <f t="shared" si="79"/>
        <v>0</v>
      </c>
      <c r="BP231" s="84"/>
      <c r="BQ231" s="84"/>
      <c r="BR231" s="84"/>
      <c r="BS231" s="84"/>
      <c r="CN231" s="84"/>
      <c r="CO231" s="84"/>
      <c r="CP231" s="84"/>
      <c r="CQ231" s="84"/>
    </row>
    <row r="232" spans="1:95">
      <c r="A232" s="124" t="s">
        <v>147</v>
      </c>
      <c r="B232" s="79">
        <f t="shared" si="77"/>
        <v>0</v>
      </c>
      <c r="C232" s="82"/>
      <c r="D232" s="82">
        <f t="shared" ref="D232:V232" si="83">IF((C216-D217)=0,,C216-D217)</f>
        <v>0</v>
      </c>
      <c r="E232" s="82">
        <f t="shared" si="83"/>
        <v>0</v>
      </c>
      <c r="F232" s="82">
        <f t="shared" si="83"/>
        <v>0</v>
      </c>
      <c r="G232" s="82">
        <f t="shared" si="83"/>
        <v>0</v>
      </c>
      <c r="H232" s="82">
        <f t="shared" si="83"/>
        <v>0</v>
      </c>
      <c r="I232" s="82">
        <f t="shared" si="83"/>
        <v>0</v>
      </c>
      <c r="J232" s="82">
        <f t="shared" si="83"/>
        <v>0</v>
      </c>
      <c r="K232" s="82">
        <f t="shared" si="83"/>
        <v>0</v>
      </c>
      <c r="L232" s="82">
        <f t="shared" si="83"/>
        <v>0</v>
      </c>
      <c r="M232" s="82">
        <f t="shared" si="83"/>
        <v>0</v>
      </c>
      <c r="N232" s="82">
        <f t="shared" si="83"/>
        <v>0</v>
      </c>
      <c r="O232" s="82">
        <f t="shared" si="83"/>
        <v>0</v>
      </c>
      <c r="P232" s="82">
        <f t="shared" si="83"/>
        <v>0</v>
      </c>
      <c r="Q232" s="82">
        <f t="shared" si="83"/>
        <v>0</v>
      </c>
      <c r="R232" s="82">
        <f t="shared" si="83"/>
        <v>0</v>
      </c>
      <c r="S232" s="82">
        <f t="shared" si="83"/>
        <v>0</v>
      </c>
      <c r="T232" s="82">
        <f t="shared" si="83"/>
        <v>0</v>
      </c>
      <c r="U232" s="82">
        <f t="shared" si="83"/>
        <v>0</v>
      </c>
      <c r="V232" s="82">
        <f t="shared" si="83"/>
        <v>0</v>
      </c>
      <c r="W232" s="139">
        <f t="shared" si="79"/>
        <v>0</v>
      </c>
      <c r="BP232" s="84"/>
      <c r="BQ232" s="84"/>
      <c r="BR232" s="84"/>
      <c r="BS232" s="84"/>
      <c r="CN232" s="84"/>
      <c r="CO232" s="84"/>
      <c r="CP232" s="84"/>
      <c r="CQ232" s="84"/>
    </row>
    <row r="233" spans="1:95">
      <c r="A233" s="124" t="s">
        <v>148</v>
      </c>
      <c r="B233" s="79">
        <f t="shared" si="77"/>
        <v>0</v>
      </c>
      <c r="C233" s="82"/>
      <c r="D233" s="82">
        <f t="shared" ref="D233:V233" si="84">IF((C217-D218)=0,,C217-D218)</f>
        <v>0</v>
      </c>
      <c r="E233" s="82">
        <f t="shared" si="84"/>
        <v>0</v>
      </c>
      <c r="F233" s="82">
        <f t="shared" si="84"/>
        <v>0</v>
      </c>
      <c r="G233" s="82">
        <f t="shared" si="84"/>
        <v>0</v>
      </c>
      <c r="H233" s="82">
        <f t="shared" si="84"/>
        <v>0</v>
      </c>
      <c r="I233" s="82">
        <f t="shared" si="84"/>
        <v>0</v>
      </c>
      <c r="J233" s="82">
        <f t="shared" si="84"/>
        <v>0</v>
      </c>
      <c r="K233" s="82">
        <f t="shared" si="84"/>
        <v>0</v>
      </c>
      <c r="L233" s="82">
        <f t="shared" si="84"/>
        <v>0</v>
      </c>
      <c r="M233" s="82">
        <f t="shared" si="84"/>
        <v>0</v>
      </c>
      <c r="N233" s="82">
        <f t="shared" si="84"/>
        <v>0</v>
      </c>
      <c r="O233" s="82">
        <f t="shared" si="84"/>
        <v>0</v>
      </c>
      <c r="P233" s="82">
        <f t="shared" si="84"/>
        <v>0</v>
      </c>
      <c r="Q233" s="82">
        <f t="shared" si="84"/>
        <v>0</v>
      </c>
      <c r="R233" s="82">
        <f t="shared" si="84"/>
        <v>0</v>
      </c>
      <c r="S233" s="82">
        <f t="shared" si="84"/>
        <v>0</v>
      </c>
      <c r="T233" s="82">
        <f t="shared" si="84"/>
        <v>0</v>
      </c>
      <c r="U233" s="82">
        <f t="shared" si="84"/>
        <v>0</v>
      </c>
      <c r="V233" s="82">
        <f t="shared" si="84"/>
        <v>0</v>
      </c>
      <c r="W233" s="139">
        <f t="shared" si="79"/>
        <v>0</v>
      </c>
      <c r="BP233" s="84"/>
      <c r="BQ233" s="84"/>
      <c r="BR233" s="84"/>
      <c r="BS233" s="84"/>
      <c r="CN233" s="84"/>
      <c r="CO233" s="84"/>
      <c r="CP233" s="84"/>
      <c r="CQ233" s="84"/>
    </row>
    <row r="234" spans="1:95">
      <c r="A234" s="124" t="s">
        <v>149</v>
      </c>
      <c r="B234" s="79">
        <f t="shared" si="77"/>
        <v>0</v>
      </c>
      <c r="C234" s="82"/>
      <c r="D234" s="82">
        <f t="shared" ref="D234:V234" si="85">IF((C218-D219)=0,,C218-D219)</f>
        <v>0</v>
      </c>
      <c r="E234" s="82">
        <f t="shared" si="85"/>
        <v>0</v>
      </c>
      <c r="F234" s="82">
        <f t="shared" si="85"/>
        <v>0</v>
      </c>
      <c r="G234" s="82">
        <f t="shared" si="85"/>
        <v>0</v>
      </c>
      <c r="H234" s="82">
        <f t="shared" si="85"/>
        <v>0</v>
      </c>
      <c r="I234" s="82">
        <f t="shared" si="85"/>
        <v>0</v>
      </c>
      <c r="J234" s="82">
        <f t="shared" si="85"/>
        <v>0</v>
      </c>
      <c r="K234" s="82">
        <f t="shared" si="85"/>
        <v>0</v>
      </c>
      <c r="L234" s="82">
        <f t="shared" si="85"/>
        <v>0</v>
      </c>
      <c r="M234" s="82">
        <f t="shared" si="85"/>
        <v>0</v>
      </c>
      <c r="N234" s="82">
        <f t="shared" si="85"/>
        <v>0</v>
      </c>
      <c r="O234" s="82">
        <f t="shared" si="85"/>
        <v>0</v>
      </c>
      <c r="P234" s="82">
        <f t="shared" si="85"/>
        <v>0</v>
      </c>
      <c r="Q234" s="82">
        <f t="shared" si="85"/>
        <v>0</v>
      </c>
      <c r="R234" s="82">
        <f t="shared" si="85"/>
        <v>0</v>
      </c>
      <c r="S234" s="82">
        <f t="shared" si="85"/>
        <v>0</v>
      </c>
      <c r="T234" s="82">
        <f t="shared" si="85"/>
        <v>0</v>
      </c>
      <c r="U234" s="82">
        <f t="shared" si="85"/>
        <v>0</v>
      </c>
      <c r="V234" s="82">
        <f t="shared" si="85"/>
        <v>0</v>
      </c>
      <c r="W234" s="139">
        <f t="shared" si="79"/>
        <v>0</v>
      </c>
      <c r="BP234" s="84"/>
      <c r="BQ234" s="84"/>
      <c r="BR234" s="84"/>
      <c r="BS234" s="84"/>
      <c r="CN234" s="84"/>
      <c r="CO234" s="84"/>
      <c r="CP234" s="84"/>
      <c r="CQ234" s="84"/>
    </row>
    <row r="235" spans="1:95">
      <c r="A235" s="124" t="s">
        <v>150</v>
      </c>
      <c r="B235" s="79">
        <f t="shared" si="77"/>
        <v>0</v>
      </c>
      <c r="C235" s="82"/>
      <c r="D235" s="82">
        <f t="shared" ref="D235:V235" si="86">IF((C219-D220)=0,,C219-D220)</f>
        <v>0</v>
      </c>
      <c r="E235" s="82">
        <f t="shared" si="86"/>
        <v>0</v>
      </c>
      <c r="F235" s="82">
        <f t="shared" si="86"/>
        <v>0</v>
      </c>
      <c r="G235" s="82">
        <f t="shared" si="86"/>
        <v>0</v>
      </c>
      <c r="H235" s="82">
        <f t="shared" si="86"/>
        <v>0</v>
      </c>
      <c r="I235" s="82">
        <f t="shared" si="86"/>
        <v>0</v>
      </c>
      <c r="J235" s="82">
        <f t="shared" si="86"/>
        <v>0</v>
      </c>
      <c r="K235" s="82">
        <f t="shared" si="86"/>
        <v>0</v>
      </c>
      <c r="L235" s="82">
        <f t="shared" si="86"/>
        <v>0</v>
      </c>
      <c r="M235" s="82">
        <f t="shared" si="86"/>
        <v>0</v>
      </c>
      <c r="N235" s="82">
        <f t="shared" si="86"/>
        <v>0</v>
      </c>
      <c r="O235" s="82">
        <f t="shared" si="86"/>
        <v>0</v>
      </c>
      <c r="P235" s="82">
        <f t="shared" si="86"/>
        <v>0</v>
      </c>
      <c r="Q235" s="82">
        <f t="shared" si="86"/>
        <v>0</v>
      </c>
      <c r="R235" s="82">
        <f t="shared" si="86"/>
        <v>0</v>
      </c>
      <c r="S235" s="82">
        <f t="shared" si="86"/>
        <v>0</v>
      </c>
      <c r="T235" s="82">
        <f t="shared" si="86"/>
        <v>0</v>
      </c>
      <c r="U235" s="82">
        <f t="shared" si="86"/>
        <v>0</v>
      </c>
      <c r="V235" s="82">
        <f t="shared" si="86"/>
        <v>0</v>
      </c>
      <c r="W235" s="139">
        <f t="shared" si="79"/>
        <v>0</v>
      </c>
      <c r="BP235" s="84"/>
      <c r="BQ235" s="84"/>
      <c r="BR235" s="84"/>
      <c r="BS235" s="84"/>
      <c r="CN235" s="84"/>
      <c r="CO235" s="84"/>
      <c r="CP235" s="84"/>
      <c r="CQ235" s="84"/>
    </row>
    <row r="236" spans="1:95">
      <c r="A236" s="124" t="s">
        <v>151</v>
      </c>
      <c r="B236" s="79">
        <f t="shared" si="77"/>
        <v>0</v>
      </c>
      <c r="C236" s="82"/>
      <c r="D236" s="82">
        <f t="shared" ref="D236:V236" si="87">IF((C220-D221)=0,,C220-D221)</f>
        <v>0</v>
      </c>
      <c r="E236" s="82">
        <f t="shared" si="87"/>
        <v>0</v>
      </c>
      <c r="F236" s="82">
        <f t="shared" si="87"/>
        <v>0</v>
      </c>
      <c r="G236" s="82">
        <f t="shared" si="87"/>
        <v>0</v>
      </c>
      <c r="H236" s="82">
        <f t="shared" si="87"/>
        <v>0</v>
      </c>
      <c r="I236" s="82">
        <f t="shared" si="87"/>
        <v>0</v>
      </c>
      <c r="J236" s="82">
        <f t="shared" si="87"/>
        <v>0</v>
      </c>
      <c r="K236" s="82">
        <f t="shared" si="87"/>
        <v>0</v>
      </c>
      <c r="L236" s="82">
        <f t="shared" si="87"/>
        <v>0</v>
      </c>
      <c r="M236" s="82">
        <f t="shared" si="87"/>
        <v>0</v>
      </c>
      <c r="N236" s="82">
        <f t="shared" si="87"/>
        <v>0</v>
      </c>
      <c r="O236" s="82">
        <f t="shared" si="87"/>
        <v>0</v>
      </c>
      <c r="P236" s="82">
        <f t="shared" si="87"/>
        <v>0</v>
      </c>
      <c r="Q236" s="82">
        <f t="shared" si="87"/>
        <v>0</v>
      </c>
      <c r="R236" s="82">
        <f t="shared" si="87"/>
        <v>0</v>
      </c>
      <c r="S236" s="82">
        <f t="shared" si="87"/>
        <v>0</v>
      </c>
      <c r="T236" s="82">
        <f t="shared" si="87"/>
        <v>0</v>
      </c>
      <c r="U236" s="82">
        <f t="shared" si="87"/>
        <v>0</v>
      </c>
      <c r="V236" s="82">
        <f t="shared" si="87"/>
        <v>0</v>
      </c>
      <c r="W236" s="139">
        <f t="shared" si="79"/>
        <v>0</v>
      </c>
      <c r="BP236" s="84"/>
      <c r="BQ236" s="84"/>
      <c r="BR236" s="84"/>
      <c r="BS236" s="84"/>
      <c r="CN236" s="84"/>
      <c r="CO236" s="84"/>
      <c r="CP236" s="84"/>
      <c r="CQ236" s="84"/>
    </row>
    <row r="237" spans="1:95">
      <c r="A237" s="124" t="s">
        <v>152</v>
      </c>
      <c r="B237" s="81">
        <f t="shared" si="77"/>
        <v>0</v>
      </c>
      <c r="C237" s="82"/>
      <c r="D237" s="82">
        <f t="shared" ref="D237:V237" si="88">IF((C221-D222)=0,,C221-D222)</f>
        <v>0</v>
      </c>
      <c r="E237" s="82">
        <f t="shared" si="88"/>
        <v>0</v>
      </c>
      <c r="F237" s="82">
        <f t="shared" si="88"/>
        <v>0</v>
      </c>
      <c r="G237" s="82">
        <f t="shared" si="88"/>
        <v>0</v>
      </c>
      <c r="H237" s="82">
        <f t="shared" si="88"/>
        <v>0</v>
      </c>
      <c r="I237" s="82">
        <f t="shared" si="88"/>
        <v>0</v>
      </c>
      <c r="J237" s="82">
        <f t="shared" si="88"/>
        <v>0</v>
      </c>
      <c r="K237" s="82">
        <f t="shared" si="88"/>
        <v>0</v>
      </c>
      <c r="L237" s="82">
        <f t="shared" si="88"/>
        <v>0</v>
      </c>
      <c r="M237" s="82">
        <f t="shared" si="88"/>
        <v>0</v>
      </c>
      <c r="N237" s="82">
        <f t="shared" si="88"/>
        <v>0</v>
      </c>
      <c r="O237" s="82">
        <f t="shared" si="88"/>
        <v>0</v>
      </c>
      <c r="P237" s="82">
        <f t="shared" si="88"/>
        <v>0</v>
      </c>
      <c r="Q237" s="82">
        <f t="shared" si="88"/>
        <v>0</v>
      </c>
      <c r="R237" s="82">
        <f t="shared" si="88"/>
        <v>0</v>
      </c>
      <c r="S237" s="82">
        <f t="shared" si="88"/>
        <v>0</v>
      </c>
      <c r="T237" s="82">
        <f t="shared" si="88"/>
        <v>0</v>
      </c>
      <c r="U237" s="82">
        <f t="shared" si="88"/>
        <v>0</v>
      </c>
      <c r="V237" s="82">
        <f t="shared" si="88"/>
        <v>0</v>
      </c>
      <c r="W237" s="139">
        <f t="shared" si="79"/>
        <v>0</v>
      </c>
      <c r="BP237" s="84"/>
      <c r="BQ237" s="84"/>
      <c r="BR237" s="84"/>
      <c r="BS237" s="84"/>
      <c r="CN237" s="84"/>
      <c r="CO237" s="84"/>
      <c r="CP237" s="84"/>
      <c r="CQ237" s="84"/>
    </row>
    <row r="238" spans="1:95" ht="12" thickBot="1">
      <c r="A238" s="132" t="s">
        <v>29</v>
      </c>
      <c r="B238" s="133"/>
      <c r="C238" s="134">
        <f t="shared" ref="C238:W238" si="89">IF(SUM(C227:C237)=0,,SUM(C227:C237))</f>
        <v>0</v>
      </c>
      <c r="D238" s="134">
        <f t="shared" si="89"/>
        <v>0</v>
      </c>
      <c r="E238" s="134">
        <f t="shared" si="89"/>
        <v>0</v>
      </c>
      <c r="F238" s="134">
        <f t="shared" si="89"/>
        <v>0</v>
      </c>
      <c r="G238" s="134">
        <f t="shared" si="89"/>
        <v>0</v>
      </c>
      <c r="H238" s="134">
        <f t="shared" si="89"/>
        <v>0</v>
      </c>
      <c r="I238" s="134">
        <f t="shared" si="89"/>
        <v>0</v>
      </c>
      <c r="J238" s="134">
        <f t="shared" si="89"/>
        <v>0</v>
      </c>
      <c r="K238" s="134">
        <f t="shared" si="89"/>
        <v>0</v>
      </c>
      <c r="L238" s="134">
        <f t="shared" si="89"/>
        <v>0</v>
      </c>
      <c r="M238" s="134">
        <f t="shared" si="89"/>
        <v>0</v>
      </c>
      <c r="N238" s="134">
        <f t="shared" si="89"/>
        <v>0</v>
      </c>
      <c r="O238" s="134">
        <f t="shared" si="89"/>
        <v>0</v>
      </c>
      <c r="P238" s="134">
        <f t="shared" si="89"/>
        <v>0</v>
      </c>
      <c r="Q238" s="134">
        <f t="shared" si="89"/>
        <v>0</v>
      </c>
      <c r="R238" s="134">
        <f t="shared" si="89"/>
        <v>0</v>
      </c>
      <c r="S238" s="134">
        <f t="shared" si="89"/>
        <v>0</v>
      </c>
      <c r="T238" s="134">
        <f t="shared" si="89"/>
        <v>0</v>
      </c>
      <c r="U238" s="134">
        <f t="shared" si="89"/>
        <v>0</v>
      </c>
      <c r="V238" s="134">
        <f t="shared" si="89"/>
        <v>0</v>
      </c>
      <c r="W238" s="135">
        <f t="shared" si="89"/>
        <v>0</v>
      </c>
      <c r="BP238" s="84"/>
      <c r="BQ238" s="84"/>
      <c r="BR238" s="84"/>
      <c r="BS238" s="84"/>
      <c r="CN238" s="84"/>
      <c r="CO238" s="84"/>
      <c r="CP238" s="84"/>
      <c r="CQ238" s="84"/>
    </row>
    <row r="239" spans="1:95" ht="12.75" thickTop="1" thickBot="1">
      <c r="A239" s="77"/>
      <c r="B239" s="77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BP239" s="84"/>
      <c r="BQ239" s="84"/>
      <c r="BR239" s="84"/>
      <c r="BS239" s="84"/>
      <c r="CN239" s="84"/>
      <c r="CO239" s="84"/>
      <c r="CP239" s="84"/>
      <c r="CQ239" s="84"/>
    </row>
    <row r="240" spans="1:95" ht="13.5" thickTop="1">
      <c r="A240" s="861" t="s">
        <v>301</v>
      </c>
      <c r="B240" s="862"/>
      <c r="C240" s="862"/>
      <c r="D240" s="862"/>
      <c r="E240" s="863"/>
      <c r="F240" s="863"/>
      <c r="G240" s="863"/>
      <c r="H240" s="863"/>
      <c r="I240" s="863"/>
      <c r="J240" s="863"/>
      <c r="K240" s="863"/>
      <c r="L240" s="863"/>
      <c r="M240" s="863"/>
      <c r="N240" s="863"/>
      <c r="O240" s="863"/>
      <c r="P240" s="863"/>
      <c r="Q240" s="863"/>
      <c r="R240" s="863"/>
      <c r="S240" s="863"/>
      <c r="T240" s="863"/>
      <c r="U240" s="863"/>
      <c r="V240" s="863"/>
      <c r="W240" s="864"/>
      <c r="BP240" s="84"/>
      <c r="BQ240" s="84"/>
      <c r="BR240" s="84"/>
      <c r="BS240" s="84"/>
      <c r="CN240" s="84"/>
      <c r="CO240" s="84"/>
      <c r="CP240" s="84"/>
      <c r="CQ240" s="84"/>
    </row>
    <row r="241" spans="1:95">
      <c r="A241" s="117" t="s">
        <v>156</v>
      </c>
      <c r="B241" s="118"/>
      <c r="C241" s="118" t="s">
        <v>49</v>
      </c>
      <c r="D241" s="118" t="s">
        <v>33</v>
      </c>
      <c r="E241" s="118" t="s">
        <v>34</v>
      </c>
      <c r="F241" s="118" t="s">
        <v>35</v>
      </c>
      <c r="G241" s="118" t="s">
        <v>36</v>
      </c>
      <c r="H241" s="118" t="s">
        <v>37</v>
      </c>
      <c r="I241" s="118" t="s">
        <v>38</v>
      </c>
      <c r="J241" s="118" t="s">
        <v>39</v>
      </c>
      <c r="K241" s="118" t="s">
        <v>40</v>
      </c>
      <c r="L241" s="118" t="s">
        <v>41</v>
      </c>
      <c r="M241" s="118" t="s">
        <v>42</v>
      </c>
      <c r="N241" s="118" t="s">
        <v>43</v>
      </c>
      <c r="O241" s="118" t="s">
        <v>44</v>
      </c>
      <c r="P241" s="118" t="s">
        <v>45</v>
      </c>
      <c r="Q241" s="101" t="s">
        <v>46</v>
      </c>
      <c r="R241" s="101" t="s">
        <v>47</v>
      </c>
      <c r="S241" s="101" t="s">
        <v>369</v>
      </c>
      <c r="T241" s="101" t="s">
        <v>370</v>
      </c>
      <c r="U241" s="101" t="s">
        <v>371</v>
      </c>
      <c r="V241" s="101" t="s">
        <v>372</v>
      </c>
      <c r="W241" s="102" t="s">
        <v>373</v>
      </c>
      <c r="BP241" s="84"/>
      <c r="BQ241" s="84"/>
      <c r="BR241" s="84"/>
      <c r="BS241" s="84"/>
      <c r="CN241" s="84"/>
      <c r="CO241" s="84"/>
      <c r="CP241" s="84"/>
      <c r="CQ241" s="84"/>
    </row>
    <row r="242" spans="1:95">
      <c r="A242" s="140" t="s">
        <v>155</v>
      </c>
      <c r="B242" s="688"/>
      <c r="C242" s="689" t="str">
        <f>IFERROR(SUMPRODUCT(B212:B221,C212:C221)/C223,"")</f>
        <v/>
      </c>
      <c r="D242" s="690">
        <v>1</v>
      </c>
      <c r="E242" s="690">
        <v>1</v>
      </c>
      <c r="F242" s="690">
        <v>1</v>
      </c>
      <c r="G242" s="690">
        <v>1</v>
      </c>
      <c r="H242" s="690">
        <v>1</v>
      </c>
      <c r="I242" s="690">
        <v>1</v>
      </c>
      <c r="J242" s="690">
        <v>1</v>
      </c>
      <c r="K242" s="690">
        <v>1</v>
      </c>
      <c r="L242" s="690">
        <v>1</v>
      </c>
      <c r="M242" s="690">
        <v>1</v>
      </c>
      <c r="N242" s="690">
        <v>1</v>
      </c>
      <c r="O242" s="690">
        <v>1</v>
      </c>
      <c r="P242" s="690">
        <v>1</v>
      </c>
      <c r="Q242" s="690">
        <v>1</v>
      </c>
      <c r="R242" s="690">
        <v>1</v>
      </c>
      <c r="S242" s="690">
        <v>1</v>
      </c>
      <c r="T242" s="690">
        <v>1</v>
      </c>
      <c r="U242" s="690">
        <v>1</v>
      </c>
      <c r="V242" s="690">
        <v>1</v>
      </c>
      <c r="W242" s="691">
        <v>1</v>
      </c>
    </row>
    <row r="243" spans="1:95" ht="12" thickBot="1">
      <c r="A243" s="698" t="s">
        <v>60</v>
      </c>
      <c r="B243" s="695"/>
      <c r="C243" s="696">
        <f>+C223</f>
        <v>0</v>
      </c>
      <c r="D243" s="696">
        <f t="shared" ref="D243:W243" si="90">+D212</f>
        <v>0</v>
      </c>
      <c r="E243" s="696">
        <f t="shared" si="90"/>
        <v>0</v>
      </c>
      <c r="F243" s="696">
        <f t="shared" si="90"/>
        <v>0</v>
      </c>
      <c r="G243" s="696">
        <f t="shared" si="90"/>
        <v>0</v>
      </c>
      <c r="H243" s="696">
        <f t="shared" si="90"/>
        <v>0</v>
      </c>
      <c r="I243" s="696">
        <f t="shared" si="90"/>
        <v>0</v>
      </c>
      <c r="J243" s="696">
        <f t="shared" si="90"/>
        <v>0</v>
      </c>
      <c r="K243" s="696">
        <f t="shared" si="90"/>
        <v>0</v>
      </c>
      <c r="L243" s="696">
        <f t="shared" si="90"/>
        <v>0</v>
      </c>
      <c r="M243" s="696">
        <f t="shared" si="90"/>
        <v>0</v>
      </c>
      <c r="N243" s="696">
        <f t="shared" si="90"/>
        <v>0</v>
      </c>
      <c r="O243" s="696">
        <f t="shared" si="90"/>
        <v>0</v>
      </c>
      <c r="P243" s="696">
        <f t="shared" si="90"/>
        <v>0</v>
      </c>
      <c r="Q243" s="696">
        <f t="shared" si="90"/>
        <v>0</v>
      </c>
      <c r="R243" s="696">
        <f t="shared" si="90"/>
        <v>0</v>
      </c>
      <c r="S243" s="696">
        <f t="shared" si="90"/>
        <v>0</v>
      </c>
      <c r="T243" s="696">
        <f t="shared" si="90"/>
        <v>0</v>
      </c>
      <c r="U243" s="696">
        <f t="shared" si="90"/>
        <v>0</v>
      </c>
      <c r="V243" s="696">
        <f t="shared" si="90"/>
        <v>0</v>
      </c>
      <c r="W243" s="697">
        <f t="shared" si="90"/>
        <v>0</v>
      </c>
    </row>
    <row r="244" spans="1:95" ht="12.75" thickTop="1" thickBot="1">
      <c r="B244" s="83"/>
      <c r="C244" s="83"/>
      <c r="BP244" s="84"/>
      <c r="BQ244" s="84"/>
      <c r="BR244" s="84"/>
      <c r="BS244" s="84"/>
      <c r="CN244" s="84"/>
      <c r="CO244" s="84"/>
      <c r="CP244" s="84"/>
      <c r="CQ244" s="84"/>
    </row>
    <row r="245" spans="1:95" ht="13.5" thickTop="1">
      <c r="A245" s="861" t="s">
        <v>302</v>
      </c>
      <c r="B245" s="862"/>
      <c r="C245" s="862"/>
      <c r="D245" s="862"/>
      <c r="E245" s="863"/>
      <c r="F245" s="863"/>
      <c r="G245" s="863"/>
      <c r="H245" s="863"/>
      <c r="I245" s="863"/>
      <c r="J245" s="863"/>
      <c r="K245" s="863"/>
      <c r="L245" s="863"/>
      <c r="M245" s="863"/>
      <c r="N245" s="863"/>
      <c r="O245" s="863"/>
      <c r="P245" s="863"/>
      <c r="Q245" s="863"/>
      <c r="R245" s="863"/>
      <c r="S245" s="863"/>
      <c r="T245" s="863"/>
      <c r="U245" s="863"/>
      <c r="V245" s="863"/>
      <c r="W245" s="864"/>
      <c r="BP245" s="84"/>
      <c r="BQ245" s="84"/>
      <c r="BR245" s="84"/>
      <c r="BS245" s="84"/>
      <c r="CN245" s="84"/>
      <c r="CO245" s="84"/>
      <c r="CP245" s="84"/>
      <c r="CQ245" s="84"/>
    </row>
    <row r="246" spans="1:95">
      <c r="A246" s="117" t="s">
        <v>156</v>
      </c>
      <c r="B246" s="118"/>
      <c r="C246" s="118" t="s">
        <v>49</v>
      </c>
      <c r="D246" s="118" t="s">
        <v>33</v>
      </c>
      <c r="E246" s="118" t="s">
        <v>34</v>
      </c>
      <c r="F246" s="118" t="s">
        <v>35</v>
      </c>
      <c r="G246" s="118" t="s">
        <v>36</v>
      </c>
      <c r="H246" s="118" t="s">
        <v>37</v>
      </c>
      <c r="I246" s="118" t="s">
        <v>38</v>
      </c>
      <c r="J246" s="118" t="s">
        <v>39</v>
      </c>
      <c r="K246" s="118" t="s">
        <v>40</v>
      </c>
      <c r="L246" s="118" t="s">
        <v>41</v>
      </c>
      <c r="M246" s="118" t="s">
        <v>42</v>
      </c>
      <c r="N246" s="118" t="s">
        <v>43</v>
      </c>
      <c r="O246" s="118" t="s">
        <v>44</v>
      </c>
      <c r="P246" s="118" t="s">
        <v>45</v>
      </c>
      <c r="Q246" s="101" t="s">
        <v>46</v>
      </c>
      <c r="R246" s="101" t="s">
        <v>47</v>
      </c>
      <c r="S246" s="101" t="s">
        <v>369</v>
      </c>
      <c r="T246" s="101" t="s">
        <v>370</v>
      </c>
      <c r="U246" s="101" t="s">
        <v>371</v>
      </c>
      <c r="V246" s="101" t="s">
        <v>372</v>
      </c>
      <c r="W246" s="102" t="s">
        <v>373</v>
      </c>
      <c r="BP246" s="84"/>
      <c r="BQ246" s="84"/>
      <c r="BR246" s="84"/>
      <c r="BS246" s="84"/>
      <c r="CN246" s="84"/>
      <c r="CO246" s="84"/>
      <c r="CP246" s="84"/>
      <c r="CQ246" s="84"/>
    </row>
    <row r="247" spans="1:95">
      <c r="A247" s="140" t="s">
        <v>155</v>
      </c>
      <c r="B247" s="688"/>
      <c r="C247" s="689"/>
      <c r="D247" s="690">
        <f t="shared" ref="D247:W247" si="91">IFERROR(IF(D248=0,0,SUMPRODUCT(D228:D237,$B$228:$B$237)/D248),"")</f>
        <v>0</v>
      </c>
      <c r="E247" s="690">
        <f t="shared" si="91"/>
        <v>0</v>
      </c>
      <c r="F247" s="690">
        <f t="shared" si="91"/>
        <v>0</v>
      </c>
      <c r="G247" s="690">
        <f t="shared" si="91"/>
        <v>0</v>
      </c>
      <c r="H247" s="690">
        <f t="shared" si="91"/>
        <v>0</v>
      </c>
      <c r="I247" s="690">
        <f t="shared" si="91"/>
        <v>0</v>
      </c>
      <c r="J247" s="690">
        <f t="shared" si="91"/>
        <v>0</v>
      </c>
      <c r="K247" s="690">
        <f t="shared" si="91"/>
        <v>0</v>
      </c>
      <c r="L247" s="690">
        <f t="shared" si="91"/>
        <v>0</v>
      </c>
      <c r="M247" s="690">
        <f t="shared" si="91"/>
        <v>0</v>
      </c>
      <c r="N247" s="690">
        <f t="shared" si="91"/>
        <v>0</v>
      </c>
      <c r="O247" s="690">
        <f t="shared" si="91"/>
        <v>0</v>
      </c>
      <c r="P247" s="690">
        <f t="shared" si="91"/>
        <v>0</v>
      </c>
      <c r="Q247" s="690">
        <f t="shared" si="91"/>
        <v>0</v>
      </c>
      <c r="R247" s="690">
        <f>IFERROR(IF(R248=0,0,SUMPRODUCT(R228:R237,$B$228:$B$237)/R248),"")</f>
        <v>0</v>
      </c>
      <c r="S247" s="690">
        <f>IFERROR(IF(S248=0,0,SUMPRODUCT(S228:S237,$B$228:$B$237)/S248),"")</f>
        <v>0</v>
      </c>
      <c r="T247" s="690">
        <f>IFERROR(IF(T248=0,0,SUMPRODUCT(T228:T237,$B$228:$B$237)/T248),"")</f>
        <v>0</v>
      </c>
      <c r="U247" s="690">
        <f>IFERROR(IF(U248=0,0,SUMPRODUCT(U228:U237,$B$228:$B$237)/U248),"")</f>
        <v>0</v>
      </c>
      <c r="V247" s="690">
        <f>IFERROR(IF(V248=0,0,SUMPRODUCT(V228:V237,$B$228:$B$237)/V248),"")</f>
        <v>0</v>
      </c>
      <c r="W247" s="691">
        <f t="shared" si="91"/>
        <v>0</v>
      </c>
    </row>
    <row r="248" spans="1:95" ht="12" thickBot="1">
      <c r="A248" s="698" t="s">
        <v>60</v>
      </c>
      <c r="B248" s="695"/>
      <c r="C248" s="696"/>
      <c r="D248" s="696">
        <f t="shared" ref="D248:W248" si="92">D238</f>
        <v>0</v>
      </c>
      <c r="E248" s="696">
        <f t="shared" si="92"/>
        <v>0</v>
      </c>
      <c r="F248" s="696">
        <f t="shared" si="92"/>
        <v>0</v>
      </c>
      <c r="G248" s="696">
        <f t="shared" si="92"/>
        <v>0</v>
      </c>
      <c r="H248" s="696">
        <f t="shared" si="92"/>
        <v>0</v>
      </c>
      <c r="I248" s="696">
        <f t="shared" si="92"/>
        <v>0</v>
      </c>
      <c r="J248" s="696">
        <f t="shared" si="92"/>
        <v>0</v>
      </c>
      <c r="K248" s="696">
        <f t="shared" si="92"/>
        <v>0</v>
      </c>
      <c r="L248" s="696">
        <f t="shared" si="92"/>
        <v>0</v>
      </c>
      <c r="M248" s="696">
        <f t="shared" si="92"/>
        <v>0</v>
      </c>
      <c r="N248" s="696">
        <f t="shared" si="92"/>
        <v>0</v>
      </c>
      <c r="O248" s="696">
        <f t="shared" si="92"/>
        <v>0</v>
      </c>
      <c r="P248" s="696">
        <f t="shared" si="92"/>
        <v>0</v>
      </c>
      <c r="Q248" s="696">
        <f t="shared" si="92"/>
        <v>0</v>
      </c>
      <c r="R248" s="696">
        <f>R238</f>
        <v>0</v>
      </c>
      <c r="S248" s="696">
        <f>S238</f>
        <v>0</v>
      </c>
      <c r="T248" s="696">
        <f>T238</f>
        <v>0</v>
      </c>
      <c r="U248" s="696">
        <f>U238</f>
        <v>0</v>
      </c>
      <c r="V248" s="696">
        <f>V238</f>
        <v>0</v>
      </c>
      <c r="W248" s="697">
        <f t="shared" si="92"/>
        <v>0</v>
      </c>
    </row>
    <row r="249" spans="1:95" ht="12.75" thickTop="1" thickBot="1">
      <c r="B249" s="83"/>
      <c r="C249" s="83"/>
      <c r="BP249" s="84"/>
      <c r="BQ249" s="84"/>
      <c r="BR249" s="84"/>
      <c r="BS249" s="84"/>
      <c r="CN249" s="84"/>
      <c r="CO249" s="84"/>
      <c r="CP249" s="84"/>
      <c r="CQ249" s="84"/>
    </row>
    <row r="250" spans="1:95" ht="13.5" thickTop="1">
      <c r="A250" s="861" t="s">
        <v>303</v>
      </c>
      <c r="B250" s="862"/>
      <c r="C250" s="862"/>
      <c r="D250" s="862"/>
      <c r="E250" s="863"/>
      <c r="F250" s="863"/>
      <c r="G250" s="863"/>
      <c r="H250" s="863"/>
      <c r="I250" s="863"/>
      <c r="J250" s="863"/>
      <c r="K250" s="863"/>
      <c r="L250" s="863"/>
      <c r="M250" s="863"/>
      <c r="N250" s="863"/>
      <c r="O250" s="863"/>
      <c r="P250" s="863"/>
      <c r="Q250" s="863"/>
      <c r="R250" s="863"/>
      <c r="S250" s="863"/>
      <c r="T250" s="863"/>
      <c r="U250" s="863"/>
      <c r="V250" s="863"/>
      <c r="W250" s="864"/>
      <c r="BP250" s="84"/>
      <c r="BQ250" s="84"/>
      <c r="BR250" s="84"/>
      <c r="BS250" s="84"/>
      <c r="CN250" s="84"/>
      <c r="CO250" s="84"/>
      <c r="CP250" s="84"/>
      <c r="CQ250" s="84"/>
    </row>
    <row r="251" spans="1:95">
      <c r="A251" s="119" t="s">
        <v>141</v>
      </c>
      <c r="B251" s="101"/>
      <c r="C251" s="101" t="s">
        <v>49</v>
      </c>
      <c r="D251" s="101" t="s">
        <v>33</v>
      </c>
      <c r="E251" s="101" t="s">
        <v>34</v>
      </c>
      <c r="F251" s="101" t="s">
        <v>35</v>
      </c>
      <c r="G251" s="101" t="s">
        <v>36</v>
      </c>
      <c r="H251" s="101" t="s">
        <v>37</v>
      </c>
      <c r="I251" s="101" t="s">
        <v>38</v>
      </c>
      <c r="J251" s="101" t="s">
        <v>39</v>
      </c>
      <c r="K251" s="101" t="s">
        <v>40</v>
      </c>
      <c r="L251" s="101" t="s">
        <v>41</v>
      </c>
      <c r="M251" s="101" t="s">
        <v>42</v>
      </c>
      <c r="N251" s="101" t="s">
        <v>43</v>
      </c>
      <c r="O251" s="101" t="s">
        <v>44</v>
      </c>
      <c r="P251" s="101" t="s">
        <v>45</v>
      </c>
      <c r="Q251" s="101" t="s">
        <v>46</v>
      </c>
      <c r="R251" s="101" t="s">
        <v>47</v>
      </c>
      <c r="S251" s="101" t="s">
        <v>369</v>
      </c>
      <c r="T251" s="101" t="s">
        <v>370</v>
      </c>
      <c r="U251" s="101" t="s">
        <v>371</v>
      </c>
      <c r="V251" s="101" t="s">
        <v>372</v>
      </c>
      <c r="W251" s="102" t="s">
        <v>373</v>
      </c>
      <c r="BP251" s="84"/>
      <c r="BQ251" s="84"/>
      <c r="BR251" s="84"/>
      <c r="BS251" s="84"/>
      <c r="CN251" s="84"/>
      <c r="CO251" s="84"/>
      <c r="CP251" s="84"/>
      <c r="CQ251" s="84"/>
    </row>
    <row r="252" spans="1:95">
      <c r="A252" s="125" t="s">
        <v>142</v>
      </c>
      <c r="B252" s="126">
        <f>+$C$32</f>
        <v>0</v>
      </c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8"/>
      <c r="BP252" s="84"/>
      <c r="BQ252" s="84"/>
      <c r="BR252" s="84"/>
      <c r="BS252" s="84"/>
      <c r="CN252" s="84"/>
      <c r="CO252" s="84"/>
      <c r="CP252" s="84"/>
      <c r="CQ252" s="84"/>
    </row>
    <row r="253" spans="1:95">
      <c r="A253" s="124" t="s">
        <v>143</v>
      </c>
      <c r="B253" s="79">
        <f>+$C$33</f>
        <v>0</v>
      </c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30"/>
      <c r="BP253" s="84"/>
      <c r="BQ253" s="84"/>
      <c r="BR253" s="84"/>
      <c r="BS253" s="84"/>
      <c r="CN253" s="84"/>
      <c r="CO253" s="84"/>
      <c r="CP253" s="84"/>
      <c r="CQ253" s="84"/>
    </row>
    <row r="254" spans="1:95">
      <c r="A254" s="124" t="s">
        <v>144</v>
      </c>
      <c r="B254" s="79">
        <f>+$C$34</f>
        <v>0</v>
      </c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30"/>
      <c r="BP254" s="84"/>
      <c r="BQ254" s="84"/>
      <c r="BR254" s="84"/>
      <c r="BS254" s="84"/>
      <c r="CN254" s="84"/>
      <c r="CO254" s="84"/>
      <c r="CP254" s="84"/>
      <c r="CQ254" s="84"/>
    </row>
    <row r="255" spans="1:95">
      <c r="A255" s="131" t="s">
        <v>145</v>
      </c>
      <c r="B255" s="79">
        <f>+$C$35</f>
        <v>0</v>
      </c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30"/>
      <c r="BP255" s="84"/>
      <c r="BQ255" s="84"/>
      <c r="BR255" s="84"/>
      <c r="BS255" s="84"/>
      <c r="CN255" s="84"/>
      <c r="CO255" s="84"/>
      <c r="CP255" s="84"/>
      <c r="CQ255" s="84"/>
    </row>
    <row r="256" spans="1:95">
      <c r="A256" s="124" t="s">
        <v>146</v>
      </c>
      <c r="B256" s="79">
        <f>+$C$36</f>
        <v>0</v>
      </c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30"/>
      <c r="BP256" s="84"/>
      <c r="BQ256" s="84"/>
      <c r="BR256" s="84"/>
      <c r="BS256" s="84"/>
      <c r="CN256" s="84"/>
      <c r="CO256" s="84"/>
      <c r="CP256" s="84"/>
      <c r="CQ256" s="84"/>
    </row>
    <row r="257" spans="1:95">
      <c r="A257" s="124" t="s">
        <v>147</v>
      </c>
      <c r="B257" s="79">
        <f>+$C$37</f>
        <v>0</v>
      </c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30"/>
      <c r="BP257" s="84"/>
      <c r="BQ257" s="84"/>
      <c r="BR257" s="84"/>
      <c r="BS257" s="84"/>
      <c r="CN257" s="84"/>
      <c r="CO257" s="84"/>
      <c r="CP257" s="84"/>
      <c r="CQ257" s="84"/>
    </row>
    <row r="258" spans="1:95">
      <c r="A258" s="124" t="s">
        <v>148</v>
      </c>
      <c r="B258" s="79">
        <f>+$C$38</f>
        <v>0</v>
      </c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30"/>
      <c r="BP258" s="84"/>
      <c r="BQ258" s="84"/>
      <c r="BR258" s="84"/>
      <c r="BS258" s="84"/>
      <c r="CN258" s="84"/>
      <c r="CO258" s="84"/>
      <c r="CP258" s="84"/>
      <c r="CQ258" s="84"/>
    </row>
    <row r="259" spans="1:95">
      <c r="A259" s="124" t="s">
        <v>149</v>
      </c>
      <c r="B259" s="79">
        <f>+$C$39</f>
        <v>0</v>
      </c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30"/>
      <c r="BP259" s="84"/>
      <c r="BQ259" s="84"/>
      <c r="BR259" s="84"/>
      <c r="BS259" s="84"/>
      <c r="CN259" s="84"/>
      <c r="CO259" s="84"/>
      <c r="CP259" s="84"/>
      <c r="CQ259" s="84"/>
    </row>
    <row r="260" spans="1:95">
      <c r="A260" s="124" t="s">
        <v>150</v>
      </c>
      <c r="B260" s="79">
        <f>+$C$40</f>
        <v>0</v>
      </c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30"/>
      <c r="BP260" s="84"/>
      <c r="BQ260" s="84"/>
      <c r="BR260" s="84"/>
      <c r="BS260" s="84"/>
      <c r="CN260" s="84"/>
      <c r="CO260" s="84"/>
      <c r="CP260" s="84"/>
      <c r="CQ260" s="84"/>
    </row>
    <row r="261" spans="1:95">
      <c r="A261" s="124" t="s">
        <v>151</v>
      </c>
      <c r="B261" s="79">
        <f>+$C$41</f>
        <v>0</v>
      </c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30"/>
      <c r="BP261" s="84"/>
      <c r="BQ261" s="84"/>
      <c r="BR261" s="84"/>
      <c r="BS261" s="84"/>
      <c r="CN261" s="84"/>
      <c r="CO261" s="84"/>
      <c r="CP261" s="84"/>
      <c r="CQ261" s="84"/>
    </row>
    <row r="262" spans="1:95">
      <c r="A262" s="124" t="s">
        <v>152</v>
      </c>
      <c r="B262" s="79">
        <f>+$C$42</f>
        <v>0</v>
      </c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30"/>
      <c r="BP262" s="84"/>
      <c r="BQ262" s="84"/>
      <c r="BR262" s="84"/>
      <c r="BS262" s="84"/>
      <c r="CN262" s="84"/>
      <c r="CO262" s="84"/>
      <c r="CP262" s="84"/>
      <c r="CQ262" s="84"/>
    </row>
    <row r="263" spans="1:95" ht="12" thickBot="1">
      <c r="A263" s="132" t="s">
        <v>29</v>
      </c>
      <c r="B263" s="133"/>
      <c r="C263" s="134">
        <f t="shared" ref="C263:W263" si="93">IF(SUM(C252:C262)=0,,SUM(C252:C262))</f>
        <v>0</v>
      </c>
      <c r="D263" s="134">
        <f t="shared" si="93"/>
        <v>0</v>
      </c>
      <c r="E263" s="134">
        <f t="shared" si="93"/>
        <v>0</v>
      </c>
      <c r="F263" s="134">
        <f t="shared" si="93"/>
        <v>0</v>
      </c>
      <c r="G263" s="134">
        <f t="shared" si="93"/>
        <v>0</v>
      </c>
      <c r="H263" s="134">
        <f t="shared" si="93"/>
        <v>0</v>
      </c>
      <c r="I263" s="134">
        <f t="shared" si="93"/>
        <v>0</v>
      </c>
      <c r="J263" s="134">
        <f t="shared" si="93"/>
        <v>0</v>
      </c>
      <c r="K263" s="134">
        <f t="shared" si="93"/>
        <v>0</v>
      </c>
      <c r="L263" s="134">
        <f t="shared" si="93"/>
        <v>0</v>
      </c>
      <c r="M263" s="134">
        <f t="shared" si="93"/>
        <v>0</v>
      </c>
      <c r="N263" s="134">
        <f t="shared" si="93"/>
        <v>0</v>
      </c>
      <c r="O263" s="134">
        <f t="shared" si="93"/>
        <v>0</v>
      </c>
      <c r="P263" s="134">
        <f t="shared" si="93"/>
        <v>0</v>
      </c>
      <c r="Q263" s="134">
        <f t="shared" si="93"/>
        <v>0</v>
      </c>
      <c r="R263" s="134">
        <f t="shared" si="93"/>
        <v>0</v>
      </c>
      <c r="S263" s="134">
        <f t="shared" si="93"/>
        <v>0</v>
      </c>
      <c r="T263" s="134">
        <f t="shared" si="93"/>
        <v>0</v>
      </c>
      <c r="U263" s="134">
        <f t="shared" si="93"/>
        <v>0</v>
      </c>
      <c r="V263" s="134">
        <f t="shared" si="93"/>
        <v>0</v>
      </c>
      <c r="W263" s="135">
        <f t="shared" si="93"/>
        <v>0</v>
      </c>
      <c r="BP263" s="84"/>
      <c r="BQ263" s="84"/>
      <c r="BR263" s="84"/>
      <c r="BS263" s="84"/>
      <c r="CN263" s="84"/>
      <c r="CO263" s="84"/>
      <c r="CP263" s="84"/>
      <c r="CQ263" s="84"/>
    </row>
    <row r="264" spans="1:95" ht="12.75" thickTop="1" thickBot="1">
      <c r="B264" s="77"/>
      <c r="BP264" s="84"/>
      <c r="BQ264" s="84"/>
      <c r="BR264" s="84"/>
      <c r="BS264" s="84"/>
      <c r="CN264" s="84"/>
      <c r="CO264" s="84"/>
      <c r="CP264" s="84"/>
      <c r="CQ264" s="84"/>
    </row>
    <row r="265" spans="1:95" ht="13.5" thickTop="1">
      <c r="A265" s="861" t="s">
        <v>304</v>
      </c>
      <c r="B265" s="862"/>
      <c r="C265" s="862"/>
      <c r="D265" s="862"/>
      <c r="E265" s="863"/>
      <c r="F265" s="863"/>
      <c r="G265" s="863"/>
      <c r="H265" s="863"/>
      <c r="I265" s="863"/>
      <c r="J265" s="863"/>
      <c r="K265" s="863"/>
      <c r="L265" s="863"/>
      <c r="M265" s="863"/>
      <c r="N265" s="863"/>
      <c r="O265" s="863"/>
      <c r="P265" s="863"/>
      <c r="Q265" s="863"/>
      <c r="R265" s="863"/>
      <c r="S265" s="863"/>
      <c r="T265" s="863"/>
      <c r="U265" s="863"/>
      <c r="V265" s="863"/>
      <c r="W265" s="864"/>
      <c r="BP265" s="84"/>
      <c r="BQ265" s="84"/>
      <c r="BR265" s="84"/>
      <c r="BS265" s="84"/>
      <c r="CN265" s="84"/>
      <c r="CO265" s="84"/>
      <c r="CP265" s="84"/>
      <c r="CQ265" s="84"/>
    </row>
    <row r="266" spans="1:95">
      <c r="A266" s="119" t="s">
        <v>141</v>
      </c>
      <c r="B266" s="101"/>
      <c r="C266" s="101" t="s">
        <v>49</v>
      </c>
      <c r="D266" s="101" t="s">
        <v>33</v>
      </c>
      <c r="E266" s="101" t="s">
        <v>34</v>
      </c>
      <c r="F266" s="101" t="s">
        <v>35</v>
      </c>
      <c r="G266" s="101" t="s">
        <v>36</v>
      </c>
      <c r="H266" s="101" t="s">
        <v>37</v>
      </c>
      <c r="I266" s="101" t="s">
        <v>38</v>
      </c>
      <c r="J266" s="101" t="s">
        <v>39</v>
      </c>
      <c r="K266" s="101" t="s">
        <v>40</v>
      </c>
      <c r="L266" s="101" t="s">
        <v>41</v>
      </c>
      <c r="M266" s="101" t="s">
        <v>42</v>
      </c>
      <c r="N266" s="101" t="s">
        <v>43</v>
      </c>
      <c r="O266" s="101" t="s">
        <v>44</v>
      </c>
      <c r="P266" s="101" t="s">
        <v>45</v>
      </c>
      <c r="Q266" s="101" t="s">
        <v>46</v>
      </c>
      <c r="R266" s="101" t="s">
        <v>47</v>
      </c>
      <c r="S266" s="101" t="s">
        <v>369</v>
      </c>
      <c r="T266" s="101" t="s">
        <v>370</v>
      </c>
      <c r="U266" s="101" t="s">
        <v>371</v>
      </c>
      <c r="V266" s="101" t="s">
        <v>372</v>
      </c>
      <c r="W266" s="102" t="s">
        <v>373</v>
      </c>
      <c r="BP266" s="84"/>
      <c r="BQ266" s="84"/>
      <c r="BR266" s="84"/>
      <c r="BS266" s="84"/>
      <c r="CN266" s="84"/>
      <c r="CO266" s="84"/>
      <c r="CP266" s="84"/>
      <c r="CQ266" s="84"/>
    </row>
    <row r="267" spans="1:95">
      <c r="A267" s="125" t="s">
        <v>142</v>
      </c>
      <c r="B267" s="126">
        <f t="shared" ref="B267:B277" si="94">+B252</f>
        <v>0</v>
      </c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8"/>
      <c r="BP267" s="84"/>
      <c r="BQ267" s="84"/>
      <c r="BR267" s="84"/>
      <c r="BS267" s="84"/>
      <c r="CN267" s="84"/>
      <c r="CO267" s="84"/>
      <c r="CP267" s="84"/>
      <c r="CQ267" s="84"/>
    </row>
    <row r="268" spans="1:95">
      <c r="A268" s="124" t="s">
        <v>143</v>
      </c>
      <c r="B268" s="79">
        <f t="shared" si="94"/>
        <v>0</v>
      </c>
      <c r="C268" s="82"/>
      <c r="D268" s="82">
        <f t="shared" ref="D268:V268" si="95">IF((C252-D253)=0,,C252-D253)</f>
        <v>0</v>
      </c>
      <c r="E268" s="82">
        <f t="shared" si="95"/>
        <v>0</v>
      </c>
      <c r="F268" s="82">
        <f t="shared" si="95"/>
        <v>0</v>
      </c>
      <c r="G268" s="82">
        <f t="shared" si="95"/>
        <v>0</v>
      </c>
      <c r="H268" s="82">
        <f t="shared" si="95"/>
        <v>0</v>
      </c>
      <c r="I268" s="82">
        <f t="shared" si="95"/>
        <v>0</v>
      </c>
      <c r="J268" s="82">
        <f t="shared" si="95"/>
        <v>0</v>
      </c>
      <c r="K268" s="82">
        <f t="shared" si="95"/>
        <v>0</v>
      </c>
      <c r="L268" s="82">
        <f t="shared" si="95"/>
        <v>0</v>
      </c>
      <c r="M268" s="82">
        <f t="shared" si="95"/>
        <v>0</v>
      </c>
      <c r="N268" s="82">
        <f t="shared" si="95"/>
        <v>0</v>
      </c>
      <c r="O268" s="82">
        <f t="shared" si="95"/>
        <v>0</v>
      </c>
      <c r="P268" s="82">
        <f t="shared" si="95"/>
        <v>0</v>
      </c>
      <c r="Q268" s="82">
        <f t="shared" si="95"/>
        <v>0</v>
      </c>
      <c r="R268" s="82">
        <f t="shared" si="95"/>
        <v>0</v>
      </c>
      <c r="S268" s="82">
        <f t="shared" si="95"/>
        <v>0</v>
      </c>
      <c r="T268" s="82">
        <f t="shared" si="95"/>
        <v>0</v>
      </c>
      <c r="U268" s="82">
        <f t="shared" si="95"/>
        <v>0</v>
      </c>
      <c r="V268" s="82">
        <f t="shared" si="95"/>
        <v>0</v>
      </c>
      <c r="W268" s="139">
        <f t="shared" ref="W268:W277" si="96">IF((V252-W253)=0,,V252-W253)+W252</f>
        <v>0</v>
      </c>
      <c r="BP268" s="84"/>
      <c r="BQ268" s="84"/>
      <c r="BR268" s="84"/>
      <c r="BS268" s="84"/>
      <c r="CN268" s="84"/>
      <c r="CO268" s="84"/>
      <c r="CP268" s="84"/>
      <c r="CQ268" s="84"/>
    </row>
    <row r="269" spans="1:95">
      <c r="A269" s="124" t="s">
        <v>144</v>
      </c>
      <c r="B269" s="79">
        <f t="shared" si="94"/>
        <v>0</v>
      </c>
      <c r="C269" s="82"/>
      <c r="D269" s="82">
        <f t="shared" ref="D269:V269" si="97">IF((C253-D254)=0,,C253-D254)</f>
        <v>0</v>
      </c>
      <c r="E269" s="82">
        <f t="shared" si="97"/>
        <v>0</v>
      </c>
      <c r="F269" s="82">
        <f t="shared" si="97"/>
        <v>0</v>
      </c>
      <c r="G269" s="82">
        <f t="shared" si="97"/>
        <v>0</v>
      </c>
      <c r="H269" s="82">
        <f t="shared" si="97"/>
        <v>0</v>
      </c>
      <c r="I269" s="82">
        <f t="shared" si="97"/>
        <v>0</v>
      </c>
      <c r="J269" s="82">
        <f t="shared" si="97"/>
        <v>0</v>
      </c>
      <c r="K269" s="82">
        <f t="shared" si="97"/>
        <v>0</v>
      </c>
      <c r="L269" s="82">
        <f t="shared" si="97"/>
        <v>0</v>
      </c>
      <c r="M269" s="82">
        <f t="shared" si="97"/>
        <v>0</v>
      </c>
      <c r="N269" s="82">
        <f t="shared" si="97"/>
        <v>0</v>
      </c>
      <c r="O269" s="82">
        <f t="shared" si="97"/>
        <v>0</v>
      </c>
      <c r="P269" s="82">
        <f t="shared" si="97"/>
        <v>0</v>
      </c>
      <c r="Q269" s="82">
        <f t="shared" si="97"/>
        <v>0</v>
      </c>
      <c r="R269" s="82">
        <f t="shared" si="97"/>
        <v>0</v>
      </c>
      <c r="S269" s="82">
        <f t="shared" si="97"/>
        <v>0</v>
      </c>
      <c r="T269" s="82">
        <f t="shared" si="97"/>
        <v>0</v>
      </c>
      <c r="U269" s="82">
        <f t="shared" si="97"/>
        <v>0</v>
      </c>
      <c r="V269" s="82">
        <f t="shared" si="97"/>
        <v>0</v>
      </c>
      <c r="W269" s="139">
        <f t="shared" si="96"/>
        <v>0</v>
      </c>
      <c r="BP269" s="84"/>
      <c r="BQ269" s="84"/>
      <c r="BR269" s="84"/>
      <c r="BS269" s="84"/>
      <c r="CN269" s="84"/>
      <c r="CO269" s="84"/>
      <c r="CP269" s="84"/>
      <c r="CQ269" s="84"/>
    </row>
    <row r="270" spans="1:95">
      <c r="A270" s="131" t="s">
        <v>145</v>
      </c>
      <c r="B270" s="79">
        <f t="shared" si="94"/>
        <v>0</v>
      </c>
      <c r="C270" s="82"/>
      <c r="D270" s="82">
        <f t="shared" ref="D270:V270" si="98">IF((C254-D255)=0,,C254-D255)</f>
        <v>0</v>
      </c>
      <c r="E270" s="82">
        <f t="shared" si="98"/>
        <v>0</v>
      </c>
      <c r="F270" s="82">
        <f t="shared" si="98"/>
        <v>0</v>
      </c>
      <c r="G270" s="82">
        <f t="shared" si="98"/>
        <v>0</v>
      </c>
      <c r="H270" s="82">
        <f t="shared" si="98"/>
        <v>0</v>
      </c>
      <c r="I270" s="82">
        <f t="shared" si="98"/>
        <v>0</v>
      </c>
      <c r="J270" s="82">
        <f t="shared" si="98"/>
        <v>0</v>
      </c>
      <c r="K270" s="82">
        <f t="shared" si="98"/>
        <v>0</v>
      </c>
      <c r="L270" s="82">
        <f t="shared" si="98"/>
        <v>0</v>
      </c>
      <c r="M270" s="82">
        <f t="shared" si="98"/>
        <v>0</v>
      </c>
      <c r="N270" s="82">
        <f t="shared" si="98"/>
        <v>0</v>
      </c>
      <c r="O270" s="82">
        <f t="shared" si="98"/>
        <v>0</v>
      </c>
      <c r="P270" s="82">
        <f t="shared" si="98"/>
        <v>0</v>
      </c>
      <c r="Q270" s="82">
        <f t="shared" si="98"/>
        <v>0</v>
      </c>
      <c r="R270" s="82">
        <f t="shared" si="98"/>
        <v>0</v>
      </c>
      <c r="S270" s="82">
        <f t="shared" si="98"/>
        <v>0</v>
      </c>
      <c r="T270" s="82">
        <f t="shared" si="98"/>
        <v>0</v>
      </c>
      <c r="U270" s="82">
        <f t="shared" si="98"/>
        <v>0</v>
      </c>
      <c r="V270" s="82">
        <f t="shared" si="98"/>
        <v>0</v>
      </c>
      <c r="W270" s="139">
        <f t="shared" si="96"/>
        <v>0</v>
      </c>
      <c r="BP270" s="84"/>
      <c r="BQ270" s="84"/>
      <c r="BR270" s="84"/>
      <c r="BS270" s="84"/>
      <c r="CN270" s="84"/>
      <c r="CO270" s="84"/>
      <c r="CP270" s="84"/>
      <c r="CQ270" s="84"/>
    </row>
    <row r="271" spans="1:95">
      <c r="A271" s="124" t="s">
        <v>146</v>
      </c>
      <c r="B271" s="79">
        <f t="shared" si="94"/>
        <v>0</v>
      </c>
      <c r="C271" s="82"/>
      <c r="D271" s="82">
        <f t="shared" ref="D271:V271" si="99">IF((C255-D256)=0,,C255-D256)</f>
        <v>0</v>
      </c>
      <c r="E271" s="82">
        <f t="shared" si="99"/>
        <v>0</v>
      </c>
      <c r="F271" s="82">
        <f t="shared" si="99"/>
        <v>0</v>
      </c>
      <c r="G271" s="82">
        <f t="shared" si="99"/>
        <v>0</v>
      </c>
      <c r="H271" s="82">
        <f t="shared" si="99"/>
        <v>0</v>
      </c>
      <c r="I271" s="82">
        <f t="shared" si="99"/>
        <v>0</v>
      </c>
      <c r="J271" s="82">
        <f t="shared" si="99"/>
        <v>0</v>
      </c>
      <c r="K271" s="82">
        <f t="shared" si="99"/>
        <v>0</v>
      </c>
      <c r="L271" s="82">
        <f t="shared" si="99"/>
        <v>0</v>
      </c>
      <c r="M271" s="82">
        <f t="shared" si="99"/>
        <v>0</v>
      </c>
      <c r="N271" s="82">
        <f t="shared" si="99"/>
        <v>0</v>
      </c>
      <c r="O271" s="82">
        <f t="shared" si="99"/>
        <v>0</v>
      </c>
      <c r="P271" s="82">
        <f t="shared" si="99"/>
        <v>0</v>
      </c>
      <c r="Q271" s="82">
        <f t="shared" si="99"/>
        <v>0</v>
      </c>
      <c r="R271" s="82">
        <f t="shared" si="99"/>
        <v>0</v>
      </c>
      <c r="S271" s="82">
        <f t="shared" si="99"/>
        <v>0</v>
      </c>
      <c r="T271" s="82">
        <f t="shared" si="99"/>
        <v>0</v>
      </c>
      <c r="U271" s="82">
        <f t="shared" si="99"/>
        <v>0</v>
      </c>
      <c r="V271" s="82">
        <f t="shared" si="99"/>
        <v>0</v>
      </c>
      <c r="W271" s="139">
        <f t="shared" si="96"/>
        <v>0</v>
      </c>
      <c r="BP271" s="84"/>
      <c r="BQ271" s="84"/>
      <c r="BR271" s="84"/>
      <c r="BS271" s="84"/>
      <c r="CN271" s="84"/>
      <c r="CO271" s="84"/>
      <c r="CP271" s="84"/>
      <c r="CQ271" s="84"/>
    </row>
    <row r="272" spans="1:95">
      <c r="A272" s="124" t="s">
        <v>147</v>
      </c>
      <c r="B272" s="79">
        <f t="shared" si="94"/>
        <v>0</v>
      </c>
      <c r="C272" s="82"/>
      <c r="D272" s="82">
        <f t="shared" ref="D272:V272" si="100">IF((C256-D257)=0,,C256-D257)</f>
        <v>0</v>
      </c>
      <c r="E272" s="82">
        <f t="shared" si="100"/>
        <v>0</v>
      </c>
      <c r="F272" s="82">
        <f t="shared" si="100"/>
        <v>0</v>
      </c>
      <c r="G272" s="82">
        <f t="shared" si="100"/>
        <v>0</v>
      </c>
      <c r="H272" s="82">
        <f t="shared" si="100"/>
        <v>0</v>
      </c>
      <c r="I272" s="82">
        <f t="shared" si="100"/>
        <v>0</v>
      </c>
      <c r="J272" s="82">
        <f t="shared" si="100"/>
        <v>0</v>
      </c>
      <c r="K272" s="82">
        <f t="shared" si="100"/>
        <v>0</v>
      </c>
      <c r="L272" s="82">
        <f t="shared" si="100"/>
        <v>0</v>
      </c>
      <c r="M272" s="82">
        <f t="shared" si="100"/>
        <v>0</v>
      </c>
      <c r="N272" s="82">
        <f t="shared" si="100"/>
        <v>0</v>
      </c>
      <c r="O272" s="82">
        <f t="shared" si="100"/>
        <v>0</v>
      </c>
      <c r="P272" s="82">
        <f t="shared" si="100"/>
        <v>0</v>
      </c>
      <c r="Q272" s="82">
        <f t="shared" si="100"/>
        <v>0</v>
      </c>
      <c r="R272" s="82">
        <f t="shared" si="100"/>
        <v>0</v>
      </c>
      <c r="S272" s="82">
        <f t="shared" si="100"/>
        <v>0</v>
      </c>
      <c r="T272" s="82">
        <f t="shared" si="100"/>
        <v>0</v>
      </c>
      <c r="U272" s="82">
        <f t="shared" si="100"/>
        <v>0</v>
      </c>
      <c r="V272" s="82">
        <f t="shared" si="100"/>
        <v>0</v>
      </c>
      <c r="W272" s="139">
        <f t="shared" si="96"/>
        <v>0</v>
      </c>
      <c r="BP272" s="84"/>
      <c r="BQ272" s="84"/>
      <c r="BR272" s="84"/>
      <c r="BS272" s="84"/>
      <c r="CN272" s="84"/>
      <c r="CO272" s="84"/>
      <c r="CP272" s="84"/>
      <c r="CQ272" s="84"/>
    </row>
    <row r="273" spans="1:95">
      <c r="A273" s="124" t="s">
        <v>148</v>
      </c>
      <c r="B273" s="79">
        <f t="shared" si="94"/>
        <v>0</v>
      </c>
      <c r="C273" s="82"/>
      <c r="D273" s="82">
        <f t="shared" ref="D273:V273" si="101">IF((C257-D258)=0,,C257-D258)</f>
        <v>0</v>
      </c>
      <c r="E273" s="82">
        <f t="shared" si="101"/>
        <v>0</v>
      </c>
      <c r="F273" s="82">
        <f t="shared" si="101"/>
        <v>0</v>
      </c>
      <c r="G273" s="82">
        <f t="shared" si="101"/>
        <v>0</v>
      </c>
      <c r="H273" s="82">
        <f t="shared" si="101"/>
        <v>0</v>
      </c>
      <c r="I273" s="82">
        <f t="shared" si="101"/>
        <v>0</v>
      </c>
      <c r="J273" s="82">
        <f t="shared" si="101"/>
        <v>0</v>
      </c>
      <c r="K273" s="82">
        <f t="shared" si="101"/>
        <v>0</v>
      </c>
      <c r="L273" s="82">
        <f t="shared" si="101"/>
        <v>0</v>
      </c>
      <c r="M273" s="82">
        <f t="shared" si="101"/>
        <v>0</v>
      </c>
      <c r="N273" s="82">
        <f t="shared" si="101"/>
        <v>0</v>
      </c>
      <c r="O273" s="82">
        <f t="shared" si="101"/>
        <v>0</v>
      </c>
      <c r="P273" s="82">
        <f t="shared" si="101"/>
        <v>0</v>
      </c>
      <c r="Q273" s="82">
        <f t="shared" si="101"/>
        <v>0</v>
      </c>
      <c r="R273" s="82">
        <f t="shared" si="101"/>
        <v>0</v>
      </c>
      <c r="S273" s="82">
        <f t="shared" si="101"/>
        <v>0</v>
      </c>
      <c r="T273" s="82">
        <f t="shared" si="101"/>
        <v>0</v>
      </c>
      <c r="U273" s="82">
        <f t="shared" si="101"/>
        <v>0</v>
      </c>
      <c r="V273" s="82">
        <f t="shared" si="101"/>
        <v>0</v>
      </c>
      <c r="W273" s="139">
        <f t="shared" si="96"/>
        <v>0</v>
      </c>
      <c r="BP273" s="84"/>
      <c r="BQ273" s="84"/>
      <c r="BR273" s="84"/>
      <c r="BS273" s="84"/>
      <c r="CN273" s="84"/>
      <c r="CO273" s="84"/>
      <c r="CP273" s="84"/>
      <c r="CQ273" s="84"/>
    </row>
    <row r="274" spans="1:95">
      <c r="A274" s="124" t="s">
        <v>149</v>
      </c>
      <c r="B274" s="79">
        <f t="shared" si="94"/>
        <v>0</v>
      </c>
      <c r="C274" s="82"/>
      <c r="D274" s="82">
        <f t="shared" ref="D274:V274" si="102">IF((C258-D259)=0,,C258-D259)</f>
        <v>0</v>
      </c>
      <c r="E274" s="82">
        <f t="shared" si="102"/>
        <v>0</v>
      </c>
      <c r="F274" s="82">
        <f t="shared" si="102"/>
        <v>0</v>
      </c>
      <c r="G274" s="82">
        <f t="shared" si="102"/>
        <v>0</v>
      </c>
      <c r="H274" s="82">
        <f t="shared" si="102"/>
        <v>0</v>
      </c>
      <c r="I274" s="82">
        <f t="shared" si="102"/>
        <v>0</v>
      </c>
      <c r="J274" s="82">
        <f t="shared" si="102"/>
        <v>0</v>
      </c>
      <c r="K274" s="82">
        <f t="shared" si="102"/>
        <v>0</v>
      </c>
      <c r="L274" s="82">
        <f t="shared" si="102"/>
        <v>0</v>
      </c>
      <c r="M274" s="82">
        <f t="shared" si="102"/>
        <v>0</v>
      </c>
      <c r="N274" s="82">
        <f t="shared" si="102"/>
        <v>0</v>
      </c>
      <c r="O274" s="82">
        <f t="shared" si="102"/>
        <v>0</v>
      </c>
      <c r="P274" s="82">
        <f t="shared" si="102"/>
        <v>0</v>
      </c>
      <c r="Q274" s="82">
        <f t="shared" si="102"/>
        <v>0</v>
      </c>
      <c r="R274" s="82">
        <f t="shared" si="102"/>
        <v>0</v>
      </c>
      <c r="S274" s="82">
        <f t="shared" si="102"/>
        <v>0</v>
      </c>
      <c r="T274" s="82">
        <f t="shared" si="102"/>
        <v>0</v>
      </c>
      <c r="U274" s="82">
        <f t="shared" si="102"/>
        <v>0</v>
      </c>
      <c r="V274" s="82">
        <f t="shared" si="102"/>
        <v>0</v>
      </c>
      <c r="W274" s="139">
        <f t="shared" si="96"/>
        <v>0</v>
      </c>
      <c r="BP274" s="84"/>
      <c r="BQ274" s="84"/>
      <c r="BR274" s="84"/>
      <c r="BS274" s="84"/>
      <c r="CN274" s="84"/>
      <c r="CO274" s="84"/>
      <c r="CP274" s="84"/>
      <c r="CQ274" s="84"/>
    </row>
    <row r="275" spans="1:95">
      <c r="A275" s="124" t="s">
        <v>150</v>
      </c>
      <c r="B275" s="79">
        <f t="shared" si="94"/>
        <v>0</v>
      </c>
      <c r="C275" s="82"/>
      <c r="D275" s="82">
        <f t="shared" ref="D275:V275" si="103">IF((C259-D260)=0,,C259-D260)</f>
        <v>0</v>
      </c>
      <c r="E275" s="82">
        <f t="shared" si="103"/>
        <v>0</v>
      </c>
      <c r="F275" s="82">
        <f t="shared" si="103"/>
        <v>0</v>
      </c>
      <c r="G275" s="82">
        <f t="shared" si="103"/>
        <v>0</v>
      </c>
      <c r="H275" s="82">
        <f t="shared" si="103"/>
        <v>0</v>
      </c>
      <c r="I275" s="82">
        <f t="shared" si="103"/>
        <v>0</v>
      </c>
      <c r="J275" s="82">
        <f t="shared" si="103"/>
        <v>0</v>
      </c>
      <c r="K275" s="82">
        <f t="shared" si="103"/>
        <v>0</v>
      </c>
      <c r="L275" s="82">
        <f t="shared" si="103"/>
        <v>0</v>
      </c>
      <c r="M275" s="82">
        <f t="shared" si="103"/>
        <v>0</v>
      </c>
      <c r="N275" s="82">
        <f t="shared" si="103"/>
        <v>0</v>
      </c>
      <c r="O275" s="82">
        <f t="shared" si="103"/>
        <v>0</v>
      </c>
      <c r="P275" s="82">
        <f t="shared" si="103"/>
        <v>0</v>
      </c>
      <c r="Q275" s="82">
        <f t="shared" si="103"/>
        <v>0</v>
      </c>
      <c r="R275" s="82">
        <f t="shared" si="103"/>
        <v>0</v>
      </c>
      <c r="S275" s="82">
        <f t="shared" si="103"/>
        <v>0</v>
      </c>
      <c r="T275" s="82">
        <f t="shared" si="103"/>
        <v>0</v>
      </c>
      <c r="U275" s="82">
        <f t="shared" si="103"/>
        <v>0</v>
      </c>
      <c r="V275" s="82">
        <f t="shared" si="103"/>
        <v>0</v>
      </c>
      <c r="W275" s="139">
        <f t="shared" si="96"/>
        <v>0</v>
      </c>
      <c r="BP275" s="84"/>
      <c r="BQ275" s="84"/>
      <c r="BR275" s="84"/>
      <c r="BS275" s="84"/>
      <c r="CN275" s="84"/>
      <c r="CO275" s="84"/>
      <c r="CP275" s="84"/>
      <c r="CQ275" s="84"/>
    </row>
    <row r="276" spans="1:95">
      <c r="A276" s="124" t="s">
        <v>151</v>
      </c>
      <c r="B276" s="79">
        <f t="shared" si="94"/>
        <v>0</v>
      </c>
      <c r="C276" s="82"/>
      <c r="D276" s="82">
        <f t="shared" ref="D276:V276" si="104">IF((C260-D261)=0,,C260-D261)</f>
        <v>0</v>
      </c>
      <c r="E276" s="82">
        <f t="shared" si="104"/>
        <v>0</v>
      </c>
      <c r="F276" s="82">
        <f t="shared" si="104"/>
        <v>0</v>
      </c>
      <c r="G276" s="82">
        <f t="shared" si="104"/>
        <v>0</v>
      </c>
      <c r="H276" s="82">
        <f t="shared" si="104"/>
        <v>0</v>
      </c>
      <c r="I276" s="82">
        <f t="shared" si="104"/>
        <v>0</v>
      </c>
      <c r="J276" s="82">
        <f t="shared" si="104"/>
        <v>0</v>
      </c>
      <c r="K276" s="82">
        <f t="shared" si="104"/>
        <v>0</v>
      </c>
      <c r="L276" s="82">
        <f t="shared" si="104"/>
        <v>0</v>
      </c>
      <c r="M276" s="82">
        <f t="shared" si="104"/>
        <v>0</v>
      </c>
      <c r="N276" s="82">
        <f t="shared" si="104"/>
        <v>0</v>
      </c>
      <c r="O276" s="82">
        <f t="shared" si="104"/>
        <v>0</v>
      </c>
      <c r="P276" s="82">
        <f t="shared" si="104"/>
        <v>0</v>
      </c>
      <c r="Q276" s="82">
        <f t="shared" si="104"/>
        <v>0</v>
      </c>
      <c r="R276" s="82">
        <f t="shared" si="104"/>
        <v>0</v>
      </c>
      <c r="S276" s="82">
        <f t="shared" si="104"/>
        <v>0</v>
      </c>
      <c r="T276" s="82">
        <f t="shared" si="104"/>
        <v>0</v>
      </c>
      <c r="U276" s="82">
        <f t="shared" si="104"/>
        <v>0</v>
      </c>
      <c r="V276" s="82">
        <f t="shared" si="104"/>
        <v>0</v>
      </c>
      <c r="W276" s="139">
        <f t="shared" si="96"/>
        <v>0</v>
      </c>
      <c r="BP276" s="84"/>
      <c r="BQ276" s="84"/>
      <c r="BR276" s="84"/>
      <c r="BS276" s="84"/>
      <c r="CN276" s="84"/>
      <c r="CO276" s="84"/>
      <c r="CP276" s="84"/>
      <c r="CQ276" s="84"/>
    </row>
    <row r="277" spans="1:95">
      <c r="A277" s="124" t="s">
        <v>152</v>
      </c>
      <c r="B277" s="81">
        <f t="shared" si="94"/>
        <v>0</v>
      </c>
      <c r="C277" s="82"/>
      <c r="D277" s="82">
        <f t="shared" ref="D277:V277" si="105">IF((C261-D262)=0,,C261-D262)</f>
        <v>0</v>
      </c>
      <c r="E277" s="82">
        <f t="shared" si="105"/>
        <v>0</v>
      </c>
      <c r="F277" s="82">
        <f t="shared" si="105"/>
        <v>0</v>
      </c>
      <c r="G277" s="82">
        <f t="shared" si="105"/>
        <v>0</v>
      </c>
      <c r="H277" s="82">
        <f t="shared" si="105"/>
        <v>0</v>
      </c>
      <c r="I277" s="82">
        <f t="shared" si="105"/>
        <v>0</v>
      </c>
      <c r="J277" s="82">
        <f t="shared" si="105"/>
        <v>0</v>
      </c>
      <c r="K277" s="82">
        <f t="shared" si="105"/>
        <v>0</v>
      </c>
      <c r="L277" s="82">
        <f t="shared" si="105"/>
        <v>0</v>
      </c>
      <c r="M277" s="82">
        <f t="shared" si="105"/>
        <v>0</v>
      </c>
      <c r="N277" s="82">
        <f t="shared" si="105"/>
        <v>0</v>
      </c>
      <c r="O277" s="82">
        <f t="shared" si="105"/>
        <v>0</v>
      </c>
      <c r="P277" s="82">
        <f t="shared" si="105"/>
        <v>0</v>
      </c>
      <c r="Q277" s="82">
        <f t="shared" si="105"/>
        <v>0</v>
      </c>
      <c r="R277" s="82">
        <f t="shared" si="105"/>
        <v>0</v>
      </c>
      <c r="S277" s="82">
        <f t="shared" si="105"/>
        <v>0</v>
      </c>
      <c r="T277" s="82">
        <f t="shared" si="105"/>
        <v>0</v>
      </c>
      <c r="U277" s="82">
        <f t="shared" si="105"/>
        <v>0</v>
      </c>
      <c r="V277" s="82">
        <f t="shared" si="105"/>
        <v>0</v>
      </c>
      <c r="W277" s="139">
        <f t="shared" si="96"/>
        <v>0</v>
      </c>
      <c r="BP277" s="84"/>
      <c r="BQ277" s="84"/>
      <c r="BR277" s="84"/>
      <c r="BS277" s="84"/>
      <c r="CN277" s="84"/>
      <c r="CO277" s="84"/>
      <c r="CP277" s="84"/>
      <c r="CQ277" s="84"/>
    </row>
    <row r="278" spans="1:95" ht="12" thickBot="1">
      <c r="A278" s="132" t="s">
        <v>29</v>
      </c>
      <c r="B278" s="133"/>
      <c r="C278" s="134">
        <f t="shared" ref="C278:W278" si="106">IF(SUM(C267:C277)=0,,SUM(C267:C277))</f>
        <v>0</v>
      </c>
      <c r="D278" s="134">
        <f t="shared" si="106"/>
        <v>0</v>
      </c>
      <c r="E278" s="134">
        <f t="shared" si="106"/>
        <v>0</v>
      </c>
      <c r="F278" s="134">
        <f t="shared" si="106"/>
        <v>0</v>
      </c>
      <c r="G278" s="134">
        <f t="shared" si="106"/>
        <v>0</v>
      </c>
      <c r="H278" s="134">
        <f t="shared" si="106"/>
        <v>0</v>
      </c>
      <c r="I278" s="134">
        <f t="shared" si="106"/>
        <v>0</v>
      </c>
      <c r="J278" s="134">
        <f t="shared" si="106"/>
        <v>0</v>
      </c>
      <c r="K278" s="134">
        <f t="shared" si="106"/>
        <v>0</v>
      </c>
      <c r="L278" s="134">
        <f t="shared" si="106"/>
        <v>0</v>
      </c>
      <c r="M278" s="134">
        <f t="shared" si="106"/>
        <v>0</v>
      </c>
      <c r="N278" s="134">
        <f t="shared" si="106"/>
        <v>0</v>
      </c>
      <c r="O278" s="134">
        <f t="shared" si="106"/>
        <v>0</v>
      </c>
      <c r="P278" s="134">
        <f t="shared" si="106"/>
        <v>0</v>
      </c>
      <c r="Q278" s="134">
        <f t="shared" si="106"/>
        <v>0</v>
      </c>
      <c r="R278" s="134">
        <f t="shared" si="106"/>
        <v>0</v>
      </c>
      <c r="S278" s="134">
        <f t="shared" si="106"/>
        <v>0</v>
      </c>
      <c r="T278" s="134">
        <f t="shared" si="106"/>
        <v>0</v>
      </c>
      <c r="U278" s="134">
        <f t="shared" si="106"/>
        <v>0</v>
      </c>
      <c r="V278" s="134">
        <f t="shared" si="106"/>
        <v>0</v>
      </c>
      <c r="W278" s="135">
        <f t="shared" si="106"/>
        <v>0</v>
      </c>
      <c r="BP278" s="84"/>
      <c r="BQ278" s="84"/>
      <c r="BR278" s="84"/>
      <c r="BS278" s="84"/>
      <c r="CN278" s="84"/>
      <c r="CO278" s="84"/>
      <c r="CP278" s="84"/>
      <c r="CQ278" s="84"/>
    </row>
    <row r="279" spans="1:95" ht="12.75" thickTop="1" thickBot="1">
      <c r="BP279" s="84"/>
      <c r="BQ279" s="84"/>
      <c r="BR279" s="84"/>
      <c r="BS279" s="84"/>
      <c r="CN279" s="84"/>
      <c r="CO279" s="84"/>
      <c r="CP279" s="84"/>
      <c r="CQ279" s="84"/>
    </row>
    <row r="280" spans="1:95" ht="13.5" thickTop="1">
      <c r="A280" s="861" t="s">
        <v>305</v>
      </c>
      <c r="B280" s="862"/>
      <c r="C280" s="862"/>
      <c r="D280" s="862"/>
      <c r="E280" s="863"/>
      <c r="F280" s="863"/>
      <c r="G280" s="863"/>
      <c r="H280" s="863"/>
      <c r="I280" s="863"/>
      <c r="J280" s="863"/>
      <c r="K280" s="863"/>
      <c r="L280" s="863"/>
      <c r="M280" s="863"/>
      <c r="N280" s="863"/>
      <c r="O280" s="863"/>
      <c r="P280" s="863"/>
      <c r="Q280" s="863"/>
      <c r="R280" s="863"/>
      <c r="S280" s="863"/>
      <c r="T280" s="863"/>
      <c r="U280" s="863"/>
      <c r="V280" s="863"/>
      <c r="W280" s="864"/>
      <c r="BP280" s="84"/>
      <c r="BQ280" s="84"/>
      <c r="BR280" s="84"/>
      <c r="BS280" s="84"/>
      <c r="CN280" s="84"/>
      <c r="CO280" s="84"/>
      <c r="CP280" s="84"/>
      <c r="CQ280" s="84"/>
    </row>
    <row r="281" spans="1:95">
      <c r="A281" s="117" t="s">
        <v>216</v>
      </c>
      <c r="B281" s="118"/>
      <c r="C281" s="118" t="s">
        <v>49</v>
      </c>
      <c r="D281" s="118" t="s">
        <v>33</v>
      </c>
      <c r="E281" s="118" t="s">
        <v>34</v>
      </c>
      <c r="F281" s="118" t="s">
        <v>35</v>
      </c>
      <c r="G281" s="118" t="s">
        <v>36</v>
      </c>
      <c r="H281" s="118" t="s">
        <v>37</v>
      </c>
      <c r="I281" s="118" t="s">
        <v>38</v>
      </c>
      <c r="J281" s="118" t="s">
        <v>39</v>
      </c>
      <c r="K281" s="118" t="s">
        <v>40</v>
      </c>
      <c r="L281" s="118" t="s">
        <v>41</v>
      </c>
      <c r="M281" s="118" t="s">
        <v>42</v>
      </c>
      <c r="N281" s="118" t="s">
        <v>43</v>
      </c>
      <c r="O281" s="118" t="s">
        <v>44</v>
      </c>
      <c r="P281" s="118" t="s">
        <v>45</v>
      </c>
      <c r="Q281" s="101" t="s">
        <v>46</v>
      </c>
      <c r="R281" s="101" t="s">
        <v>47</v>
      </c>
      <c r="S281" s="101" t="s">
        <v>369</v>
      </c>
      <c r="T281" s="101" t="s">
        <v>370</v>
      </c>
      <c r="U281" s="101" t="s">
        <v>371</v>
      </c>
      <c r="V281" s="101" t="s">
        <v>372</v>
      </c>
      <c r="W281" s="102" t="s">
        <v>373</v>
      </c>
      <c r="BP281" s="84"/>
      <c r="BQ281" s="84"/>
      <c r="BR281" s="84"/>
      <c r="BS281" s="84"/>
      <c r="CN281" s="84"/>
      <c r="CO281" s="84"/>
      <c r="CP281" s="84"/>
      <c r="CQ281" s="84"/>
    </row>
    <row r="282" spans="1:95">
      <c r="A282" s="140" t="s">
        <v>155</v>
      </c>
      <c r="B282" s="688"/>
      <c r="C282" s="689" t="str">
        <f>IFERROR(SUMPRODUCT(C252:C262,B252:B262)/C263,"")</f>
        <v/>
      </c>
      <c r="D282" s="690">
        <v>1</v>
      </c>
      <c r="E282" s="690">
        <v>1</v>
      </c>
      <c r="F282" s="690">
        <v>1</v>
      </c>
      <c r="G282" s="690">
        <v>1</v>
      </c>
      <c r="H282" s="690">
        <v>1</v>
      </c>
      <c r="I282" s="690">
        <v>1</v>
      </c>
      <c r="J282" s="690">
        <v>1</v>
      </c>
      <c r="K282" s="690">
        <v>1</v>
      </c>
      <c r="L282" s="690">
        <v>1</v>
      </c>
      <c r="M282" s="690">
        <v>1</v>
      </c>
      <c r="N282" s="690">
        <v>1</v>
      </c>
      <c r="O282" s="690">
        <v>1</v>
      </c>
      <c r="P282" s="690">
        <v>1</v>
      </c>
      <c r="Q282" s="690">
        <v>1</v>
      </c>
      <c r="R282" s="690">
        <v>1</v>
      </c>
      <c r="S282" s="690">
        <v>1</v>
      </c>
      <c r="T282" s="690">
        <v>1</v>
      </c>
      <c r="U282" s="690">
        <v>1</v>
      </c>
      <c r="V282" s="690">
        <v>1</v>
      </c>
      <c r="W282" s="691">
        <v>1</v>
      </c>
    </row>
    <row r="283" spans="1:95" ht="12" thickBot="1">
      <c r="A283" s="698" t="s">
        <v>60</v>
      </c>
      <c r="B283" s="695"/>
      <c r="C283" s="696">
        <f>+C263</f>
        <v>0</v>
      </c>
      <c r="D283" s="696">
        <f>+D252</f>
        <v>0</v>
      </c>
      <c r="E283" s="696">
        <f t="shared" ref="E283:W283" si="107">+E252</f>
        <v>0</v>
      </c>
      <c r="F283" s="696">
        <f t="shared" si="107"/>
        <v>0</v>
      </c>
      <c r="G283" s="696">
        <f t="shared" si="107"/>
        <v>0</v>
      </c>
      <c r="H283" s="696">
        <f t="shared" si="107"/>
        <v>0</v>
      </c>
      <c r="I283" s="696">
        <f t="shared" si="107"/>
        <v>0</v>
      </c>
      <c r="J283" s="696">
        <f t="shared" si="107"/>
        <v>0</v>
      </c>
      <c r="K283" s="696">
        <f t="shared" si="107"/>
        <v>0</v>
      </c>
      <c r="L283" s="696">
        <f t="shared" si="107"/>
        <v>0</v>
      </c>
      <c r="M283" s="696">
        <f t="shared" si="107"/>
        <v>0</v>
      </c>
      <c r="N283" s="696">
        <f t="shared" si="107"/>
        <v>0</v>
      </c>
      <c r="O283" s="696">
        <f t="shared" si="107"/>
        <v>0</v>
      </c>
      <c r="P283" s="696">
        <f t="shared" si="107"/>
        <v>0</v>
      </c>
      <c r="Q283" s="696">
        <f t="shared" si="107"/>
        <v>0</v>
      </c>
      <c r="R283" s="696">
        <f t="shared" si="107"/>
        <v>0</v>
      </c>
      <c r="S283" s="696">
        <f t="shared" si="107"/>
        <v>0</v>
      </c>
      <c r="T283" s="696">
        <f t="shared" si="107"/>
        <v>0</v>
      </c>
      <c r="U283" s="696">
        <f t="shared" si="107"/>
        <v>0</v>
      </c>
      <c r="V283" s="696">
        <f t="shared" si="107"/>
        <v>0</v>
      </c>
      <c r="W283" s="697">
        <f t="shared" si="107"/>
        <v>0</v>
      </c>
    </row>
    <row r="284" spans="1:95" ht="12.75" thickTop="1" thickBot="1">
      <c r="A284" s="81"/>
      <c r="B284" s="81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BP284" s="84"/>
      <c r="BQ284" s="84"/>
      <c r="BR284" s="84"/>
      <c r="BS284" s="84"/>
      <c r="CN284" s="84"/>
      <c r="CO284" s="84"/>
      <c r="CP284" s="84"/>
      <c r="CQ284" s="84"/>
    </row>
    <row r="285" spans="1:95" ht="13.5" thickTop="1">
      <c r="A285" s="861" t="s">
        <v>306</v>
      </c>
      <c r="B285" s="862"/>
      <c r="C285" s="862"/>
      <c r="D285" s="862"/>
      <c r="E285" s="863"/>
      <c r="F285" s="863"/>
      <c r="G285" s="863"/>
      <c r="H285" s="863"/>
      <c r="I285" s="863"/>
      <c r="J285" s="863"/>
      <c r="K285" s="863"/>
      <c r="L285" s="863"/>
      <c r="M285" s="863"/>
      <c r="N285" s="863"/>
      <c r="O285" s="863"/>
      <c r="P285" s="863"/>
      <c r="Q285" s="863"/>
      <c r="R285" s="863"/>
      <c r="S285" s="863"/>
      <c r="T285" s="863"/>
      <c r="U285" s="863"/>
      <c r="V285" s="863"/>
      <c r="W285" s="864"/>
      <c r="BP285" s="84"/>
      <c r="BQ285" s="84"/>
      <c r="BR285" s="84"/>
      <c r="BS285" s="84"/>
      <c r="CN285" s="84"/>
      <c r="CO285" s="84"/>
      <c r="CP285" s="84"/>
      <c r="CQ285" s="84"/>
    </row>
    <row r="286" spans="1:95">
      <c r="A286" s="117" t="s">
        <v>217</v>
      </c>
      <c r="B286" s="118"/>
      <c r="C286" s="118" t="s">
        <v>49</v>
      </c>
      <c r="D286" s="118" t="s">
        <v>33</v>
      </c>
      <c r="E286" s="118" t="s">
        <v>34</v>
      </c>
      <c r="F286" s="118" t="s">
        <v>35</v>
      </c>
      <c r="G286" s="118" t="s">
        <v>36</v>
      </c>
      <c r="H286" s="118" t="s">
        <v>37</v>
      </c>
      <c r="I286" s="118" t="s">
        <v>38</v>
      </c>
      <c r="J286" s="118" t="s">
        <v>39</v>
      </c>
      <c r="K286" s="118" t="s">
        <v>40</v>
      </c>
      <c r="L286" s="118" t="s">
        <v>41</v>
      </c>
      <c r="M286" s="118" t="s">
        <v>42</v>
      </c>
      <c r="N286" s="118" t="s">
        <v>43</v>
      </c>
      <c r="O286" s="118" t="s">
        <v>44</v>
      </c>
      <c r="P286" s="118" t="s">
        <v>45</v>
      </c>
      <c r="Q286" s="101" t="s">
        <v>46</v>
      </c>
      <c r="R286" s="101" t="s">
        <v>47</v>
      </c>
      <c r="S286" s="101" t="s">
        <v>369</v>
      </c>
      <c r="T286" s="101" t="s">
        <v>370</v>
      </c>
      <c r="U286" s="101" t="s">
        <v>371</v>
      </c>
      <c r="V286" s="101" t="s">
        <v>372</v>
      </c>
      <c r="W286" s="102" t="s">
        <v>373</v>
      </c>
      <c r="BP286" s="84"/>
      <c r="BQ286" s="84"/>
      <c r="BR286" s="84"/>
      <c r="BS286" s="84"/>
      <c r="CN286" s="84"/>
      <c r="CO286" s="84"/>
      <c r="CP286" s="84"/>
      <c r="CQ286" s="84"/>
    </row>
    <row r="287" spans="1:95">
      <c r="A287" s="140" t="s">
        <v>155</v>
      </c>
      <c r="B287" s="688"/>
      <c r="C287" s="689"/>
      <c r="D287" s="690">
        <f t="shared" ref="D287:W287" si="108">IFERROR(IF(D288=0,0,(SUMPRODUCT($B$268:$B$277,D268:D277)/D288)),"")</f>
        <v>0</v>
      </c>
      <c r="E287" s="690">
        <f t="shared" si="108"/>
        <v>0</v>
      </c>
      <c r="F287" s="690">
        <f t="shared" si="108"/>
        <v>0</v>
      </c>
      <c r="G287" s="690">
        <f t="shared" si="108"/>
        <v>0</v>
      </c>
      <c r="H287" s="690">
        <f t="shared" si="108"/>
        <v>0</v>
      </c>
      <c r="I287" s="690">
        <f t="shared" si="108"/>
        <v>0</v>
      </c>
      <c r="J287" s="690">
        <f t="shared" si="108"/>
        <v>0</v>
      </c>
      <c r="K287" s="690">
        <f t="shared" si="108"/>
        <v>0</v>
      </c>
      <c r="L287" s="690">
        <f t="shared" si="108"/>
        <v>0</v>
      </c>
      <c r="M287" s="690">
        <f t="shared" si="108"/>
        <v>0</v>
      </c>
      <c r="N287" s="690">
        <f t="shared" si="108"/>
        <v>0</v>
      </c>
      <c r="O287" s="690">
        <f t="shared" si="108"/>
        <v>0</v>
      </c>
      <c r="P287" s="690">
        <f t="shared" si="108"/>
        <v>0</v>
      </c>
      <c r="Q287" s="690">
        <f t="shared" si="108"/>
        <v>0</v>
      </c>
      <c r="R287" s="690">
        <f>IFERROR(IF(R288=0,0,(SUMPRODUCT($B$268:$B$277,R268:R277)/R288)),"")</f>
        <v>0</v>
      </c>
      <c r="S287" s="690">
        <f>IFERROR(IF(S288=0,0,(SUMPRODUCT($B$268:$B$277,S268:S277)/S288)),"")</f>
        <v>0</v>
      </c>
      <c r="T287" s="690">
        <f>IFERROR(IF(T288=0,0,(SUMPRODUCT($B$268:$B$277,T268:T277)/T288)),"")</f>
        <v>0</v>
      </c>
      <c r="U287" s="690">
        <f>IFERROR(IF(U288=0,0,(SUMPRODUCT($B$268:$B$277,U268:U277)/U288)),"")</f>
        <v>0</v>
      </c>
      <c r="V287" s="690">
        <f>IFERROR(IF(V288=0,0,(SUMPRODUCT($B$268:$B$277,V268:V277)/V288)),"")</f>
        <v>0</v>
      </c>
      <c r="W287" s="691">
        <f t="shared" si="108"/>
        <v>0</v>
      </c>
    </row>
    <row r="288" spans="1:95" ht="12" thickBot="1">
      <c r="A288" s="698" t="s">
        <v>60</v>
      </c>
      <c r="B288" s="695"/>
      <c r="C288" s="696"/>
      <c r="D288" s="696">
        <f t="shared" ref="D288:W288" si="109">D278</f>
        <v>0</v>
      </c>
      <c r="E288" s="696">
        <f t="shared" si="109"/>
        <v>0</v>
      </c>
      <c r="F288" s="696">
        <f t="shared" si="109"/>
        <v>0</v>
      </c>
      <c r="G288" s="696">
        <f t="shared" si="109"/>
        <v>0</v>
      </c>
      <c r="H288" s="696">
        <f t="shared" si="109"/>
        <v>0</v>
      </c>
      <c r="I288" s="696">
        <f t="shared" si="109"/>
        <v>0</v>
      </c>
      <c r="J288" s="696">
        <f t="shared" si="109"/>
        <v>0</v>
      </c>
      <c r="K288" s="696">
        <f t="shared" si="109"/>
        <v>0</v>
      </c>
      <c r="L288" s="696">
        <f t="shared" si="109"/>
        <v>0</v>
      </c>
      <c r="M288" s="696">
        <f t="shared" si="109"/>
        <v>0</v>
      </c>
      <c r="N288" s="696">
        <f t="shared" si="109"/>
        <v>0</v>
      </c>
      <c r="O288" s="696">
        <f t="shared" si="109"/>
        <v>0</v>
      </c>
      <c r="P288" s="696">
        <f t="shared" si="109"/>
        <v>0</v>
      </c>
      <c r="Q288" s="696">
        <f t="shared" si="109"/>
        <v>0</v>
      </c>
      <c r="R288" s="696">
        <f>R278</f>
        <v>0</v>
      </c>
      <c r="S288" s="696">
        <f>S278</f>
        <v>0</v>
      </c>
      <c r="T288" s="696">
        <f>T278</f>
        <v>0</v>
      </c>
      <c r="U288" s="696">
        <f>U278</f>
        <v>0</v>
      </c>
      <c r="V288" s="696">
        <f>V278</f>
        <v>0</v>
      </c>
      <c r="W288" s="697">
        <f t="shared" si="109"/>
        <v>0</v>
      </c>
    </row>
    <row r="289" spans="1:95" ht="12.75" thickTop="1" thickBot="1">
      <c r="A289" s="81"/>
      <c r="B289" s="81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BP289" s="84"/>
      <c r="BQ289" s="84"/>
      <c r="BR289" s="84"/>
      <c r="BS289" s="84"/>
      <c r="CN289" s="84"/>
      <c r="CO289" s="84"/>
      <c r="CP289" s="84"/>
      <c r="CQ289" s="84"/>
    </row>
    <row r="290" spans="1:95" ht="13.5" thickTop="1">
      <c r="A290" s="861" t="s">
        <v>318</v>
      </c>
      <c r="B290" s="862"/>
      <c r="C290" s="862"/>
      <c r="D290" s="862"/>
      <c r="E290" s="863"/>
      <c r="F290" s="863"/>
      <c r="G290" s="863"/>
      <c r="H290" s="863"/>
      <c r="I290" s="863"/>
      <c r="J290" s="863"/>
      <c r="K290" s="863"/>
      <c r="L290" s="863"/>
      <c r="M290" s="863"/>
      <c r="N290" s="863"/>
      <c r="O290" s="863"/>
      <c r="P290" s="863"/>
      <c r="Q290" s="863"/>
      <c r="R290" s="863"/>
      <c r="S290" s="863"/>
      <c r="T290" s="863"/>
      <c r="U290" s="863"/>
      <c r="V290" s="863"/>
      <c r="W290" s="864"/>
      <c r="BP290" s="84"/>
      <c r="BQ290" s="84"/>
      <c r="BR290" s="84"/>
      <c r="BS290" s="84"/>
      <c r="CN290" s="84"/>
      <c r="CO290" s="84"/>
      <c r="CP290" s="84"/>
      <c r="CQ290" s="84"/>
    </row>
    <row r="291" spans="1:95">
      <c r="A291" s="119" t="s">
        <v>141</v>
      </c>
      <c r="B291" s="101"/>
      <c r="C291" s="101" t="s">
        <v>49</v>
      </c>
      <c r="D291" s="101" t="s">
        <v>33</v>
      </c>
      <c r="E291" s="101" t="s">
        <v>34</v>
      </c>
      <c r="F291" s="101" t="s">
        <v>35</v>
      </c>
      <c r="G291" s="101" t="s">
        <v>36</v>
      </c>
      <c r="H291" s="101" t="s">
        <v>37</v>
      </c>
      <c r="I291" s="101" t="s">
        <v>38</v>
      </c>
      <c r="J291" s="101" t="s">
        <v>39</v>
      </c>
      <c r="K291" s="101" t="s">
        <v>40</v>
      </c>
      <c r="L291" s="101" t="s">
        <v>41</v>
      </c>
      <c r="M291" s="101" t="s">
        <v>42</v>
      </c>
      <c r="N291" s="101" t="s">
        <v>43</v>
      </c>
      <c r="O291" s="101" t="s">
        <v>44</v>
      </c>
      <c r="P291" s="101" t="s">
        <v>45</v>
      </c>
      <c r="Q291" s="101" t="s">
        <v>46</v>
      </c>
      <c r="R291" s="101" t="s">
        <v>47</v>
      </c>
      <c r="S291" s="101" t="s">
        <v>369</v>
      </c>
      <c r="T291" s="101" t="s">
        <v>370</v>
      </c>
      <c r="U291" s="101" t="s">
        <v>371</v>
      </c>
      <c r="V291" s="101" t="s">
        <v>372</v>
      </c>
      <c r="W291" s="102" t="s">
        <v>373</v>
      </c>
      <c r="BP291" s="84"/>
      <c r="BQ291" s="84"/>
      <c r="BR291" s="84"/>
      <c r="BS291" s="84"/>
      <c r="CN291" s="84"/>
      <c r="CO291" s="84"/>
      <c r="CP291" s="84"/>
      <c r="CQ291" s="84"/>
    </row>
    <row r="292" spans="1:95">
      <c r="A292" s="125" t="s">
        <v>142</v>
      </c>
      <c r="B292" s="126">
        <f>+$C$32</f>
        <v>0</v>
      </c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8"/>
      <c r="BP292" s="84"/>
      <c r="BQ292" s="84"/>
      <c r="BR292" s="84"/>
      <c r="BS292" s="84"/>
      <c r="CN292" s="84"/>
      <c r="CO292" s="84"/>
      <c r="CP292" s="84"/>
      <c r="CQ292" s="84"/>
    </row>
    <row r="293" spans="1:95">
      <c r="A293" s="124" t="s">
        <v>143</v>
      </c>
      <c r="B293" s="79">
        <f>+$C$33</f>
        <v>0</v>
      </c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30"/>
      <c r="BP293" s="84"/>
      <c r="BQ293" s="84"/>
      <c r="BR293" s="84"/>
      <c r="BS293" s="84"/>
      <c r="CN293" s="84"/>
      <c r="CO293" s="84"/>
      <c r="CP293" s="84"/>
      <c r="CQ293" s="84"/>
    </row>
    <row r="294" spans="1:95">
      <c r="A294" s="124" t="s">
        <v>144</v>
      </c>
      <c r="B294" s="79">
        <f>+$C$34</f>
        <v>0</v>
      </c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30"/>
      <c r="BP294" s="84"/>
      <c r="BQ294" s="84"/>
      <c r="BR294" s="84"/>
      <c r="BS294" s="84"/>
      <c r="CN294" s="84"/>
      <c r="CO294" s="84"/>
      <c r="CP294" s="84"/>
      <c r="CQ294" s="84"/>
    </row>
    <row r="295" spans="1:95">
      <c r="A295" s="131" t="s">
        <v>145</v>
      </c>
      <c r="B295" s="79">
        <f>+$C$35</f>
        <v>0</v>
      </c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30"/>
      <c r="BP295" s="84"/>
      <c r="BQ295" s="84"/>
      <c r="BR295" s="84"/>
      <c r="BS295" s="84"/>
      <c r="CN295" s="84"/>
      <c r="CO295" s="84"/>
      <c r="CP295" s="84"/>
      <c r="CQ295" s="84"/>
    </row>
    <row r="296" spans="1:95">
      <c r="A296" s="124" t="s">
        <v>146</v>
      </c>
      <c r="B296" s="79">
        <f>+$C$36</f>
        <v>0</v>
      </c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30"/>
      <c r="BP296" s="84"/>
      <c r="BQ296" s="84"/>
      <c r="BR296" s="84"/>
      <c r="BS296" s="84"/>
      <c r="CN296" s="84"/>
      <c r="CO296" s="84"/>
      <c r="CP296" s="84"/>
      <c r="CQ296" s="84"/>
    </row>
    <row r="297" spans="1:95">
      <c r="A297" s="124" t="s">
        <v>147</v>
      </c>
      <c r="B297" s="79">
        <f>+$C$37</f>
        <v>0</v>
      </c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30"/>
      <c r="BP297" s="84"/>
      <c r="BQ297" s="84"/>
      <c r="BR297" s="84"/>
      <c r="BS297" s="84"/>
      <c r="CN297" s="84"/>
      <c r="CO297" s="84"/>
      <c r="CP297" s="84"/>
      <c r="CQ297" s="84"/>
    </row>
    <row r="298" spans="1:95">
      <c r="A298" s="124" t="s">
        <v>148</v>
      </c>
      <c r="B298" s="79">
        <f>+$C$38</f>
        <v>0</v>
      </c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30"/>
      <c r="BP298" s="84"/>
      <c r="BQ298" s="84"/>
      <c r="BR298" s="84"/>
      <c r="BS298" s="84"/>
      <c r="CN298" s="84"/>
      <c r="CO298" s="84"/>
      <c r="CP298" s="84"/>
      <c r="CQ298" s="84"/>
    </row>
    <row r="299" spans="1:95">
      <c r="A299" s="124" t="s">
        <v>149</v>
      </c>
      <c r="B299" s="79">
        <f>+$C$39</f>
        <v>0</v>
      </c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30"/>
      <c r="BP299" s="84"/>
      <c r="BQ299" s="84"/>
      <c r="BR299" s="84"/>
      <c r="BS299" s="84"/>
      <c r="CN299" s="84"/>
      <c r="CO299" s="84"/>
      <c r="CP299" s="84"/>
      <c r="CQ299" s="84"/>
    </row>
    <row r="300" spans="1:95">
      <c r="A300" s="124" t="s">
        <v>150</v>
      </c>
      <c r="B300" s="79">
        <f>+$C$40</f>
        <v>0</v>
      </c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30"/>
      <c r="BP300" s="84"/>
      <c r="BQ300" s="84"/>
      <c r="BR300" s="84"/>
      <c r="BS300" s="84"/>
      <c r="CN300" s="84"/>
      <c r="CO300" s="84"/>
      <c r="CP300" s="84"/>
      <c r="CQ300" s="84"/>
    </row>
    <row r="301" spans="1:95">
      <c r="A301" s="124" t="s">
        <v>151</v>
      </c>
      <c r="B301" s="79">
        <f>+$C$41</f>
        <v>0</v>
      </c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30"/>
      <c r="BP301" s="84"/>
      <c r="BQ301" s="84"/>
      <c r="BR301" s="84"/>
      <c r="BS301" s="84"/>
      <c r="CN301" s="84"/>
      <c r="CO301" s="84"/>
      <c r="CP301" s="84"/>
      <c r="CQ301" s="84"/>
    </row>
    <row r="302" spans="1:95">
      <c r="A302" s="124" t="s">
        <v>152</v>
      </c>
      <c r="B302" s="79">
        <f>+$C$42</f>
        <v>0</v>
      </c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30"/>
      <c r="BP302" s="84"/>
      <c r="BQ302" s="84"/>
      <c r="BR302" s="84"/>
      <c r="BS302" s="84"/>
      <c r="CN302" s="84"/>
      <c r="CO302" s="84"/>
      <c r="CP302" s="84"/>
      <c r="CQ302" s="84"/>
    </row>
    <row r="303" spans="1:95" ht="12" thickBot="1">
      <c r="A303" s="132" t="s">
        <v>29</v>
      </c>
      <c r="B303" s="133"/>
      <c r="C303" s="134">
        <f t="shared" ref="C303:W303" si="110">IF(SUM(C292:C302)=0,,SUM(C292:C302))</f>
        <v>0</v>
      </c>
      <c r="D303" s="134">
        <f t="shared" si="110"/>
        <v>0</v>
      </c>
      <c r="E303" s="134">
        <f t="shared" si="110"/>
        <v>0</v>
      </c>
      <c r="F303" s="134">
        <f t="shared" si="110"/>
        <v>0</v>
      </c>
      <c r="G303" s="134">
        <f t="shared" si="110"/>
        <v>0</v>
      </c>
      <c r="H303" s="134">
        <f t="shared" si="110"/>
        <v>0</v>
      </c>
      <c r="I303" s="134">
        <f t="shared" si="110"/>
        <v>0</v>
      </c>
      <c r="J303" s="134">
        <f t="shared" si="110"/>
        <v>0</v>
      </c>
      <c r="K303" s="134">
        <f t="shared" si="110"/>
        <v>0</v>
      </c>
      <c r="L303" s="134">
        <f t="shared" si="110"/>
        <v>0</v>
      </c>
      <c r="M303" s="134">
        <f t="shared" si="110"/>
        <v>0</v>
      </c>
      <c r="N303" s="134">
        <f t="shared" si="110"/>
        <v>0</v>
      </c>
      <c r="O303" s="134">
        <f t="shared" si="110"/>
        <v>0</v>
      </c>
      <c r="P303" s="134">
        <f t="shared" si="110"/>
        <v>0</v>
      </c>
      <c r="Q303" s="134">
        <f t="shared" si="110"/>
        <v>0</v>
      </c>
      <c r="R303" s="134">
        <f t="shared" si="110"/>
        <v>0</v>
      </c>
      <c r="S303" s="134">
        <f t="shared" si="110"/>
        <v>0</v>
      </c>
      <c r="T303" s="134">
        <f t="shared" si="110"/>
        <v>0</v>
      </c>
      <c r="U303" s="134">
        <f t="shared" si="110"/>
        <v>0</v>
      </c>
      <c r="V303" s="134">
        <f t="shared" si="110"/>
        <v>0</v>
      </c>
      <c r="W303" s="135">
        <f t="shared" si="110"/>
        <v>0</v>
      </c>
      <c r="BP303" s="84"/>
      <c r="BQ303" s="84"/>
      <c r="BR303" s="84"/>
      <c r="BS303" s="84"/>
      <c r="CN303" s="84"/>
      <c r="CO303" s="84"/>
      <c r="CP303" s="84"/>
      <c r="CQ303" s="84"/>
    </row>
    <row r="304" spans="1:95" ht="12.75" thickTop="1" thickBot="1">
      <c r="A304" s="664"/>
      <c r="B304" s="664"/>
      <c r="C304" s="665"/>
      <c r="D304" s="665"/>
      <c r="E304" s="665"/>
      <c r="F304" s="665"/>
      <c r="G304" s="665"/>
      <c r="H304" s="665"/>
      <c r="I304" s="665"/>
      <c r="J304" s="665"/>
      <c r="K304" s="665"/>
      <c r="L304" s="665"/>
      <c r="M304" s="665"/>
      <c r="N304" s="665"/>
      <c r="O304" s="665"/>
      <c r="P304" s="665"/>
      <c r="Q304" s="665"/>
      <c r="R304" s="665"/>
      <c r="S304" s="665"/>
      <c r="T304" s="665"/>
      <c r="U304" s="665"/>
      <c r="V304" s="665"/>
      <c r="W304" s="665"/>
      <c r="BP304" s="84"/>
      <c r="BQ304" s="84"/>
      <c r="BR304" s="84"/>
      <c r="BS304" s="84"/>
      <c r="CN304" s="84"/>
      <c r="CO304" s="84"/>
      <c r="CP304" s="84"/>
      <c r="CQ304" s="84"/>
    </row>
    <row r="305" spans="1:95" ht="13.5" thickTop="1">
      <c r="A305" s="861" t="s">
        <v>307</v>
      </c>
      <c r="B305" s="862"/>
      <c r="C305" s="862"/>
      <c r="D305" s="862"/>
      <c r="E305" s="863"/>
      <c r="F305" s="863"/>
      <c r="G305" s="863"/>
      <c r="H305" s="863"/>
      <c r="I305" s="863"/>
      <c r="J305" s="863"/>
      <c r="K305" s="863"/>
      <c r="L305" s="863"/>
      <c r="M305" s="863"/>
      <c r="N305" s="863"/>
      <c r="O305" s="863"/>
      <c r="P305" s="863"/>
      <c r="Q305" s="863"/>
      <c r="R305" s="863"/>
      <c r="S305" s="863"/>
      <c r="T305" s="863"/>
      <c r="U305" s="863"/>
      <c r="V305" s="863"/>
      <c r="W305" s="864"/>
      <c r="BP305" s="84"/>
      <c r="BQ305" s="84"/>
      <c r="BR305" s="84"/>
      <c r="BS305" s="84"/>
      <c r="CN305" s="84"/>
      <c r="CO305" s="84"/>
      <c r="CP305" s="84"/>
      <c r="CQ305" s="84"/>
    </row>
    <row r="306" spans="1:95">
      <c r="A306" s="119" t="s">
        <v>141</v>
      </c>
      <c r="B306" s="101"/>
      <c r="C306" s="101" t="s">
        <v>49</v>
      </c>
      <c r="D306" s="101" t="s">
        <v>33</v>
      </c>
      <c r="E306" s="101" t="s">
        <v>34</v>
      </c>
      <c r="F306" s="101" t="s">
        <v>35</v>
      </c>
      <c r="G306" s="101" t="s">
        <v>36</v>
      </c>
      <c r="H306" s="101" t="s">
        <v>37</v>
      </c>
      <c r="I306" s="101" t="s">
        <v>38</v>
      </c>
      <c r="J306" s="101" t="s">
        <v>39</v>
      </c>
      <c r="K306" s="101" t="s">
        <v>40</v>
      </c>
      <c r="L306" s="101" t="s">
        <v>41</v>
      </c>
      <c r="M306" s="101" t="s">
        <v>42</v>
      </c>
      <c r="N306" s="101" t="s">
        <v>43</v>
      </c>
      <c r="O306" s="101" t="s">
        <v>44</v>
      </c>
      <c r="P306" s="101" t="s">
        <v>45</v>
      </c>
      <c r="Q306" s="101" t="s">
        <v>46</v>
      </c>
      <c r="R306" s="101" t="s">
        <v>47</v>
      </c>
      <c r="S306" s="101" t="s">
        <v>369</v>
      </c>
      <c r="T306" s="101" t="s">
        <v>370</v>
      </c>
      <c r="U306" s="101" t="s">
        <v>371</v>
      </c>
      <c r="V306" s="101" t="s">
        <v>372</v>
      </c>
      <c r="W306" s="102" t="s">
        <v>373</v>
      </c>
      <c r="BP306" s="84"/>
      <c r="BQ306" s="84"/>
      <c r="BR306" s="84"/>
      <c r="BS306" s="84"/>
      <c r="CN306" s="84"/>
      <c r="CO306" s="84"/>
      <c r="CP306" s="84"/>
      <c r="CQ306" s="84"/>
    </row>
    <row r="307" spans="1:95">
      <c r="A307" s="125" t="s">
        <v>142</v>
      </c>
      <c r="B307" s="126">
        <f t="shared" ref="B307:B317" si="111">+B292</f>
        <v>0</v>
      </c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8"/>
      <c r="BP307" s="84"/>
      <c r="BQ307" s="84"/>
      <c r="BR307" s="84"/>
      <c r="BS307" s="84"/>
      <c r="CN307" s="84"/>
      <c r="CO307" s="84"/>
      <c r="CP307" s="84"/>
      <c r="CQ307" s="84"/>
    </row>
    <row r="308" spans="1:95">
      <c r="A308" s="124" t="s">
        <v>143</v>
      </c>
      <c r="B308" s="79">
        <f t="shared" si="111"/>
        <v>0</v>
      </c>
      <c r="C308" s="82"/>
      <c r="D308" s="82">
        <f t="shared" ref="D308:V308" si="112">IF((C292-D293)=0,,C292-D293)</f>
        <v>0</v>
      </c>
      <c r="E308" s="82">
        <f t="shared" si="112"/>
        <v>0</v>
      </c>
      <c r="F308" s="82">
        <f t="shared" si="112"/>
        <v>0</v>
      </c>
      <c r="G308" s="82">
        <f t="shared" si="112"/>
        <v>0</v>
      </c>
      <c r="H308" s="82">
        <f t="shared" si="112"/>
        <v>0</v>
      </c>
      <c r="I308" s="82">
        <f t="shared" si="112"/>
        <v>0</v>
      </c>
      <c r="J308" s="82">
        <f t="shared" si="112"/>
        <v>0</v>
      </c>
      <c r="K308" s="82">
        <f t="shared" si="112"/>
        <v>0</v>
      </c>
      <c r="L308" s="82">
        <f t="shared" si="112"/>
        <v>0</v>
      </c>
      <c r="M308" s="82">
        <f t="shared" si="112"/>
        <v>0</v>
      </c>
      <c r="N308" s="82">
        <f t="shared" si="112"/>
        <v>0</v>
      </c>
      <c r="O308" s="82">
        <f t="shared" si="112"/>
        <v>0</v>
      </c>
      <c r="P308" s="82">
        <f t="shared" si="112"/>
        <v>0</v>
      </c>
      <c r="Q308" s="82">
        <f t="shared" si="112"/>
        <v>0</v>
      </c>
      <c r="R308" s="82">
        <f t="shared" si="112"/>
        <v>0</v>
      </c>
      <c r="S308" s="82">
        <f t="shared" si="112"/>
        <v>0</v>
      </c>
      <c r="T308" s="82">
        <f t="shared" si="112"/>
        <v>0</v>
      </c>
      <c r="U308" s="82">
        <f t="shared" si="112"/>
        <v>0</v>
      </c>
      <c r="V308" s="82">
        <f t="shared" si="112"/>
        <v>0</v>
      </c>
      <c r="W308" s="139">
        <f t="shared" ref="W308:W317" si="113">IF((V292-W293)=0,,V292-W293)+W292</f>
        <v>0</v>
      </c>
      <c r="BP308" s="84"/>
      <c r="BQ308" s="84"/>
      <c r="BR308" s="84"/>
      <c r="BS308" s="84"/>
      <c r="CN308" s="84"/>
      <c r="CO308" s="84"/>
      <c r="CP308" s="84"/>
      <c r="CQ308" s="84"/>
    </row>
    <row r="309" spans="1:95">
      <c r="A309" s="124" t="s">
        <v>144</v>
      </c>
      <c r="B309" s="79">
        <f t="shared" si="111"/>
        <v>0</v>
      </c>
      <c r="C309" s="82"/>
      <c r="D309" s="82">
        <f t="shared" ref="D309:V309" si="114">IF((C293-D294)=0,,C293-D294)</f>
        <v>0</v>
      </c>
      <c r="E309" s="82">
        <f t="shared" si="114"/>
        <v>0</v>
      </c>
      <c r="F309" s="82">
        <f t="shared" si="114"/>
        <v>0</v>
      </c>
      <c r="G309" s="82">
        <f t="shared" si="114"/>
        <v>0</v>
      </c>
      <c r="H309" s="82">
        <f t="shared" si="114"/>
        <v>0</v>
      </c>
      <c r="I309" s="82">
        <f t="shared" si="114"/>
        <v>0</v>
      </c>
      <c r="J309" s="82">
        <f t="shared" si="114"/>
        <v>0</v>
      </c>
      <c r="K309" s="82">
        <f t="shared" si="114"/>
        <v>0</v>
      </c>
      <c r="L309" s="82">
        <f t="shared" si="114"/>
        <v>0</v>
      </c>
      <c r="M309" s="82">
        <f t="shared" si="114"/>
        <v>0</v>
      </c>
      <c r="N309" s="82">
        <f t="shared" si="114"/>
        <v>0</v>
      </c>
      <c r="O309" s="82">
        <f t="shared" si="114"/>
        <v>0</v>
      </c>
      <c r="P309" s="82">
        <f t="shared" si="114"/>
        <v>0</v>
      </c>
      <c r="Q309" s="82">
        <f t="shared" si="114"/>
        <v>0</v>
      </c>
      <c r="R309" s="82">
        <f t="shared" si="114"/>
        <v>0</v>
      </c>
      <c r="S309" s="82">
        <f t="shared" si="114"/>
        <v>0</v>
      </c>
      <c r="T309" s="82">
        <f t="shared" si="114"/>
        <v>0</v>
      </c>
      <c r="U309" s="82">
        <f t="shared" si="114"/>
        <v>0</v>
      </c>
      <c r="V309" s="82">
        <f t="shared" si="114"/>
        <v>0</v>
      </c>
      <c r="W309" s="139">
        <f t="shared" si="113"/>
        <v>0</v>
      </c>
      <c r="BP309" s="84"/>
      <c r="BQ309" s="84"/>
      <c r="BR309" s="84"/>
      <c r="BS309" s="84"/>
      <c r="CN309" s="84"/>
      <c r="CO309" s="84"/>
      <c r="CP309" s="84"/>
      <c r="CQ309" s="84"/>
    </row>
    <row r="310" spans="1:95">
      <c r="A310" s="131" t="s">
        <v>145</v>
      </c>
      <c r="B310" s="79">
        <f t="shared" si="111"/>
        <v>0</v>
      </c>
      <c r="C310" s="82"/>
      <c r="D310" s="82">
        <f t="shared" ref="D310:V310" si="115">IF((C294-D295)=0,,C294-D295)</f>
        <v>0</v>
      </c>
      <c r="E310" s="82">
        <f t="shared" si="115"/>
        <v>0</v>
      </c>
      <c r="F310" s="82">
        <f t="shared" si="115"/>
        <v>0</v>
      </c>
      <c r="G310" s="82">
        <f t="shared" si="115"/>
        <v>0</v>
      </c>
      <c r="H310" s="82">
        <f t="shared" si="115"/>
        <v>0</v>
      </c>
      <c r="I310" s="82">
        <f t="shared" si="115"/>
        <v>0</v>
      </c>
      <c r="J310" s="82">
        <f t="shared" si="115"/>
        <v>0</v>
      </c>
      <c r="K310" s="82">
        <f t="shared" si="115"/>
        <v>0</v>
      </c>
      <c r="L310" s="82">
        <f t="shared" si="115"/>
        <v>0</v>
      </c>
      <c r="M310" s="82">
        <f t="shared" si="115"/>
        <v>0</v>
      </c>
      <c r="N310" s="82">
        <f t="shared" si="115"/>
        <v>0</v>
      </c>
      <c r="O310" s="82">
        <f t="shared" si="115"/>
        <v>0</v>
      </c>
      <c r="P310" s="82">
        <f t="shared" si="115"/>
        <v>0</v>
      </c>
      <c r="Q310" s="82">
        <f t="shared" si="115"/>
        <v>0</v>
      </c>
      <c r="R310" s="82">
        <f t="shared" si="115"/>
        <v>0</v>
      </c>
      <c r="S310" s="82">
        <f t="shared" si="115"/>
        <v>0</v>
      </c>
      <c r="T310" s="82">
        <f t="shared" si="115"/>
        <v>0</v>
      </c>
      <c r="U310" s="82">
        <f t="shared" si="115"/>
        <v>0</v>
      </c>
      <c r="V310" s="82">
        <f t="shared" si="115"/>
        <v>0</v>
      </c>
      <c r="W310" s="139">
        <f t="shared" si="113"/>
        <v>0</v>
      </c>
      <c r="BP310" s="84"/>
      <c r="BQ310" s="84"/>
      <c r="BR310" s="84"/>
      <c r="BS310" s="84"/>
      <c r="CN310" s="84"/>
      <c r="CO310" s="84"/>
      <c r="CP310" s="84"/>
      <c r="CQ310" s="84"/>
    </row>
    <row r="311" spans="1:95">
      <c r="A311" s="124" t="s">
        <v>146</v>
      </c>
      <c r="B311" s="79">
        <f t="shared" si="111"/>
        <v>0</v>
      </c>
      <c r="C311" s="82"/>
      <c r="D311" s="82">
        <f t="shared" ref="D311:V311" si="116">IF((C295-D296)=0,,C295-D296)</f>
        <v>0</v>
      </c>
      <c r="E311" s="82">
        <f t="shared" si="116"/>
        <v>0</v>
      </c>
      <c r="F311" s="82">
        <f t="shared" si="116"/>
        <v>0</v>
      </c>
      <c r="G311" s="82">
        <f t="shared" si="116"/>
        <v>0</v>
      </c>
      <c r="H311" s="82">
        <f t="shared" si="116"/>
        <v>0</v>
      </c>
      <c r="I311" s="82">
        <f t="shared" si="116"/>
        <v>0</v>
      </c>
      <c r="J311" s="82">
        <f t="shared" si="116"/>
        <v>0</v>
      </c>
      <c r="K311" s="82">
        <f t="shared" si="116"/>
        <v>0</v>
      </c>
      <c r="L311" s="82">
        <f t="shared" si="116"/>
        <v>0</v>
      </c>
      <c r="M311" s="82">
        <f t="shared" si="116"/>
        <v>0</v>
      </c>
      <c r="N311" s="82">
        <f t="shared" si="116"/>
        <v>0</v>
      </c>
      <c r="O311" s="82">
        <f t="shared" si="116"/>
        <v>0</v>
      </c>
      <c r="P311" s="82">
        <f t="shared" si="116"/>
        <v>0</v>
      </c>
      <c r="Q311" s="82">
        <f t="shared" si="116"/>
        <v>0</v>
      </c>
      <c r="R311" s="82">
        <f t="shared" si="116"/>
        <v>0</v>
      </c>
      <c r="S311" s="82">
        <f t="shared" si="116"/>
        <v>0</v>
      </c>
      <c r="T311" s="82">
        <f t="shared" si="116"/>
        <v>0</v>
      </c>
      <c r="U311" s="82">
        <f t="shared" si="116"/>
        <v>0</v>
      </c>
      <c r="V311" s="82">
        <f t="shared" si="116"/>
        <v>0</v>
      </c>
      <c r="W311" s="139">
        <f t="shared" si="113"/>
        <v>0</v>
      </c>
      <c r="BP311" s="84"/>
      <c r="BQ311" s="84"/>
      <c r="BR311" s="84"/>
      <c r="BS311" s="84"/>
      <c r="CN311" s="84"/>
      <c r="CO311" s="84"/>
      <c r="CP311" s="84"/>
      <c r="CQ311" s="84"/>
    </row>
    <row r="312" spans="1:95">
      <c r="A312" s="124" t="s">
        <v>147</v>
      </c>
      <c r="B312" s="79">
        <f t="shared" si="111"/>
        <v>0</v>
      </c>
      <c r="C312" s="82"/>
      <c r="D312" s="82">
        <f t="shared" ref="D312:V312" si="117">IF((C296-D297)=0,,C296-D297)</f>
        <v>0</v>
      </c>
      <c r="E312" s="82">
        <f t="shared" si="117"/>
        <v>0</v>
      </c>
      <c r="F312" s="82">
        <f t="shared" si="117"/>
        <v>0</v>
      </c>
      <c r="G312" s="82">
        <f t="shared" si="117"/>
        <v>0</v>
      </c>
      <c r="H312" s="82">
        <f t="shared" si="117"/>
        <v>0</v>
      </c>
      <c r="I312" s="82">
        <f t="shared" si="117"/>
        <v>0</v>
      </c>
      <c r="J312" s="82">
        <f t="shared" si="117"/>
        <v>0</v>
      </c>
      <c r="K312" s="82">
        <f t="shared" si="117"/>
        <v>0</v>
      </c>
      <c r="L312" s="82">
        <f t="shared" si="117"/>
        <v>0</v>
      </c>
      <c r="M312" s="82">
        <f t="shared" si="117"/>
        <v>0</v>
      </c>
      <c r="N312" s="82">
        <f t="shared" si="117"/>
        <v>0</v>
      </c>
      <c r="O312" s="82">
        <f t="shared" si="117"/>
        <v>0</v>
      </c>
      <c r="P312" s="82">
        <f t="shared" si="117"/>
        <v>0</v>
      </c>
      <c r="Q312" s="82">
        <f t="shared" si="117"/>
        <v>0</v>
      </c>
      <c r="R312" s="82">
        <f t="shared" si="117"/>
        <v>0</v>
      </c>
      <c r="S312" s="82">
        <f t="shared" si="117"/>
        <v>0</v>
      </c>
      <c r="T312" s="82">
        <f t="shared" si="117"/>
        <v>0</v>
      </c>
      <c r="U312" s="82">
        <f t="shared" si="117"/>
        <v>0</v>
      </c>
      <c r="V312" s="82">
        <f t="shared" si="117"/>
        <v>0</v>
      </c>
      <c r="W312" s="139">
        <f t="shared" si="113"/>
        <v>0</v>
      </c>
      <c r="BP312" s="84"/>
      <c r="BQ312" s="84"/>
      <c r="BR312" s="84"/>
      <c r="BS312" s="84"/>
      <c r="CN312" s="84"/>
      <c r="CO312" s="84"/>
      <c r="CP312" s="84"/>
      <c r="CQ312" s="84"/>
    </row>
    <row r="313" spans="1:95">
      <c r="A313" s="124" t="s">
        <v>148</v>
      </c>
      <c r="B313" s="79">
        <f t="shared" si="111"/>
        <v>0</v>
      </c>
      <c r="C313" s="82"/>
      <c r="D313" s="82">
        <f t="shared" ref="D313:V313" si="118">IF((C297-D298)=0,,C297-D298)</f>
        <v>0</v>
      </c>
      <c r="E313" s="82">
        <f t="shared" si="118"/>
        <v>0</v>
      </c>
      <c r="F313" s="82">
        <f t="shared" si="118"/>
        <v>0</v>
      </c>
      <c r="G313" s="82">
        <f t="shared" si="118"/>
        <v>0</v>
      </c>
      <c r="H313" s="82">
        <f t="shared" si="118"/>
        <v>0</v>
      </c>
      <c r="I313" s="82">
        <f t="shared" si="118"/>
        <v>0</v>
      </c>
      <c r="J313" s="82">
        <f t="shared" si="118"/>
        <v>0</v>
      </c>
      <c r="K313" s="82">
        <f t="shared" si="118"/>
        <v>0</v>
      </c>
      <c r="L313" s="82">
        <f t="shared" si="118"/>
        <v>0</v>
      </c>
      <c r="M313" s="82">
        <f t="shared" si="118"/>
        <v>0</v>
      </c>
      <c r="N313" s="82">
        <f t="shared" si="118"/>
        <v>0</v>
      </c>
      <c r="O313" s="82">
        <f t="shared" si="118"/>
        <v>0</v>
      </c>
      <c r="P313" s="82">
        <f t="shared" si="118"/>
        <v>0</v>
      </c>
      <c r="Q313" s="82">
        <f t="shared" si="118"/>
        <v>0</v>
      </c>
      <c r="R313" s="82">
        <f t="shared" si="118"/>
        <v>0</v>
      </c>
      <c r="S313" s="82">
        <f t="shared" si="118"/>
        <v>0</v>
      </c>
      <c r="T313" s="82">
        <f t="shared" si="118"/>
        <v>0</v>
      </c>
      <c r="U313" s="82">
        <f t="shared" si="118"/>
        <v>0</v>
      </c>
      <c r="V313" s="82">
        <f t="shared" si="118"/>
        <v>0</v>
      </c>
      <c r="W313" s="139">
        <f t="shared" si="113"/>
        <v>0</v>
      </c>
      <c r="BP313" s="84"/>
      <c r="BQ313" s="84"/>
      <c r="BR313" s="84"/>
      <c r="BS313" s="84"/>
      <c r="CN313" s="84"/>
      <c r="CO313" s="84"/>
      <c r="CP313" s="84"/>
      <c r="CQ313" s="84"/>
    </row>
    <row r="314" spans="1:95">
      <c r="A314" s="124" t="s">
        <v>149</v>
      </c>
      <c r="B314" s="79">
        <f t="shared" si="111"/>
        <v>0</v>
      </c>
      <c r="C314" s="82"/>
      <c r="D314" s="82">
        <f t="shared" ref="D314:V314" si="119">IF((C298-D299)=0,,C298-D299)</f>
        <v>0</v>
      </c>
      <c r="E314" s="82">
        <f t="shared" si="119"/>
        <v>0</v>
      </c>
      <c r="F314" s="82">
        <f t="shared" si="119"/>
        <v>0</v>
      </c>
      <c r="G314" s="82">
        <f t="shared" si="119"/>
        <v>0</v>
      </c>
      <c r="H314" s="82">
        <f t="shared" si="119"/>
        <v>0</v>
      </c>
      <c r="I314" s="82">
        <f t="shared" si="119"/>
        <v>0</v>
      </c>
      <c r="J314" s="82">
        <f t="shared" si="119"/>
        <v>0</v>
      </c>
      <c r="K314" s="82">
        <f t="shared" si="119"/>
        <v>0</v>
      </c>
      <c r="L314" s="82">
        <f t="shared" si="119"/>
        <v>0</v>
      </c>
      <c r="M314" s="82">
        <f t="shared" si="119"/>
        <v>0</v>
      </c>
      <c r="N314" s="82">
        <f t="shared" si="119"/>
        <v>0</v>
      </c>
      <c r="O314" s="82">
        <f t="shared" si="119"/>
        <v>0</v>
      </c>
      <c r="P314" s="82">
        <f t="shared" si="119"/>
        <v>0</v>
      </c>
      <c r="Q314" s="82">
        <f t="shared" si="119"/>
        <v>0</v>
      </c>
      <c r="R314" s="82">
        <f t="shared" si="119"/>
        <v>0</v>
      </c>
      <c r="S314" s="82">
        <f t="shared" si="119"/>
        <v>0</v>
      </c>
      <c r="T314" s="82">
        <f t="shared" si="119"/>
        <v>0</v>
      </c>
      <c r="U314" s="82">
        <f t="shared" si="119"/>
        <v>0</v>
      </c>
      <c r="V314" s="82">
        <f t="shared" si="119"/>
        <v>0</v>
      </c>
      <c r="W314" s="139">
        <f t="shared" si="113"/>
        <v>0</v>
      </c>
      <c r="BP314" s="84"/>
      <c r="BQ314" s="84"/>
      <c r="BR314" s="84"/>
      <c r="BS314" s="84"/>
      <c r="CN314" s="84"/>
      <c r="CO314" s="84"/>
      <c r="CP314" s="84"/>
      <c r="CQ314" s="84"/>
    </row>
    <row r="315" spans="1:95">
      <c r="A315" s="124" t="s">
        <v>150</v>
      </c>
      <c r="B315" s="79">
        <f t="shared" si="111"/>
        <v>0</v>
      </c>
      <c r="C315" s="82"/>
      <c r="D315" s="82">
        <f t="shared" ref="D315:V315" si="120">IF((C299-D300)=0,,C299-D300)</f>
        <v>0</v>
      </c>
      <c r="E315" s="82">
        <f t="shared" si="120"/>
        <v>0</v>
      </c>
      <c r="F315" s="82">
        <f t="shared" si="120"/>
        <v>0</v>
      </c>
      <c r="G315" s="82">
        <f t="shared" si="120"/>
        <v>0</v>
      </c>
      <c r="H315" s="82">
        <f t="shared" si="120"/>
        <v>0</v>
      </c>
      <c r="I315" s="82">
        <f t="shared" si="120"/>
        <v>0</v>
      </c>
      <c r="J315" s="82">
        <f t="shared" si="120"/>
        <v>0</v>
      </c>
      <c r="K315" s="82">
        <f t="shared" si="120"/>
        <v>0</v>
      </c>
      <c r="L315" s="82">
        <f t="shared" si="120"/>
        <v>0</v>
      </c>
      <c r="M315" s="82">
        <f t="shared" si="120"/>
        <v>0</v>
      </c>
      <c r="N315" s="82">
        <f t="shared" si="120"/>
        <v>0</v>
      </c>
      <c r="O315" s="82">
        <f t="shared" si="120"/>
        <v>0</v>
      </c>
      <c r="P315" s="82">
        <f t="shared" si="120"/>
        <v>0</v>
      </c>
      <c r="Q315" s="82">
        <f t="shared" si="120"/>
        <v>0</v>
      </c>
      <c r="R315" s="82">
        <f t="shared" si="120"/>
        <v>0</v>
      </c>
      <c r="S315" s="82">
        <f t="shared" si="120"/>
        <v>0</v>
      </c>
      <c r="T315" s="82">
        <f t="shared" si="120"/>
        <v>0</v>
      </c>
      <c r="U315" s="82">
        <f t="shared" si="120"/>
        <v>0</v>
      </c>
      <c r="V315" s="82">
        <f t="shared" si="120"/>
        <v>0</v>
      </c>
      <c r="W315" s="139">
        <f t="shared" si="113"/>
        <v>0</v>
      </c>
      <c r="BP315" s="84"/>
      <c r="BQ315" s="84"/>
      <c r="BR315" s="84"/>
      <c r="BS315" s="84"/>
      <c r="CN315" s="84"/>
      <c r="CO315" s="84"/>
      <c r="CP315" s="84"/>
      <c r="CQ315" s="84"/>
    </row>
    <row r="316" spans="1:95">
      <c r="A316" s="124" t="s">
        <v>151</v>
      </c>
      <c r="B316" s="79">
        <f t="shared" si="111"/>
        <v>0</v>
      </c>
      <c r="C316" s="82"/>
      <c r="D316" s="82">
        <f t="shared" ref="D316:V316" si="121">IF((C300-D301)=0,,C300-D301)</f>
        <v>0</v>
      </c>
      <c r="E316" s="82">
        <f t="shared" si="121"/>
        <v>0</v>
      </c>
      <c r="F316" s="82">
        <f t="shared" si="121"/>
        <v>0</v>
      </c>
      <c r="G316" s="82">
        <f t="shared" si="121"/>
        <v>0</v>
      </c>
      <c r="H316" s="82">
        <f t="shared" si="121"/>
        <v>0</v>
      </c>
      <c r="I316" s="82">
        <f t="shared" si="121"/>
        <v>0</v>
      </c>
      <c r="J316" s="82">
        <f t="shared" si="121"/>
        <v>0</v>
      </c>
      <c r="K316" s="82">
        <f t="shared" si="121"/>
        <v>0</v>
      </c>
      <c r="L316" s="82">
        <f t="shared" si="121"/>
        <v>0</v>
      </c>
      <c r="M316" s="82">
        <f t="shared" si="121"/>
        <v>0</v>
      </c>
      <c r="N316" s="82">
        <f t="shared" si="121"/>
        <v>0</v>
      </c>
      <c r="O316" s="82">
        <f t="shared" si="121"/>
        <v>0</v>
      </c>
      <c r="P316" s="82">
        <f t="shared" si="121"/>
        <v>0</v>
      </c>
      <c r="Q316" s="82">
        <f t="shared" si="121"/>
        <v>0</v>
      </c>
      <c r="R316" s="82">
        <f t="shared" si="121"/>
        <v>0</v>
      </c>
      <c r="S316" s="82">
        <f t="shared" si="121"/>
        <v>0</v>
      </c>
      <c r="T316" s="82">
        <f t="shared" si="121"/>
        <v>0</v>
      </c>
      <c r="U316" s="82">
        <f t="shared" si="121"/>
        <v>0</v>
      </c>
      <c r="V316" s="82">
        <f t="shared" si="121"/>
        <v>0</v>
      </c>
      <c r="W316" s="139">
        <f t="shared" si="113"/>
        <v>0</v>
      </c>
      <c r="BP316" s="84"/>
      <c r="BQ316" s="84"/>
      <c r="BR316" s="84"/>
      <c r="BS316" s="84"/>
      <c r="CN316" s="84"/>
      <c r="CO316" s="84"/>
      <c r="CP316" s="84"/>
      <c r="CQ316" s="84"/>
    </row>
    <row r="317" spans="1:95">
      <c r="A317" s="124" t="s">
        <v>152</v>
      </c>
      <c r="B317" s="81">
        <f t="shared" si="111"/>
        <v>0</v>
      </c>
      <c r="C317" s="82"/>
      <c r="D317" s="82">
        <f t="shared" ref="D317:V317" si="122">IF((C301-D302)=0,,C301-D302)</f>
        <v>0</v>
      </c>
      <c r="E317" s="82">
        <f t="shared" si="122"/>
        <v>0</v>
      </c>
      <c r="F317" s="82">
        <f t="shared" si="122"/>
        <v>0</v>
      </c>
      <c r="G317" s="82">
        <f t="shared" si="122"/>
        <v>0</v>
      </c>
      <c r="H317" s="82">
        <f t="shared" si="122"/>
        <v>0</v>
      </c>
      <c r="I317" s="82">
        <f t="shared" si="122"/>
        <v>0</v>
      </c>
      <c r="J317" s="82">
        <f t="shared" si="122"/>
        <v>0</v>
      </c>
      <c r="K317" s="82">
        <f t="shared" si="122"/>
        <v>0</v>
      </c>
      <c r="L317" s="82">
        <f t="shared" si="122"/>
        <v>0</v>
      </c>
      <c r="M317" s="82">
        <f t="shared" si="122"/>
        <v>0</v>
      </c>
      <c r="N317" s="82">
        <f t="shared" si="122"/>
        <v>0</v>
      </c>
      <c r="O317" s="82">
        <f t="shared" si="122"/>
        <v>0</v>
      </c>
      <c r="P317" s="82">
        <f t="shared" si="122"/>
        <v>0</v>
      </c>
      <c r="Q317" s="82">
        <f t="shared" si="122"/>
        <v>0</v>
      </c>
      <c r="R317" s="82">
        <f t="shared" si="122"/>
        <v>0</v>
      </c>
      <c r="S317" s="82">
        <f t="shared" si="122"/>
        <v>0</v>
      </c>
      <c r="T317" s="82">
        <f t="shared" si="122"/>
        <v>0</v>
      </c>
      <c r="U317" s="82">
        <f t="shared" si="122"/>
        <v>0</v>
      </c>
      <c r="V317" s="82">
        <f t="shared" si="122"/>
        <v>0</v>
      </c>
      <c r="W317" s="139">
        <f t="shared" si="113"/>
        <v>0</v>
      </c>
      <c r="BP317" s="84"/>
      <c r="BQ317" s="84"/>
      <c r="BR317" s="84"/>
      <c r="BS317" s="84"/>
      <c r="CN317" s="84"/>
      <c r="CO317" s="84"/>
      <c r="CP317" s="84"/>
      <c r="CQ317" s="84"/>
    </row>
    <row r="318" spans="1:95" ht="12" thickBot="1">
      <c r="A318" s="132" t="s">
        <v>29</v>
      </c>
      <c r="B318" s="133"/>
      <c r="C318" s="134">
        <f t="shared" ref="C318:W318" si="123">IF(SUM(C307:C317)=0,,SUM(C307:C317))</f>
        <v>0</v>
      </c>
      <c r="D318" s="134">
        <f t="shared" si="123"/>
        <v>0</v>
      </c>
      <c r="E318" s="134">
        <f t="shared" si="123"/>
        <v>0</v>
      </c>
      <c r="F318" s="134">
        <f t="shared" si="123"/>
        <v>0</v>
      </c>
      <c r="G318" s="134">
        <f t="shared" si="123"/>
        <v>0</v>
      </c>
      <c r="H318" s="134">
        <f t="shared" si="123"/>
        <v>0</v>
      </c>
      <c r="I318" s="134">
        <f t="shared" si="123"/>
        <v>0</v>
      </c>
      <c r="J318" s="134">
        <f t="shared" si="123"/>
        <v>0</v>
      </c>
      <c r="K318" s="134">
        <f t="shared" si="123"/>
        <v>0</v>
      </c>
      <c r="L318" s="134">
        <f t="shared" si="123"/>
        <v>0</v>
      </c>
      <c r="M318" s="134">
        <f t="shared" si="123"/>
        <v>0</v>
      </c>
      <c r="N318" s="134">
        <f t="shared" si="123"/>
        <v>0</v>
      </c>
      <c r="O318" s="134">
        <f t="shared" si="123"/>
        <v>0</v>
      </c>
      <c r="P318" s="134">
        <f t="shared" si="123"/>
        <v>0</v>
      </c>
      <c r="Q318" s="134">
        <f t="shared" si="123"/>
        <v>0</v>
      </c>
      <c r="R318" s="134">
        <f t="shared" si="123"/>
        <v>0</v>
      </c>
      <c r="S318" s="134">
        <f t="shared" si="123"/>
        <v>0</v>
      </c>
      <c r="T318" s="134">
        <f t="shared" si="123"/>
        <v>0</v>
      </c>
      <c r="U318" s="134">
        <f t="shared" si="123"/>
        <v>0</v>
      </c>
      <c r="V318" s="134">
        <f t="shared" si="123"/>
        <v>0</v>
      </c>
      <c r="W318" s="135">
        <f t="shared" si="123"/>
        <v>0</v>
      </c>
      <c r="BP318" s="84"/>
      <c r="BQ318" s="84"/>
      <c r="BR318" s="84"/>
      <c r="BS318" s="84"/>
      <c r="CN318" s="84"/>
      <c r="CO318" s="84"/>
      <c r="CP318" s="84"/>
      <c r="CQ318" s="84"/>
    </row>
    <row r="319" spans="1:95" ht="12.75" thickTop="1" thickBot="1">
      <c r="A319" s="77"/>
      <c r="B319" s="77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BP319" s="84"/>
      <c r="BQ319" s="84"/>
      <c r="BR319" s="84"/>
      <c r="BS319" s="84"/>
      <c r="CN319" s="84"/>
      <c r="CO319" s="84"/>
      <c r="CP319" s="84"/>
      <c r="CQ319" s="84"/>
    </row>
    <row r="320" spans="1:95" ht="13.5" thickTop="1">
      <c r="A320" s="861" t="s">
        <v>308</v>
      </c>
      <c r="B320" s="862"/>
      <c r="C320" s="862"/>
      <c r="D320" s="862"/>
      <c r="E320" s="863"/>
      <c r="F320" s="863"/>
      <c r="G320" s="863"/>
      <c r="H320" s="863"/>
      <c r="I320" s="863"/>
      <c r="J320" s="863"/>
      <c r="K320" s="863"/>
      <c r="L320" s="863"/>
      <c r="M320" s="863"/>
      <c r="N320" s="863"/>
      <c r="O320" s="863"/>
      <c r="P320" s="863"/>
      <c r="Q320" s="863"/>
      <c r="R320" s="863"/>
      <c r="S320" s="863"/>
      <c r="T320" s="863"/>
      <c r="U320" s="863"/>
      <c r="V320" s="863"/>
      <c r="W320" s="864"/>
      <c r="BP320" s="84"/>
      <c r="BQ320" s="84"/>
      <c r="BR320" s="84"/>
      <c r="BS320" s="84"/>
      <c r="CN320" s="84"/>
      <c r="CO320" s="84"/>
      <c r="CP320" s="84"/>
      <c r="CQ320" s="84"/>
    </row>
    <row r="321" spans="1:95">
      <c r="A321" s="117" t="s">
        <v>156</v>
      </c>
      <c r="B321" s="118"/>
      <c r="C321" s="118" t="s">
        <v>49</v>
      </c>
      <c r="D321" s="118" t="s">
        <v>33</v>
      </c>
      <c r="E321" s="118" t="s">
        <v>34</v>
      </c>
      <c r="F321" s="118" t="s">
        <v>35</v>
      </c>
      <c r="G321" s="118" t="s">
        <v>36</v>
      </c>
      <c r="H321" s="118" t="s">
        <v>37</v>
      </c>
      <c r="I321" s="118" t="s">
        <v>38</v>
      </c>
      <c r="J321" s="118" t="s">
        <v>39</v>
      </c>
      <c r="K321" s="118" t="s">
        <v>40</v>
      </c>
      <c r="L321" s="118" t="s">
        <v>41</v>
      </c>
      <c r="M321" s="118" t="s">
        <v>42</v>
      </c>
      <c r="N321" s="118" t="s">
        <v>43</v>
      </c>
      <c r="O321" s="118" t="s">
        <v>44</v>
      </c>
      <c r="P321" s="118" t="s">
        <v>45</v>
      </c>
      <c r="Q321" s="101" t="s">
        <v>46</v>
      </c>
      <c r="R321" s="101" t="s">
        <v>47</v>
      </c>
      <c r="S321" s="101" t="s">
        <v>369</v>
      </c>
      <c r="T321" s="101" t="s">
        <v>370</v>
      </c>
      <c r="U321" s="101" t="s">
        <v>371</v>
      </c>
      <c r="V321" s="101" t="s">
        <v>372</v>
      </c>
      <c r="W321" s="102" t="s">
        <v>373</v>
      </c>
      <c r="BP321" s="84"/>
      <c r="BQ321" s="84"/>
      <c r="BR321" s="84"/>
      <c r="BS321" s="84"/>
      <c r="CN321" s="84"/>
      <c r="CO321" s="84"/>
      <c r="CP321" s="84"/>
      <c r="CQ321" s="84"/>
    </row>
    <row r="322" spans="1:95">
      <c r="A322" s="140" t="s">
        <v>155</v>
      </c>
      <c r="B322" s="688"/>
      <c r="C322" s="689" t="str">
        <f>IFERROR(SUMPRODUCT(B292:B301,C292:C301)/C303,"")</f>
        <v/>
      </c>
      <c r="D322" s="690">
        <v>1</v>
      </c>
      <c r="E322" s="690">
        <v>1</v>
      </c>
      <c r="F322" s="690">
        <v>1</v>
      </c>
      <c r="G322" s="690">
        <v>1</v>
      </c>
      <c r="H322" s="690">
        <v>1</v>
      </c>
      <c r="I322" s="690">
        <v>1</v>
      </c>
      <c r="J322" s="690">
        <v>1</v>
      </c>
      <c r="K322" s="690">
        <v>1</v>
      </c>
      <c r="L322" s="690">
        <v>1</v>
      </c>
      <c r="M322" s="690">
        <v>1</v>
      </c>
      <c r="N322" s="690">
        <v>1</v>
      </c>
      <c r="O322" s="690">
        <v>1</v>
      </c>
      <c r="P322" s="690">
        <v>1</v>
      </c>
      <c r="Q322" s="690">
        <v>1</v>
      </c>
      <c r="R322" s="690">
        <v>1</v>
      </c>
      <c r="S322" s="690">
        <v>1</v>
      </c>
      <c r="T322" s="690">
        <v>1</v>
      </c>
      <c r="U322" s="690">
        <v>1</v>
      </c>
      <c r="V322" s="690">
        <v>1</v>
      </c>
      <c r="W322" s="691">
        <v>1</v>
      </c>
    </row>
    <row r="323" spans="1:95" ht="12" thickBot="1">
      <c r="A323" s="698" t="s">
        <v>60</v>
      </c>
      <c r="B323" s="695"/>
      <c r="C323" s="696">
        <f>+C303</f>
        <v>0</v>
      </c>
      <c r="D323" s="696">
        <f t="shared" ref="D323:W323" si="124">+D292</f>
        <v>0</v>
      </c>
      <c r="E323" s="696">
        <f t="shared" si="124"/>
        <v>0</v>
      </c>
      <c r="F323" s="696">
        <f t="shared" si="124"/>
        <v>0</v>
      </c>
      <c r="G323" s="696">
        <f t="shared" si="124"/>
        <v>0</v>
      </c>
      <c r="H323" s="696">
        <f t="shared" si="124"/>
        <v>0</v>
      </c>
      <c r="I323" s="696">
        <f t="shared" si="124"/>
        <v>0</v>
      </c>
      <c r="J323" s="696">
        <f t="shared" si="124"/>
        <v>0</v>
      </c>
      <c r="K323" s="696">
        <f t="shared" si="124"/>
        <v>0</v>
      </c>
      <c r="L323" s="696">
        <f t="shared" si="124"/>
        <v>0</v>
      </c>
      <c r="M323" s="696">
        <f t="shared" si="124"/>
        <v>0</v>
      </c>
      <c r="N323" s="696">
        <f t="shared" si="124"/>
        <v>0</v>
      </c>
      <c r="O323" s="696">
        <f t="shared" si="124"/>
        <v>0</v>
      </c>
      <c r="P323" s="696">
        <f t="shared" si="124"/>
        <v>0</v>
      </c>
      <c r="Q323" s="696">
        <f t="shared" si="124"/>
        <v>0</v>
      </c>
      <c r="R323" s="696">
        <f t="shared" si="124"/>
        <v>0</v>
      </c>
      <c r="S323" s="696">
        <f t="shared" si="124"/>
        <v>0</v>
      </c>
      <c r="T323" s="696">
        <f t="shared" si="124"/>
        <v>0</v>
      </c>
      <c r="U323" s="696">
        <f t="shared" si="124"/>
        <v>0</v>
      </c>
      <c r="V323" s="696">
        <f t="shared" si="124"/>
        <v>0</v>
      </c>
      <c r="W323" s="697">
        <f t="shared" si="124"/>
        <v>0</v>
      </c>
    </row>
    <row r="324" spans="1:95" ht="12.75" thickTop="1" thickBot="1">
      <c r="B324" s="83"/>
      <c r="C324" s="83"/>
      <c r="BP324" s="84"/>
      <c r="BQ324" s="84"/>
      <c r="BR324" s="84"/>
      <c r="BS324" s="84"/>
      <c r="CN324" s="84"/>
      <c r="CO324" s="84"/>
      <c r="CP324" s="84"/>
      <c r="CQ324" s="84"/>
    </row>
    <row r="325" spans="1:95" ht="13.5" thickTop="1">
      <c r="A325" s="861" t="s">
        <v>309</v>
      </c>
      <c r="B325" s="862"/>
      <c r="C325" s="862"/>
      <c r="D325" s="862"/>
      <c r="E325" s="863"/>
      <c r="F325" s="863"/>
      <c r="G325" s="863"/>
      <c r="H325" s="863"/>
      <c r="I325" s="863"/>
      <c r="J325" s="863"/>
      <c r="K325" s="863"/>
      <c r="L325" s="863"/>
      <c r="M325" s="863"/>
      <c r="N325" s="863"/>
      <c r="O325" s="863"/>
      <c r="P325" s="863"/>
      <c r="Q325" s="863"/>
      <c r="R325" s="863"/>
      <c r="S325" s="863"/>
      <c r="T325" s="863"/>
      <c r="U325" s="863"/>
      <c r="V325" s="863"/>
      <c r="W325" s="864"/>
      <c r="BP325" s="84"/>
      <c r="BQ325" s="84"/>
      <c r="BR325" s="84"/>
      <c r="BS325" s="84"/>
      <c r="CN325" s="84"/>
      <c r="CO325" s="84"/>
      <c r="CP325" s="84"/>
      <c r="CQ325" s="84"/>
    </row>
    <row r="326" spans="1:95">
      <c r="A326" s="117" t="s">
        <v>156</v>
      </c>
      <c r="B326" s="118"/>
      <c r="C326" s="118" t="s">
        <v>49</v>
      </c>
      <c r="D326" s="118" t="s">
        <v>33</v>
      </c>
      <c r="E326" s="118" t="s">
        <v>34</v>
      </c>
      <c r="F326" s="118" t="s">
        <v>35</v>
      </c>
      <c r="G326" s="118" t="s">
        <v>36</v>
      </c>
      <c r="H326" s="118" t="s">
        <v>37</v>
      </c>
      <c r="I326" s="118" t="s">
        <v>38</v>
      </c>
      <c r="J326" s="118" t="s">
        <v>39</v>
      </c>
      <c r="K326" s="118" t="s">
        <v>40</v>
      </c>
      <c r="L326" s="118" t="s">
        <v>41</v>
      </c>
      <c r="M326" s="118" t="s">
        <v>42</v>
      </c>
      <c r="N326" s="118" t="s">
        <v>43</v>
      </c>
      <c r="O326" s="118" t="s">
        <v>44</v>
      </c>
      <c r="P326" s="118" t="s">
        <v>45</v>
      </c>
      <c r="Q326" s="101" t="s">
        <v>46</v>
      </c>
      <c r="R326" s="101" t="s">
        <v>47</v>
      </c>
      <c r="S326" s="101" t="s">
        <v>369</v>
      </c>
      <c r="T326" s="101" t="s">
        <v>370</v>
      </c>
      <c r="U326" s="101" t="s">
        <v>371</v>
      </c>
      <c r="V326" s="101" t="s">
        <v>372</v>
      </c>
      <c r="W326" s="102" t="s">
        <v>373</v>
      </c>
      <c r="BP326" s="84"/>
      <c r="BQ326" s="84"/>
      <c r="BR326" s="84"/>
      <c r="BS326" s="84"/>
      <c r="CN326" s="84"/>
      <c r="CO326" s="84"/>
      <c r="CP326" s="84"/>
      <c r="CQ326" s="84"/>
    </row>
    <row r="327" spans="1:95">
      <c r="A327" s="140" t="s">
        <v>155</v>
      </c>
      <c r="B327" s="688"/>
      <c r="C327" s="689"/>
      <c r="D327" s="690">
        <f t="shared" ref="D327:W327" si="125">IFERROR(IF(D328=0,0,SUMPRODUCT(D308:D317,$B$308:$B$317)/D328),"")</f>
        <v>0</v>
      </c>
      <c r="E327" s="690">
        <f t="shared" si="125"/>
        <v>0</v>
      </c>
      <c r="F327" s="690">
        <f t="shared" si="125"/>
        <v>0</v>
      </c>
      <c r="G327" s="690">
        <f t="shared" si="125"/>
        <v>0</v>
      </c>
      <c r="H327" s="690">
        <f t="shared" si="125"/>
        <v>0</v>
      </c>
      <c r="I327" s="690">
        <f t="shared" si="125"/>
        <v>0</v>
      </c>
      <c r="J327" s="690">
        <f t="shared" si="125"/>
        <v>0</v>
      </c>
      <c r="K327" s="690">
        <f t="shared" si="125"/>
        <v>0</v>
      </c>
      <c r="L327" s="690">
        <f t="shared" si="125"/>
        <v>0</v>
      </c>
      <c r="M327" s="690">
        <f t="shared" si="125"/>
        <v>0</v>
      </c>
      <c r="N327" s="690">
        <f t="shared" si="125"/>
        <v>0</v>
      </c>
      <c r="O327" s="690">
        <f t="shared" si="125"/>
        <v>0</v>
      </c>
      <c r="P327" s="690">
        <f t="shared" si="125"/>
        <v>0</v>
      </c>
      <c r="Q327" s="690">
        <f t="shared" si="125"/>
        <v>0</v>
      </c>
      <c r="R327" s="690">
        <f>IFERROR(IF(R328=0,0,SUMPRODUCT(R308:R317,$B$308:$B$317)/R328),"")</f>
        <v>0</v>
      </c>
      <c r="S327" s="690">
        <f>IFERROR(IF(S328=0,0,SUMPRODUCT(S308:S317,$B$308:$B$317)/S328),"")</f>
        <v>0</v>
      </c>
      <c r="T327" s="690">
        <f>IFERROR(IF(T328=0,0,SUMPRODUCT(T308:T317,$B$308:$B$317)/T328),"")</f>
        <v>0</v>
      </c>
      <c r="U327" s="690">
        <f>IFERROR(IF(U328=0,0,SUMPRODUCT(U308:U317,$B$308:$B$317)/U328),"")</f>
        <v>0</v>
      </c>
      <c r="V327" s="690">
        <f>IFERROR(IF(V328=0,0,SUMPRODUCT(V308:V317,$B$308:$B$317)/V328),"")</f>
        <v>0</v>
      </c>
      <c r="W327" s="691">
        <f t="shared" si="125"/>
        <v>0</v>
      </c>
    </row>
    <row r="328" spans="1:95" ht="12" thickBot="1">
      <c r="A328" s="698" t="s">
        <v>60</v>
      </c>
      <c r="B328" s="695"/>
      <c r="C328" s="696"/>
      <c r="D328" s="696">
        <f t="shared" ref="D328:W328" si="126">D318</f>
        <v>0</v>
      </c>
      <c r="E328" s="696">
        <f t="shared" si="126"/>
        <v>0</v>
      </c>
      <c r="F328" s="696">
        <f t="shared" si="126"/>
        <v>0</v>
      </c>
      <c r="G328" s="696">
        <f t="shared" si="126"/>
        <v>0</v>
      </c>
      <c r="H328" s="696">
        <f t="shared" si="126"/>
        <v>0</v>
      </c>
      <c r="I328" s="696">
        <f t="shared" si="126"/>
        <v>0</v>
      </c>
      <c r="J328" s="696">
        <f t="shared" si="126"/>
        <v>0</v>
      </c>
      <c r="K328" s="696">
        <f t="shared" si="126"/>
        <v>0</v>
      </c>
      <c r="L328" s="696">
        <f t="shared" si="126"/>
        <v>0</v>
      </c>
      <c r="M328" s="696">
        <f t="shared" si="126"/>
        <v>0</v>
      </c>
      <c r="N328" s="696">
        <f t="shared" si="126"/>
        <v>0</v>
      </c>
      <c r="O328" s="696">
        <f t="shared" si="126"/>
        <v>0</v>
      </c>
      <c r="P328" s="696">
        <f t="shared" si="126"/>
        <v>0</v>
      </c>
      <c r="Q328" s="696">
        <f t="shared" si="126"/>
        <v>0</v>
      </c>
      <c r="R328" s="696">
        <f>R318</f>
        <v>0</v>
      </c>
      <c r="S328" s="696">
        <f>S318</f>
        <v>0</v>
      </c>
      <c r="T328" s="696">
        <f>T318</f>
        <v>0</v>
      </c>
      <c r="U328" s="696">
        <f>U318</f>
        <v>0</v>
      </c>
      <c r="V328" s="696">
        <f>V318</f>
        <v>0</v>
      </c>
      <c r="W328" s="697">
        <f t="shared" si="126"/>
        <v>0</v>
      </c>
    </row>
    <row r="329" spans="1:95" ht="12.75" thickTop="1" thickBot="1">
      <c r="B329" s="83"/>
      <c r="C329" s="83"/>
      <c r="BP329" s="84"/>
      <c r="BQ329" s="84"/>
      <c r="BR329" s="84"/>
      <c r="BS329" s="84"/>
      <c r="CN329" s="84"/>
      <c r="CO329" s="84"/>
      <c r="CP329" s="84"/>
      <c r="CQ329" s="84"/>
    </row>
    <row r="330" spans="1:95" ht="13.5" thickTop="1">
      <c r="A330" s="861" t="s">
        <v>310</v>
      </c>
      <c r="B330" s="862"/>
      <c r="C330" s="862"/>
      <c r="D330" s="862"/>
      <c r="E330" s="863"/>
      <c r="F330" s="863"/>
      <c r="G330" s="863"/>
      <c r="H330" s="863"/>
      <c r="I330" s="863"/>
      <c r="J330" s="863"/>
      <c r="K330" s="863"/>
      <c r="L330" s="863"/>
      <c r="M330" s="863"/>
      <c r="N330" s="863"/>
      <c r="O330" s="863"/>
      <c r="P330" s="863"/>
      <c r="Q330" s="863"/>
      <c r="R330" s="863"/>
      <c r="S330" s="863"/>
      <c r="T330" s="863"/>
      <c r="U330" s="863"/>
      <c r="V330" s="863"/>
      <c r="W330" s="864"/>
      <c r="BP330" s="84"/>
      <c r="BQ330" s="84"/>
      <c r="BR330" s="84"/>
      <c r="BS330" s="84"/>
      <c r="CN330" s="84"/>
      <c r="CO330" s="84"/>
      <c r="CP330" s="84"/>
      <c r="CQ330" s="84"/>
    </row>
    <row r="331" spans="1:95">
      <c r="A331" s="119" t="s">
        <v>141</v>
      </c>
      <c r="B331" s="101"/>
      <c r="C331" s="101" t="s">
        <v>49</v>
      </c>
      <c r="D331" s="101" t="s">
        <v>33</v>
      </c>
      <c r="E331" s="101" t="s">
        <v>34</v>
      </c>
      <c r="F331" s="101" t="s">
        <v>35</v>
      </c>
      <c r="G331" s="101" t="s">
        <v>36</v>
      </c>
      <c r="H331" s="101" t="s">
        <v>37</v>
      </c>
      <c r="I331" s="101" t="s">
        <v>38</v>
      </c>
      <c r="J331" s="101" t="s">
        <v>39</v>
      </c>
      <c r="K331" s="101" t="s">
        <v>40</v>
      </c>
      <c r="L331" s="101" t="s">
        <v>41</v>
      </c>
      <c r="M331" s="101" t="s">
        <v>42</v>
      </c>
      <c r="N331" s="101" t="s">
        <v>43</v>
      </c>
      <c r="O331" s="101" t="s">
        <v>44</v>
      </c>
      <c r="P331" s="101" t="s">
        <v>45</v>
      </c>
      <c r="Q331" s="101" t="s">
        <v>46</v>
      </c>
      <c r="R331" s="101" t="s">
        <v>47</v>
      </c>
      <c r="S331" s="101" t="s">
        <v>369</v>
      </c>
      <c r="T331" s="101" t="s">
        <v>370</v>
      </c>
      <c r="U331" s="101" t="s">
        <v>371</v>
      </c>
      <c r="V331" s="101" t="s">
        <v>372</v>
      </c>
      <c r="W331" s="102" t="s">
        <v>373</v>
      </c>
      <c r="BP331" s="84"/>
      <c r="BQ331" s="84"/>
      <c r="BR331" s="84"/>
      <c r="BS331" s="84"/>
      <c r="CN331" s="84"/>
      <c r="CO331" s="84"/>
      <c r="CP331" s="84"/>
      <c r="CQ331" s="84"/>
    </row>
    <row r="332" spans="1:95">
      <c r="A332" s="125" t="s">
        <v>142</v>
      </c>
      <c r="B332" s="126">
        <f>+$C$32</f>
        <v>0</v>
      </c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8"/>
      <c r="BP332" s="84"/>
      <c r="BQ332" s="84"/>
      <c r="BR332" s="84"/>
      <c r="BS332" s="84"/>
      <c r="CN332" s="84"/>
      <c r="CO332" s="84"/>
      <c r="CP332" s="84"/>
      <c r="CQ332" s="84"/>
    </row>
    <row r="333" spans="1:95">
      <c r="A333" s="124" t="s">
        <v>143</v>
      </c>
      <c r="B333" s="79">
        <f>+$C$33</f>
        <v>0</v>
      </c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30"/>
      <c r="BP333" s="84"/>
      <c r="BQ333" s="84"/>
      <c r="BR333" s="84"/>
      <c r="BS333" s="84"/>
      <c r="CN333" s="84"/>
      <c r="CO333" s="84"/>
      <c r="CP333" s="84"/>
      <c r="CQ333" s="84"/>
    </row>
    <row r="334" spans="1:95">
      <c r="A334" s="124" t="s">
        <v>144</v>
      </c>
      <c r="B334" s="79">
        <f>+$C$34</f>
        <v>0</v>
      </c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30"/>
      <c r="BP334" s="84"/>
      <c r="BQ334" s="84"/>
      <c r="BR334" s="84"/>
      <c r="BS334" s="84"/>
      <c r="CN334" s="84"/>
      <c r="CO334" s="84"/>
      <c r="CP334" s="84"/>
      <c r="CQ334" s="84"/>
    </row>
    <row r="335" spans="1:95">
      <c r="A335" s="131" t="s">
        <v>145</v>
      </c>
      <c r="B335" s="79">
        <f>+$C$35</f>
        <v>0</v>
      </c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30"/>
      <c r="BP335" s="84"/>
      <c r="BQ335" s="84"/>
      <c r="BR335" s="84"/>
      <c r="BS335" s="84"/>
      <c r="CN335" s="84"/>
      <c r="CO335" s="84"/>
      <c r="CP335" s="84"/>
      <c r="CQ335" s="84"/>
    </row>
    <row r="336" spans="1:95">
      <c r="A336" s="124" t="s">
        <v>146</v>
      </c>
      <c r="B336" s="79">
        <f>+$C$36</f>
        <v>0</v>
      </c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30"/>
      <c r="BP336" s="84"/>
      <c r="BQ336" s="84"/>
      <c r="BR336" s="84"/>
      <c r="BS336" s="84"/>
      <c r="CN336" s="84"/>
      <c r="CO336" s="84"/>
      <c r="CP336" s="84"/>
      <c r="CQ336" s="84"/>
    </row>
    <row r="337" spans="1:95">
      <c r="A337" s="124" t="s">
        <v>147</v>
      </c>
      <c r="B337" s="79">
        <f>+$C$37</f>
        <v>0</v>
      </c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30"/>
      <c r="BP337" s="84"/>
      <c r="BQ337" s="84"/>
      <c r="BR337" s="84"/>
      <c r="BS337" s="84"/>
      <c r="CN337" s="84"/>
      <c r="CO337" s="84"/>
      <c r="CP337" s="84"/>
      <c r="CQ337" s="84"/>
    </row>
    <row r="338" spans="1:95">
      <c r="A338" s="124" t="s">
        <v>148</v>
      </c>
      <c r="B338" s="79">
        <f>+$C$38</f>
        <v>0</v>
      </c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30"/>
      <c r="BP338" s="84"/>
      <c r="BQ338" s="84"/>
      <c r="BR338" s="84"/>
      <c r="BS338" s="84"/>
      <c r="CN338" s="84"/>
      <c r="CO338" s="84"/>
      <c r="CP338" s="84"/>
      <c r="CQ338" s="84"/>
    </row>
    <row r="339" spans="1:95">
      <c r="A339" s="124" t="s">
        <v>149</v>
      </c>
      <c r="B339" s="79">
        <f>+$C$39</f>
        <v>0</v>
      </c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30"/>
      <c r="BP339" s="84"/>
      <c r="BQ339" s="84"/>
      <c r="BR339" s="84"/>
      <c r="BS339" s="84"/>
      <c r="CN339" s="84"/>
      <c r="CO339" s="84"/>
      <c r="CP339" s="84"/>
      <c r="CQ339" s="84"/>
    </row>
    <row r="340" spans="1:95">
      <c r="A340" s="124" t="s">
        <v>150</v>
      </c>
      <c r="B340" s="79">
        <f>+$C$40</f>
        <v>0</v>
      </c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30"/>
      <c r="BP340" s="84"/>
      <c r="BQ340" s="84"/>
      <c r="BR340" s="84"/>
      <c r="BS340" s="84"/>
      <c r="CN340" s="84"/>
      <c r="CO340" s="84"/>
      <c r="CP340" s="84"/>
      <c r="CQ340" s="84"/>
    </row>
    <row r="341" spans="1:95">
      <c r="A341" s="124" t="s">
        <v>151</v>
      </c>
      <c r="B341" s="79">
        <f>+$C$41</f>
        <v>0</v>
      </c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30"/>
      <c r="BP341" s="84"/>
      <c r="BQ341" s="84"/>
      <c r="BR341" s="84"/>
      <c r="BS341" s="84"/>
      <c r="CN341" s="84"/>
      <c r="CO341" s="84"/>
      <c r="CP341" s="84"/>
      <c r="CQ341" s="84"/>
    </row>
    <row r="342" spans="1:95">
      <c r="A342" s="124" t="s">
        <v>152</v>
      </c>
      <c r="B342" s="79">
        <f>+$C$42</f>
        <v>0</v>
      </c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30"/>
      <c r="BP342" s="84"/>
      <c r="BQ342" s="84"/>
      <c r="BR342" s="84"/>
      <c r="BS342" s="84"/>
      <c r="CN342" s="84"/>
      <c r="CO342" s="84"/>
      <c r="CP342" s="84"/>
      <c r="CQ342" s="84"/>
    </row>
    <row r="343" spans="1:95" ht="12" thickBot="1">
      <c r="A343" s="132" t="s">
        <v>29</v>
      </c>
      <c r="B343" s="133"/>
      <c r="C343" s="134">
        <f t="shared" ref="C343:W343" si="127">IF(SUM(C332:C342)=0,,SUM(C332:C342))</f>
        <v>0</v>
      </c>
      <c r="D343" s="134">
        <f t="shared" si="127"/>
        <v>0</v>
      </c>
      <c r="E343" s="134">
        <f t="shared" si="127"/>
        <v>0</v>
      </c>
      <c r="F343" s="134">
        <f t="shared" si="127"/>
        <v>0</v>
      </c>
      <c r="G343" s="134">
        <f t="shared" si="127"/>
        <v>0</v>
      </c>
      <c r="H343" s="134">
        <f t="shared" si="127"/>
        <v>0</v>
      </c>
      <c r="I343" s="134">
        <f t="shared" si="127"/>
        <v>0</v>
      </c>
      <c r="J343" s="134">
        <f t="shared" si="127"/>
        <v>0</v>
      </c>
      <c r="K343" s="134">
        <f t="shared" si="127"/>
        <v>0</v>
      </c>
      <c r="L343" s="134">
        <f t="shared" si="127"/>
        <v>0</v>
      </c>
      <c r="M343" s="134">
        <f t="shared" si="127"/>
        <v>0</v>
      </c>
      <c r="N343" s="134">
        <f t="shared" si="127"/>
        <v>0</v>
      </c>
      <c r="O343" s="134">
        <f t="shared" si="127"/>
        <v>0</v>
      </c>
      <c r="P343" s="134">
        <f t="shared" si="127"/>
        <v>0</v>
      </c>
      <c r="Q343" s="134">
        <f t="shared" si="127"/>
        <v>0</v>
      </c>
      <c r="R343" s="134">
        <f t="shared" si="127"/>
        <v>0</v>
      </c>
      <c r="S343" s="134">
        <f t="shared" si="127"/>
        <v>0</v>
      </c>
      <c r="T343" s="134">
        <f t="shared" si="127"/>
        <v>0</v>
      </c>
      <c r="U343" s="134">
        <f t="shared" si="127"/>
        <v>0</v>
      </c>
      <c r="V343" s="134">
        <f t="shared" si="127"/>
        <v>0</v>
      </c>
      <c r="W343" s="135">
        <f t="shared" si="127"/>
        <v>0</v>
      </c>
      <c r="BP343" s="84"/>
      <c r="BQ343" s="84"/>
      <c r="BR343" s="84"/>
      <c r="BS343" s="84"/>
      <c r="CN343" s="84"/>
      <c r="CO343" s="84"/>
      <c r="CP343" s="84"/>
      <c r="CQ343" s="84"/>
    </row>
    <row r="344" spans="1:95" ht="12.75" thickTop="1" thickBot="1">
      <c r="B344" s="77"/>
      <c r="BP344" s="84"/>
      <c r="BQ344" s="84"/>
      <c r="BR344" s="84"/>
      <c r="BS344" s="84"/>
      <c r="CN344" s="84"/>
      <c r="CO344" s="84"/>
      <c r="CP344" s="84"/>
      <c r="CQ344" s="84"/>
    </row>
    <row r="345" spans="1:95" ht="13.5" thickTop="1">
      <c r="A345" s="861" t="s">
        <v>311</v>
      </c>
      <c r="B345" s="862"/>
      <c r="C345" s="862"/>
      <c r="D345" s="862"/>
      <c r="E345" s="863"/>
      <c r="F345" s="863"/>
      <c r="G345" s="863"/>
      <c r="H345" s="863"/>
      <c r="I345" s="863"/>
      <c r="J345" s="863"/>
      <c r="K345" s="863"/>
      <c r="L345" s="863"/>
      <c r="M345" s="863"/>
      <c r="N345" s="863"/>
      <c r="O345" s="863"/>
      <c r="P345" s="863"/>
      <c r="Q345" s="863"/>
      <c r="R345" s="863"/>
      <c r="S345" s="863"/>
      <c r="T345" s="863"/>
      <c r="U345" s="863"/>
      <c r="V345" s="863"/>
      <c r="W345" s="864"/>
      <c r="BP345" s="84"/>
      <c r="BQ345" s="84"/>
      <c r="BR345" s="84"/>
      <c r="BS345" s="84"/>
      <c r="CN345" s="84"/>
      <c r="CO345" s="84"/>
      <c r="CP345" s="84"/>
      <c r="CQ345" s="84"/>
    </row>
    <row r="346" spans="1:95">
      <c r="A346" s="119" t="s">
        <v>141</v>
      </c>
      <c r="B346" s="101"/>
      <c r="C346" s="101" t="s">
        <v>49</v>
      </c>
      <c r="D346" s="101" t="s">
        <v>33</v>
      </c>
      <c r="E346" s="101" t="s">
        <v>34</v>
      </c>
      <c r="F346" s="101" t="s">
        <v>35</v>
      </c>
      <c r="G346" s="101" t="s">
        <v>36</v>
      </c>
      <c r="H346" s="101" t="s">
        <v>37</v>
      </c>
      <c r="I346" s="101" t="s">
        <v>38</v>
      </c>
      <c r="J346" s="101" t="s">
        <v>39</v>
      </c>
      <c r="K346" s="101" t="s">
        <v>40</v>
      </c>
      <c r="L346" s="101" t="s">
        <v>41</v>
      </c>
      <c r="M346" s="101" t="s">
        <v>42</v>
      </c>
      <c r="N346" s="101" t="s">
        <v>43</v>
      </c>
      <c r="O346" s="101" t="s">
        <v>44</v>
      </c>
      <c r="P346" s="101" t="s">
        <v>45</v>
      </c>
      <c r="Q346" s="101" t="s">
        <v>46</v>
      </c>
      <c r="R346" s="101" t="s">
        <v>47</v>
      </c>
      <c r="S346" s="101" t="s">
        <v>369</v>
      </c>
      <c r="T346" s="101" t="s">
        <v>370</v>
      </c>
      <c r="U346" s="101" t="s">
        <v>371</v>
      </c>
      <c r="V346" s="101" t="s">
        <v>372</v>
      </c>
      <c r="W346" s="102" t="s">
        <v>373</v>
      </c>
      <c r="BP346" s="84"/>
      <c r="BQ346" s="84"/>
      <c r="BR346" s="84"/>
      <c r="BS346" s="84"/>
      <c r="CN346" s="84"/>
      <c r="CO346" s="84"/>
      <c r="CP346" s="84"/>
      <c r="CQ346" s="84"/>
    </row>
    <row r="347" spans="1:95">
      <c r="A347" s="125" t="s">
        <v>142</v>
      </c>
      <c r="B347" s="126">
        <f t="shared" ref="B347:B357" si="128">+B332</f>
        <v>0</v>
      </c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8"/>
      <c r="BP347" s="84"/>
      <c r="BQ347" s="84"/>
      <c r="BR347" s="84"/>
      <c r="BS347" s="84"/>
      <c r="CN347" s="84"/>
      <c r="CO347" s="84"/>
      <c r="CP347" s="84"/>
      <c r="CQ347" s="84"/>
    </row>
    <row r="348" spans="1:95">
      <c r="A348" s="124" t="s">
        <v>143</v>
      </c>
      <c r="B348" s="79">
        <f t="shared" si="128"/>
        <v>0</v>
      </c>
      <c r="C348" s="82"/>
      <c r="D348" s="82">
        <f t="shared" ref="D348:V348" si="129">IF((C332-D333)=0,,C332-D333)</f>
        <v>0</v>
      </c>
      <c r="E348" s="82">
        <f t="shared" si="129"/>
        <v>0</v>
      </c>
      <c r="F348" s="82">
        <f t="shared" si="129"/>
        <v>0</v>
      </c>
      <c r="G348" s="82">
        <f t="shared" si="129"/>
        <v>0</v>
      </c>
      <c r="H348" s="82">
        <f t="shared" si="129"/>
        <v>0</v>
      </c>
      <c r="I348" s="82">
        <f t="shared" si="129"/>
        <v>0</v>
      </c>
      <c r="J348" s="82">
        <f t="shared" si="129"/>
        <v>0</v>
      </c>
      <c r="K348" s="82">
        <f t="shared" si="129"/>
        <v>0</v>
      </c>
      <c r="L348" s="82">
        <f t="shared" si="129"/>
        <v>0</v>
      </c>
      <c r="M348" s="82">
        <f t="shared" si="129"/>
        <v>0</v>
      </c>
      <c r="N348" s="82">
        <f t="shared" si="129"/>
        <v>0</v>
      </c>
      <c r="O348" s="82">
        <f t="shared" si="129"/>
        <v>0</v>
      </c>
      <c r="P348" s="82">
        <f t="shared" si="129"/>
        <v>0</v>
      </c>
      <c r="Q348" s="82">
        <f t="shared" si="129"/>
        <v>0</v>
      </c>
      <c r="R348" s="82">
        <f t="shared" si="129"/>
        <v>0</v>
      </c>
      <c r="S348" s="82">
        <f t="shared" si="129"/>
        <v>0</v>
      </c>
      <c r="T348" s="82">
        <f t="shared" si="129"/>
        <v>0</v>
      </c>
      <c r="U348" s="82">
        <f t="shared" si="129"/>
        <v>0</v>
      </c>
      <c r="V348" s="82">
        <f t="shared" si="129"/>
        <v>0</v>
      </c>
      <c r="W348" s="139">
        <f t="shared" ref="W348:W357" si="130">IF((V332-W333)=0,,V332-W333)+W332</f>
        <v>0</v>
      </c>
      <c r="BP348" s="84"/>
      <c r="BQ348" s="84"/>
      <c r="BR348" s="84"/>
      <c r="BS348" s="84"/>
      <c r="CN348" s="84"/>
      <c r="CO348" s="84"/>
      <c r="CP348" s="84"/>
      <c r="CQ348" s="84"/>
    </row>
    <row r="349" spans="1:95">
      <c r="A349" s="124" t="s">
        <v>144</v>
      </c>
      <c r="B349" s="79">
        <f t="shared" si="128"/>
        <v>0</v>
      </c>
      <c r="C349" s="82"/>
      <c r="D349" s="82">
        <f t="shared" ref="D349:V349" si="131">IF((C333-D334)=0,,C333-D334)</f>
        <v>0</v>
      </c>
      <c r="E349" s="82">
        <f t="shared" si="131"/>
        <v>0</v>
      </c>
      <c r="F349" s="82">
        <f t="shared" si="131"/>
        <v>0</v>
      </c>
      <c r="G349" s="82">
        <f t="shared" si="131"/>
        <v>0</v>
      </c>
      <c r="H349" s="82">
        <f t="shared" si="131"/>
        <v>0</v>
      </c>
      <c r="I349" s="82">
        <f t="shared" si="131"/>
        <v>0</v>
      </c>
      <c r="J349" s="82">
        <f t="shared" si="131"/>
        <v>0</v>
      </c>
      <c r="K349" s="82">
        <f t="shared" si="131"/>
        <v>0</v>
      </c>
      <c r="L349" s="82">
        <f t="shared" si="131"/>
        <v>0</v>
      </c>
      <c r="M349" s="82">
        <f t="shared" si="131"/>
        <v>0</v>
      </c>
      <c r="N349" s="82">
        <f t="shared" si="131"/>
        <v>0</v>
      </c>
      <c r="O349" s="82">
        <f t="shared" si="131"/>
        <v>0</v>
      </c>
      <c r="P349" s="82">
        <f t="shared" si="131"/>
        <v>0</v>
      </c>
      <c r="Q349" s="82">
        <f t="shared" si="131"/>
        <v>0</v>
      </c>
      <c r="R349" s="82">
        <f t="shared" si="131"/>
        <v>0</v>
      </c>
      <c r="S349" s="82">
        <f t="shared" si="131"/>
        <v>0</v>
      </c>
      <c r="T349" s="82">
        <f t="shared" si="131"/>
        <v>0</v>
      </c>
      <c r="U349" s="82">
        <f t="shared" si="131"/>
        <v>0</v>
      </c>
      <c r="V349" s="82">
        <f t="shared" si="131"/>
        <v>0</v>
      </c>
      <c r="W349" s="139">
        <f t="shared" si="130"/>
        <v>0</v>
      </c>
      <c r="BP349" s="84"/>
      <c r="BQ349" s="84"/>
      <c r="BR349" s="84"/>
      <c r="BS349" s="84"/>
      <c r="CN349" s="84"/>
      <c r="CO349" s="84"/>
      <c r="CP349" s="84"/>
      <c r="CQ349" s="84"/>
    </row>
    <row r="350" spans="1:95">
      <c r="A350" s="131" t="s">
        <v>145</v>
      </c>
      <c r="B350" s="79">
        <f t="shared" si="128"/>
        <v>0</v>
      </c>
      <c r="C350" s="82"/>
      <c r="D350" s="82">
        <f t="shared" ref="D350:V350" si="132">IF((C334-D335)=0,,C334-D335)</f>
        <v>0</v>
      </c>
      <c r="E350" s="82">
        <f t="shared" si="132"/>
        <v>0</v>
      </c>
      <c r="F350" s="82">
        <f t="shared" si="132"/>
        <v>0</v>
      </c>
      <c r="G350" s="82">
        <f t="shared" si="132"/>
        <v>0</v>
      </c>
      <c r="H350" s="82">
        <f t="shared" si="132"/>
        <v>0</v>
      </c>
      <c r="I350" s="82">
        <f t="shared" si="132"/>
        <v>0</v>
      </c>
      <c r="J350" s="82">
        <f t="shared" si="132"/>
        <v>0</v>
      </c>
      <c r="K350" s="82">
        <f t="shared" si="132"/>
        <v>0</v>
      </c>
      <c r="L350" s="82">
        <f t="shared" si="132"/>
        <v>0</v>
      </c>
      <c r="M350" s="82">
        <f t="shared" si="132"/>
        <v>0</v>
      </c>
      <c r="N350" s="82">
        <f t="shared" si="132"/>
        <v>0</v>
      </c>
      <c r="O350" s="82">
        <f t="shared" si="132"/>
        <v>0</v>
      </c>
      <c r="P350" s="82">
        <f t="shared" si="132"/>
        <v>0</v>
      </c>
      <c r="Q350" s="82">
        <f t="shared" si="132"/>
        <v>0</v>
      </c>
      <c r="R350" s="82">
        <f t="shared" si="132"/>
        <v>0</v>
      </c>
      <c r="S350" s="82">
        <f t="shared" si="132"/>
        <v>0</v>
      </c>
      <c r="T350" s="82">
        <f t="shared" si="132"/>
        <v>0</v>
      </c>
      <c r="U350" s="82">
        <f t="shared" si="132"/>
        <v>0</v>
      </c>
      <c r="V350" s="82">
        <f t="shared" si="132"/>
        <v>0</v>
      </c>
      <c r="W350" s="139">
        <f t="shared" si="130"/>
        <v>0</v>
      </c>
      <c r="BP350" s="84"/>
      <c r="BQ350" s="84"/>
      <c r="BR350" s="84"/>
      <c r="BS350" s="84"/>
      <c r="CN350" s="84"/>
      <c r="CO350" s="84"/>
      <c r="CP350" s="84"/>
      <c r="CQ350" s="84"/>
    </row>
    <row r="351" spans="1:95">
      <c r="A351" s="124" t="s">
        <v>146</v>
      </c>
      <c r="B351" s="79">
        <f t="shared" si="128"/>
        <v>0</v>
      </c>
      <c r="C351" s="82"/>
      <c r="D351" s="82">
        <f t="shared" ref="D351:V351" si="133">IF((C335-D336)=0,,C335-D336)</f>
        <v>0</v>
      </c>
      <c r="E351" s="82">
        <f t="shared" si="133"/>
        <v>0</v>
      </c>
      <c r="F351" s="82">
        <f t="shared" si="133"/>
        <v>0</v>
      </c>
      <c r="G351" s="82">
        <f t="shared" si="133"/>
        <v>0</v>
      </c>
      <c r="H351" s="82">
        <f t="shared" si="133"/>
        <v>0</v>
      </c>
      <c r="I351" s="82">
        <f t="shared" si="133"/>
        <v>0</v>
      </c>
      <c r="J351" s="82">
        <f t="shared" si="133"/>
        <v>0</v>
      </c>
      <c r="K351" s="82">
        <f t="shared" si="133"/>
        <v>0</v>
      </c>
      <c r="L351" s="82">
        <f t="shared" si="133"/>
        <v>0</v>
      </c>
      <c r="M351" s="82">
        <f t="shared" si="133"/>
        <v>0</v>
      </c>
      <c r="N351" s="82">
        <f t="shared" si="133"/>
        <v>0</v>
      </c>
      <c r="O351" s="82">
        <f t="shared" si="133"/>
        <v>0</v>
      </c>
      <c r="P351" s="82">
        <f t="shared" si="133"/>
        <v>0</v>
      </c>
      <c r="Q351" s="82">
        <f t="shared" si="133"/>
        <v>0</v>
      </c>
      <c r="R351" s="82">
        <f t="shared" si="133"/>
        <v>0</v>
      </c>
      <c r="S351" s="82">
        <f t="shared" si="133"/>
        <v>0</v>
      </c>
      <c r="T351" s="82">
        <f t="shared" si="133"/>
        <v>0</v>
      </c>
      <c r="U351" s="82">
        <f t="shared" si="133"/>
        <v>0</v>
      </c>
      <c r="V351" s="82">
        <f t="shared" si="133"/>
        <v>0</v>
      </c>
      <c r="W351" s="139">
        <f t="shared" si="130"/>
        <v>0</v>
      </c>
      <c r="BP351" s="84"/>
      <c r="BQ351" s="84"/>
      <c r="BR351" s="84"/>
      <c r="BS351" s="84"/>
      <c r="CN351" s="84"/>
      <c r="CO351" s="84"/>
      <c r="CP351" s="84"/>
      <c r="CQ351" s="84"/>
    </row>
    <row r="352" spans="1:95">
      <c r="A352" s="124" t="s">
        <v>147</v>
      </c>
      <c r="B352" s="79">
        <f t="shared" si="128"/>
        <v>0</v>
      </c>
      <c r="C352" s="82"/>
      <c r="D352" s="82">
        <f t="shared" ref="D352:V352" si="134">IF((C336-D337)=0,,C336-D337)</f>
        <v>0</v>
      </c>
      <c r="E352" s="82">
        <f t="shared" si="134"/>
        <v>0</v>
      </c>
      <c r="F352" s="82">
        <f t="shared" si="134"/>
        <v>0</v>
      </c>
      <c r="G352" s="82">
        <f t="shared" si="134"/>
        <v>0</v>
      </c>
      <c r="H352" s="82">
        <f t="shared" si="134"/>
        <v>0</v>
      </c>
      <c r="I352" s="82">
        <f t="shared" si="134"/>
        <v>0</v>
      </c>
      <c r="J352" s="82">
        <f t="shared" si="134"/>
        <v>0</v>
      </c>
      <c r="K352" s="82">
        <f t="shared" si="134"/>
        <v>0</v>
      </c>
      <c r="L352" s="82">
        <f t="shared" si="134"/>
        <v>0</v>
      </c>
      <c r="M352" s="82">
        <f t="shared" si="134"/>
        <v>0</v>
      </c>
      <c r="N352" s="82">
        <f t="shared" si="134"/>
        <v>0</v>
      </c>
      <c r="O352" s="82">
        <f t="shared" si="134"/>
        <v>0</v>
      </c>
      <c r="P352" s="82">
        <f t="shared" si="134"/>
        <v>0</v>
      </c>
      <c r="Q352" s="82">
        <f t="shared" si="134"/>
        <v>0</v>
      </c>
      <c r="R352" s="82">
        <f t="shared" si="134"/>
        <v>0</v>
      </c>
      <c r="S352" s="82">
        <f t="shared" si="134"/>
        <v>0</v>
      </c>
      <c r="T352" s="82">
        <f t="shared" si="134"/>
        <v>0</v>
      </c>
      <c r="U352" s="82">
        <f t="shared" si="134"/>
        <v>0</v>
      </c>
      <c r="V352" s="82">
        <f t="shared" si="134"/>
        <v>0</v>
      </c>
      <c r="W352" s="139">
        <f t="shared" si="130"/>
        <v>0</v>
      </c>
      <c r="BP352" s="84"/>
      <c r="BQ352" s="84"/>
      <c r="BR352" s="84"/>
      <c r="BS352" s="84"/>
      <c r="CN352" s="84"/>
      <c r="CO352" s="84"/>
      <c r="CP352" s="84"/>
      <c r="CQ352" s="84"/>
    </row>
    <row r="353" spans="1:95">
      <c r="A353" s="124" t="s">
        <v>148</v>
      </c>
      <c r="B353" s="79">
        <f t="shared" si="128"/>
        <v>0</v>
      </c>
      <c r="C353" s="82"/>
      <c r="D353" s="82">
        <f t="shared" ref="D353:V353" si="135">IF((C337-D338)=0,,C337-D338)</f>
        <v>0</v>
      </c>
      <c r="E353" s="82">
        <f t="shared" si="135"/>
        <v>0</v>
      </c>
      <c r="F353" s="82">
        <f t="shared" si="135"/>
        <v>0</v>
      </c>
      <c r="G353" s="82">
        <f t="shared" si="135"/>
        <v>0</v>
      </c>
      <c r="H353" s="82">
        <f t="shared" si="135"/>
        <v>0</v>
      </c>
      <c r="I353" s="82">
        <f t="shared" si="135"/>
        <v>0</v>
      </c>
      <c r="J353" s="82">
        <f t="shared" si="135"/>
        <v>0</v>
      </c>
      <c r="K353" s="82">
        <f t="shared" si="135"/>
        <v>0</v>
      </c>
      <c r="L353" s="82">
        <f t="shared" si="135"/>
        <v>0</v>
      </c>
      <c r="M353" s="82">
        <f t="shared" si="135"/>
        <v>0</v>
      </c>
      <c r="N353" s="82">
        <f t="shared" si="135"/>
        <v>0</v>
      </c>
      <c r="O353" s="82">
        <f t="shared" si="135"/>
        <v>0</v>
      </c>
      <c r="P353" s="82">
        <f t="shared" si="135"/>
        <v>0</v>
      </c>
      <c r="Q353" s="82">
        <f t="shared" si="135"/>
        <v>0</v>
      </c>
      <c r="R353" s="82">
        <f t="shared" si="135"/>
        <v>0</v>
      </c>
      <c r="S353" s="82">
        <f t="shared" si="135"/>
        <v>0</v>
      </c>
      <c r="T353" s="82">
        <f t="shared" si="135"/>
        <v>0</v>
      </c>
      <c r="U353" s="82">
        <f t="shared" si="135"/>
        <v>0</v>
      </c>
      <c r="V353" s="82">
        <f t="shared" si="135"/>
        <v>0</v>
      </c>
      <c r="W353" s="139">
        <f t="shared" si="130"/>
        <v>0</v>
      </c>
      <c r="BP353" s="84"/>
      <c r="BQ353" s="84"/>
      <c r="BR353" s="84"/>
      <c r="BS353" s="84"/>
      <c r="CN353" s="84"/>
      <c r="CO353" s="84"/>
      <c r="CP353" s="84"/>
      <c r="CQ353" s="84"/>
    </row>
    <row r="354" spans="1:95">
      <c r="A354" s="124" t="s">
        <v>149</v>
      </c>
      <c r="B354" s="79">
        <f t="shared" si="128"/>
        <v>0</v>
      </c>
      <c r="C354" s="82"/>
      <c r="D354" s="82">
        <f t="shared" ref="D354:V354" si="136">IF((C338-D339)=0,,C338-D339)</f>
        <v>0</v>
      </c>
      <c r="E354" s="82">
        <f t="shared" si="136"/>
        <v>0</v>
      </c>
      <c r="F354" s="82">
        <f t="shared" si="136"/>
        <v>0</v>
      </c>
      <c r="G354" s="82">
        <f t="shared" si="136"/>
        <v>0</v>
      </c>
      <c r="H354" s="82">
        <f t="shared" si="136"/>
        <v>0</v>
      </c>
      <c r="I354" s="82">
        <f t="shared" si="136"/>
        <v>0</v>
      </c>
      <c r="J354" s="82">
        <f t="shared" si="136"/>
        <v>0</v>
      </c>
      <c r="K354" s="82">
        <f t="shared" si="136"/>
        <v>0</v>
      </c>
      <c r="L354" s="82">
        <f t="shared" si="136"/>
        <v>0</v>
      </c>
      <c r="M354" s="82">
        <f t="shared" si="136"/>
        <v>0</v>
      </c>
      <c r="N354" s="82">
        <f t="shared" si="136"/>
        <v>0</v>
      </c>
      <c r="O354" s="82">
        <f t="shared" si="136"/>
        <v>0</v>
      </c>
      <c r="P354" s="82">
        <f t="shared" si="136"/>
        <v>0</v>
      </c>
      <c r="Q354" s="82">
        <f t="shared" si="136"/>
        <v>0</v>
      </c>
      <c r="R354" s="82">
        <f t="shared" si="136"/>
        <v>0</v>
      </c>
      <c r="S354" s="82">
        <f t="shared" si="136"/>
        <v>0</v>
      </c>
      <c r="T354" s="82">
        <f t="shared" si="136"/>
        <v>0</v>
      </c>
      <c r="U354" s="82">
        <f t="shared" si="136"/>
        <v>0</v>
      </c>
      <c r="V354" s="82">
        <f t="shared" si="136"/>
        <v>0</v>
      </c>
      <c r="W354" s="139">
        <f t="shared" si="130"/>
        <v>0</v>
      </c>
      <c r="BP354" s="84"/>
      <c r="BQ354" s="84"/>
      <c r="BR354" s="84"/>
      <c r="BS354" s="84"/>
      <c r="CN354" s="84"/>
      <c r="CO354" s="84"/>
      <c r="CP354" s="84"/>
      <c r="CQ354" s="84"/>
    </row>
    <row r="355" spans="1:95">
      <c r="A355" s="124" t="s">
        <v>150</v>
      </c>
      <c r="B355" s="79">
        <f t="shared" si="128"/>
        <v>0</v>
      </c>
      <c r="C355" s="82"/>
      <c r="D355" s="82">
        <f t="shared" ref="D355:V355" si="137">IF((C339-D340)=0,,C339-D340)</f>
        <v>0</v>
      </c>
      <c r="E355" s="82">
        <f t="shared" si="137"/>
        <v>0</v>
      </c>
      <c r="F355" s="82">
        <f t="shared" si="137"/>
        <v>0</v>
      </c>
      <c r="G355" s="82">
        <f t="shared" si="137"/>
        <v>0</v>
      </c>
      <c r="H355" s="82">
        <f t="shared" si="137"/>
        <v>0</v>
      </c>
      <c r="I355" s="82">
        <f t="shared" si="137"/>
        <v>0</v>
      </c>
      <c r="J355" s="82">
        <f t="shared" si="137"/>
        <v>0</v>
      </c>
      <c r="K355" s="82">
        <f t="shared" si="137"/>
        <v>0</v>
      </c>
      <c r="L355" s="82">
        <f t="shared" si="137"/>
        <v>0</v>
      </c>
      <c r="M355" s="82">
        <f t="shared" si="137"/>
        <v>0</v>
      </c>
      <c r="N355" s="82">
        <f t="shared" si="137"/>
        <v>0</v>
      </c>
      <c r="O355" s="82">
        <f t="shared" si="137"/>
        <v>0</v>
      </c>
      <c r="P355" s="82">
        <f t="shared" si="137"/>
        <v>0</v>
      </c>
      <c r="Q355" s="82">
        <f t="shared" si="137"/>
        <v>0</v>
      </c>
      <c r="R355" s="82">
        <f t="shared" si="137"/>
        <v>0</v>
      </c>
      <c r="S355" s="82">
        <f t="shared" si="137"/>
        <v>0</v>
      </c>
      <c r="T355" s="82">
        <f t="shared" si="137"/>
        <v>0</v>
      </c>
      <c r="U355" s="82">
        <f t="shared" si="137"/>
        <v>0</v>
      </c>
      <c r="V355" s="82">
        <f t="shared" si="137"/>
        <v>0</v>
      </c>
      <c r="W355" s="139">
        <f t="shared" si="130"/>
        <v>0</v>
      </c>
      <c r="BP355" s="84"/>
      <c r="BQ355" s="84"/>
      <c r="BR355" s="84"/>
      <c r="BS355" s="84"/>
      <c r="CN355" s="84"/>
      <c r="CO355" s="84"/>
      <c r="CP355" s="84"/>
      <c r="CQ355" s="84"/>
    </row>
    <row r="356" spans="1:95">
      <c r="A356" s="124" t="s">
        <v>151</v>
      </c>
      <c r="B356" s="79">
        <f t="shared" si="128"/>
        <v>0</v>
      </c>
      <c r="C356" s="82"/>
      <c r="D356" s="82">
        <f t="shared" ref="D356:V356" si="138">IF((C340-D341)=0,,C340-D341)</f>
        <v>0</v>
      </c>
      <c r="E356" s="82">
        <f t="shared" si="138"/>
        <v>0</v>
      </c>
      <c r="F356" s="82">
        <f t="shared" si="138"/>
        <v>0</v>
      </c>
      <c r="G356" s="82">
        <f t="shared" si="138"/>
        <v>0</v>
      </c>
      <c r="H356" s="82">
        <f t="shared" si="138"/>
        <v>0</v>
      </c>
      <c r="I356" s="82">
        <f t="shared" si="138"/>
        <v>0</v>
      </c>
      <c r="J356" s="82">
        <f t="shared" si="138"/>
        <v>0</v>
      </c>
      <c r="K356" s="82">
        <f t="shared" si="138"/>
        <v>0</v>
      </c>
      <c r="L356" s="82">
        <f t="shared" si="138"/>
        <v>0</v>
      </c>
      <c r="M356" s="82">
        <f t="shared" si="138"/>
        <v>0</v>
      </c>
      <c r="N356" s="82">
        <f t="shared" si="138"/>
        <v>0</v>
      </c>
      <c r="O356" s="82">
        <f t="shared" si="138"/>
        <v>0</v>
      </c>
      <c r="P356" s="82">
        <f t="shared" si="138"/>
        <v>0</v>
      </c>
      <c r="Q356" s="82">
        <f t="shared" si="138"/>
        <v>0</v>
      </c>
      <c r="R356" s="82">
        <f t="shared" si="138"/>
        <v>0</v>
      </c>
      <c r="S356" s="82">
        <f t="shared" si="138"/>
        <v>0</v>
      </c>
      <c r="T356" s="82">
        <f t="shared" si="138"/>
        <v>0</v>
      </c>
      <c r="U356" s="82">
        <f t="shared" si="138"/>
        <v>0</v>
      </c>
      <c r="V356" s="82">
        <f t="shared" si="138"/>
        <v>0</v>
      </c>
      <c r="W356" s="139">
        <f t="shared" si="130"/>
        <v>0</v>
      </c>
      <c r="BP356" s="84"/>
      <c r="BQ356" s="84"/>
      <c r="BR356" s="84"/>
      <c r="BS356" s="84"/>
      <c r="CN356" s="84"/>
      <c r="CO356" s="84"/>
      <c r="CP356" s="84"/>
      <c r="CQ356" s="84"/>
    </row>
    <row r="357" spans="1:95">
      <c r="A357" s="124" t="s">
        <v>152</v>
      </c>
      <c r="B357" s="81">
        <f t="shared" si="128"/>
        <v>0</v>
      </c>
      <c r="C357" s="82"/>
      <c r="D357" s="82">
        <f t="shared" ref="D357:V357" si="139">IF((C341-D342)=0,,C341-D342)</f>
        <v>0</v>
      </c>
      <c r="E357" s="82">
        <f t="shared" si="139"/>
        <v>0</v>
      </c>
      <c r="F357" s="82">
        <f t="shared" si="139"/>
        <v>0</v>
      </c>
      <c r="G357" s="82">
        <f t="shared" si="139"/>
        <v>0</v>
      </c>
      <c r="H357" s="82">
        <f t="shared" si="139"/>
        <v>0</v>
      </c>
      <c r="I357" s="82">
        <f t="shared" si="139"/>
        <v>0</v>
      </c>
      <c r="J357" s="82">
        <f t="shared" si="139"/>
        <v>0</v>
      </c>
      <c r="K357" s="82">
        <f t="shared" si="139"/>
        <v>0</v>
      </c>
      <c r="L357" s="82">
        <f t="shared" si="139"/>
        <v>0</v>
      </c>
      <c r="M357" s="82">
        <f t="shared" si="139"/>
        <v>0</v>
      </c>
      <c r="N357" s="82">
        <f t="shared" si="139"/>
        <v>0</v>
      </c>
      <c r="O357" s="82">
        <f t="shared" si="139"/>
        <v>0</v>
      </c>
      <c r="P357" s="82">
        <f t="shared" si="139"/>
        <v>0</v>
      </c>
      <c r="Q357" s="82">
        <f t="shared" si="139"/>
        <v>0</v>
      </c>
      <c r="R357" s="82">
        <f t="shared" si="139"/>
        <v>0</v>
      </c>
      <c r="S357" s="82">
        <f t="shared" si="139"/>
        <v>0</v>
      </c>
      <c r="T357" s="82">
        <f t="shared" si="139"/>
        <v>0</v>
      </c>
      <c r="U357" s="82">
        <f t="shared" si="139"/>
        <v>0</v>
      </c>
      <c r="V357" s="82">
        <f t="shared" si="139"/>
        <v>0</v>
      </c>
      <c r="W357" s="139">
        <f t="shared" si="130"/>
        <v>0</v>
      </c>
      <c r="BP357" s="84"/>
      <c r="BQ357" s="84"/>
      <c r="BR357" s="84"/>
      <c r="BS357" s="84"/>
      <c r="CN357" s="84"/>
      <c r="CO357" s="84"/>
      <c r="CP357" s="84"/>
      <c r="CQ357" s="84"/>
    </row>
    <row r="358" spans="1:95" ht="12" thickBot="1">
      <c r="A358" s="132" t="s">
        <v>29</v>
      </c>
      <c r="B358" s="133"/>
      <c r="C358" s="134">
        <f t="shared" ref="C358:W358" si="140">IF(SUM(C347:C357)=0,,SUM(C347:C357))</f>
        <v>0</v>
      </c>
      <c r="D358" s="134">
        <f t="shared" si="140"/>
        <v>0</v>
      </c>
      <c r="E358" s="134">
        <f t="shared" si="140"/>
        <v>0</v>
      </c>
      <c r="F358" s="134">
        <f t="shared" si="140"/>
        <v>0</v>
      </c>
      <c r="G358" s="134">
        <f t="shared" si="140"/>
        <v>0</v>
      </c>
      <c r="H358" s="134">
        <f t="shared" si="140"/>
        <v>0</v>
      </c>
      <c r="I358" s="134">
        <f t="shared" si="140"/>
        <v>0</v>
      </c>
      <c r="J358" s="134">
        <f t="shared" si="140"/>
        <v>0</v>
      </c>
      <c r="K358" s="134">
        <f t="shared" si="140"/>
        <v>0</v>
      </c>
      <c r="L358" s="134">
        <f t="shared" si="140"/>
        <v>0</v>
      </c>
      <c r="M358" s="134">
        <f t="shared" si="140"/>
        <v>0</v>
      </c>
      <c r="N358" s="134">
        <f t="shared" si="140"/>
        <v>0</v>
      </c>
      <c r="O358" s="134">
        <f t="shared" si="140"/>
        <v>0</v>
      </c>
      <c r="P358" s="134">
        <f t="shared" si="140"/>
        <v>0</v>
      </c>
      <c r="Q358" s="134">
        <f t="shared" si="140"/>
        <v>0</v>
      </c>
      <c r="R358" s="134">
        <f t="shared" si="140"/>
        <v>0</v>
      </c>
      <c r="S358" s="134">
        <f t="shared" si="140"/>
        <v>0</v>
      </c>
      <c r="T358" s="134">
        <f t="shared" si="140"/>
        <v>0</v>
      </c>
      <c r="U358" s="134">
        <f t="shared" si="140"/>
        <v>0</v>
      </c>
      <c r="V358" s="134">
        <f t="shared" si="140"/>
        <v>0</v>
      </c>
      <c r="W358" s="135">
        <f t="shared" si="140"/>
        <v>0</v>
      </c>
      <c r="BP358" s="84"/>
      <c r="BQ358" s="84"/>
      <c r="BR358" s="84"/>
      <c r="BS358" s="84"/>
      <c r="CN358" s="84"/>
      <c r="CO358" s="84"/>
      <c r="CP358" s="84"/>
      <c r="CQ358" s="84"/>
    </row>
    <row r="359" spans="1:95" ht="12.75" thickTop="1" thickBot="1">
      <c r="BP359" s="84"/>
      <c r="BQ359" s="84"/>
      <c r="BR359" s="84"/>
      <c r="BS359" s="84"/>
      <c r="CN359" s="84"/>
      <c r="CO359" s="84"/>
      <c r="CP359" s="84"/>
      <c r="CQ359" s="84"/>
    </row>
    <row r="360" spans="1:95" ht="13.5" thickTop="1">
      <c r="A360" s="861" t="s">
        <v>312</v>
      </c>
      <c r="B360" s="862"/>
      <c r="C360" s="862"/>
      <c r="D360" s="862"/>
      <c r="E360" s="863"/>
      <c r="F360" s="863"/>
      <c r="G360" s="863"/>
      <c r="H360" s="863"/>
      <c r="I360" s="863"/>
      <c r="J360" s="863"/>
      <c r="K360" s="863"/>
      <c r="L360" s="863"/>
      <c r="M360" s="863"/>
      <c r="N360" s="863"/>
      <c r="O360" s="863"/>
      <c r="P360" s="863"/>
      <c r="Q360" s="863"/>
      <c r="R360" s="863"/>
      <c r="S360" s="863"/>
      <c r="T360" s="863"/>
      <c r="U360" s="863"/>
      <c r="V360" s="863"/>
      <c r="W360" s="864"/>
      <c r="BP360" s="84"/>
      <c r="BQ360" s="84"/>
      <c r="BR360" s="84"/>
      <c r="BS360" s="84"/>
      <c r="CN360" s="84"/>
      <c r="CO360" s="84"/>
      <c r="CP360" s="84"/>
      <c r="CQ360" s="84"/>
    </row>
    <row r="361" spans="1:95">
      <c r="A361" s="117" t="s">
        <v>216</v>
      </c>
      <c r="B361" s="118"/>
      <c r="C361" s="118" t="s">
        <v>49</v>
      </c>
      <c r="D361" s="118" t="s">
        <v>33</v>
      </c>
      <c r="E361" s="118" t="s">
        <v>34</v>
      </c>
      <c r="F361" s="118" t="s">
        <v>35</v>
      </c>
      <c r="G361" s="118" t="s">
        <v>36</v>
      </c>
      <c r="H361" s="118" t="s">
        <v>37</v>
      </c>
      <c r="I361" s="118" t="s">
        <v>38</v>
      </c>
      <c r="J361" s="118" t="s">
        <v>39</v>
      </c>
      <c r="K361" s="118" t="s">
        <v>40</v>
      </c>
      <c r="L361" s="118" t="s">
        <v>41</v>
      </c>
      <c r="M361" s="118" t="s">
        <v>42</v>
      </c>
      <c r="N361" s="118" t="s">
        <v>43</v>
      </c>
      <c r="O361" s="118" t="s">
        <v>44</v>
      </c>
      <c r="P361" s="118" t="s">
        <v>45</v>
      </c>
      <c r="Q361" s="101" t="s">
        <v>46</v>
      </c>
      <c r="R361" s="101" t="s">
        <v>47</v>
      </c>
      <c r="S361" s="101" t="s">
        <v>369</v>
      </c>
      <c r="T361" s="101" t="s">
        <v>370</v>
      </c>
      <c r="U361" s="101" t="s">
        <v>371</v>
      </c>
      <c r="V361" s="101" t="s">
        <v>372</v>
      </c>
      <c r="W361" s="102" t="s">
        <v>373</v>
      </c>
      <c r="BP361" s="84"/>
      <c r="BQ361" s="84"/>
      <c r="BR361" s="84"/>
      <c r="BS361" s="84"/>
      <c r="CN361" s="84"/>
      <c r="CO361" s="84"/>
      <c r="CP361" s="84"/>
      <c r="CQ361" s="84"/>
    </row>
    <row r="362" spans="1:95">
      <c r="A362" s="140" t="s">
        <v>155</v>
      </c>
      <c r="B362" s="688"/>
      <c r="C362" s="689" t="str">
        <f>IFERROR(SUMPRODUCT(C332:C342,B332:B342)/C343,"")</f>
        <v/>
      </c>
      <c r="D362" s="690">
        <v>1</v>
      </c>
      <c r="E362" s="690">
        <v>1</v>
      </c>
      <c r="F362" s="690">
        <v>1</v>
      </c>
      <c r="G362" s="690">
        <v>1</v>
      </c>
      <c r="H362" s="690">
        <v>1</v>
      </c>
      <c r="I362" s="690">
        <v>1</v>
      </c>
      <c r="J362" s="690">
        <v>1</v>
      </c>
      <c r="K362" s="690">
        <v>1</v>
      </c>
      <c r="L362" s="690">
        <v>1</v>
      </c>
      <c r="M362" s="690">
        <v>1</v>
      </c>
      <c r="N362" s="690">
        <v>1</v>
      </c>
      <c r="O362" s="690">
        <v>1</v>
      </c>
      <c r="P362" s="690">
        <v>1</v>
      </c>
      <c r="Q362" s="690">
        <v>1</v>
      </c>
      <c r="R362" s="690">
        <v>1</v>
      </c>
      <c r="S362" s="690">
        <v>1</v>
      </c>
      <c r="T362" s="690">
        <v>1</v>
      </c>
      <c r="U362" s="690">
        <v>1</v>
      </c>
      <c r="V362" s="690">
        <v>1</v>
      </c>
      <c r="W362" s="691">
        <v>1</v>
      </c>
    </row>
    <row r="363" spans="1:95" ht="12" thickBot="1">
      <c r="A363" s="698" t="s">
        <v>60</v>
      </c>
      <c r="B363" s="695"/>
      <c r="C363" s="696">
        <f>+C343</f>
        <v>0</v>
      </c>
      <c r="D363" s="696">
        <f>+D332</f>
        <v>0</v>
      </c>
      <c r="E363" s="696">
        <f t="shared" ref="E363:W363" si="141">+E332</f>
        <v>0</v>
      </c>
      <c r="F363" s="696">
        <f t="shared" si="141"/>
        <v>0</v>
      </c>
      <c r="G363" s="696">
        <f t="shared" si="141"/>
        <v>0</v>
      </c>
      <c r="H363" s="696">
        <f t="shared" si="141"/>
        <v>0</v>
      </c>
      <c r="I363" s="696">
        <f t="shared" si="141"/>
        <v>0</v>
      </c>
      <c r="J363" s="696">
        <f t="shared" si="141"/>
        <v>0</v>
      </c>
      <c r="K363" s="696">
        <f t="shared" si="141"/>
        <v>0</v>
      </c>
      <c r="L363" s="696">
        <f t="shared" si="141"/>
        <v>0</v>
      </c>
      <c r="M363" s="696">
        <f t="shared" si="141"/>
        <v>0</v>
      </c>
      <c r="N363" s="696">
        <f t="shared" si="141"/>
        <v>0</v>
      </c>
      <c r="O363" s="696">
        <f t="shared" si="141"/>
        <v>0</v>
      </c>
      <c r="P363" s="696">
        <f t="shared" si="141"/>
        <v>0</v>
      </c>
      <c r="Q363" s="696">
        <f t="shared" si="141"/>
        <v>0</v>
      </c>
      <c r="R363" s="696">
        <f t="shared" si="141"/>
        <v>0</v>
      </c>
      <c r="S363" s="696">
        <f t="shared" si="141"/>
        <v>0</v>
      </c>
      <c r="T363" s="696">
        <f t="shared" si="141"/>
        <v>0</v>
      </c>
      <c r="U363" s="696">
        <f t="shared" si="141"/>
        <v>0</v>
      </c>
      <c r="V363" s="696">
        <f t="shared" si="141"/>
        <v>0</v>
      </c>
      <c r="W363" s="697">
        <f t="shared" si="141"/>
        <v>0</v>
      </c>
    </row>
    <row r="364" spans="1:95" ht="12.75" thickTop="1" thickBot="1">
      <c r="A364" s="81"/>
      <c r="B364" s="81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BP364" s="84"/>
      <c r="BQ364" s="84"/>
      <c r="BR364" s="84"/>
      <c r="BS364" s="84"/>
      <c r="CN364" s="84"/>
      <c r="CO364" s="84"/>
      <c r="CP364" s="84"/>
      <c r="CQ364" s="84"/>
    </row>
    <row r="365" spans="1:95" ht="13.5" thickTop="1">
      <c r="A365" s="861" t="s">
        <v>313</v>
      </c>
      <c r="B365" s="862"/>
      <c r="C365" s="862"/>
      <c r="D365" s="862"/>
      <c r="E365" s="863"/>
      <c r="F365" s="863"/>
      <c r="G365" s="863"/>
      <c r="H365" s="863"/>
      <c r="I365" s="863"/>
      <c r="J365" s="863"/>
      <c r="K365" s="863"/>
      <c r="L365" s="863"/>
      <c r="M365" s="863"/>
      <c r="N365" s="863"/>
      <c r="O365" s="863"/>
      <c r="P365" s="863"/>
      <c r="Q365" s="863"/>
      <c r="R365" s="863"/>
      <c r="S365" s="863"/>
      <c r="T365" s="863"/>
      <c r="U365" s="863"/>
      <c r="V365" s="863"/>
      <c r="W365" s="864"/>
      <c r="BP365" s="84"/>
      <c r="BQ365" s="84"/>
      <c r="BR365" s="84"/>
      <c r="BS365" s="84"/>
      <c r="CN365" s="84"/>
      <c r="CO365" s="84"/>
      <c r="CP365" s="84"/>
      <c r="CQ365" s="84"/>
    </row>
    <row r="366" spans="1:95">
      <c r="A366" s="117" t="s">
        <v>217</v>
      </c>
      <c r="B366" s="118"/>
      <c r="C366" s="118" t="s">
        <v>49</v>
      </c>
      <c r="D366" s="118" t="s">
        <v>33</v>
      </c>
      <c r="E366" s="118" t="s">
        <v>34</v>
      </c>
      <c r="F366" s="118" t="s">
        <v>35</v>
      </c>
      <c r="G366" s="118" t="s">
        <v>36</v>
      </c>
      <c r="H366" s="118" t="s">
        <v>37</v>
      </c>
      <c r="I366" s="118" t="s">
        <v>38</v>
      </c>
      <c r="J366" s="118" t="s">
        <v>39</v>
      </c>
      <c r="K366" s="118" t="s">
        <v>40</v>
      </c>
      <c r="L366" s="118" t="s">
        <v>41</v>
      </c>
      <c r="M366" s="118" t="s">
        <v>42</v>
      </c>
      <c r="N366" s="118" t="s">
        <v>43</v>
      </c>
      <c r="O366" s="118" t="s">
        <v>44</v>
      </c>
      <c r="P366" s="118" t="s">
        <v>45</v>
      </c>
      <c r="Q366" s="101" t="s">
        <v>46</v>
      </c>
      <c r="R366" s="101" t="s">
        <v>47</v>
      </c>
      <c r="S366" s="101" t="s">
        <v>369</v>
      </c>
      <c r="T366" s="101" t="s">
        <v>370</v>
      </c>
      <c r="U366" s="101" t="s">
        <v>371</v>
      </c>
      <c r="V366" s="101" t="s">
        <v>372</v>
      </c>
      <c r="W366" s="102" t="s">
        <v>373</v>
      </c>
      <c r="BP366" s="84"/>
      <c r="BQ366" s="84"/>
      <c r="BR366" s="84"/>
      <c r="BS366" s="84"/>
      <c r="CN366" s="84"/>
      <c r="CO366" s="84"/>
      <c r="CP366" s="84"/>
      <c r="CQ366" s="84"/>
    </row>
    <row r="367" spans="1:95">
      <c r="A367" s="140" t="s">
        <v>155</v>
      </c>
      <c r="B367" s="688"/>
      <c r="C367" s="689"/>
      <c r="D367" s="690">
        <f t="shared" ref="D367:O367" si="142">IFERROR(IF(D368=0,0,(SUMPRODUCT($B$348:$B$357,D348:D357)/D368)),"")</f>
        <v>0</v>
      </c>
      <c r="E367" s="690">
        <f t="shared" si="142"/>
        <v>0</v>
      </c>
      <c r="F367" s="690">
        <f t="shared" si="142"/>
        <v>0</v>
      </c>
      <c r="G367" s="690">
        <f t="shared" si="142"/>
        <v>0</v>
      </c>
      <c r="H367" s="690">
        <f t="shared" si="142"/>
        <v>0</v>
      </c>
      <c r="I367" s="690">
        <f t="shared" si="142"/>
        <v>0</v>
      </c>
      <c r="J367" s="690">
        <f t="shared" si="142"/>
        <v>0</v>
      </c>
      <c r="K367" s="690">
        <f t="shared" si="142"/>
        <v>0</v>
      </c>
      <c r="L367" s="690">
        <f t="shared" si="142"/>
        <v>0</v>
      </c>
      <c r="M367" s="690">
        <f t="shared" si="142"/>
        <v>0</v>
      </c>
      <c r="N367" s="690">
        <f t="shared" si="142"/>
        <v>0</v>
      </c>
      <c r="O367" s="690">
        <f t="shared" si="142"/>
        <v>0</v>
      </c>
      <c r="P367" s="690">
        <f t="shared" ref="P367:W367" si="143">IFERROR(IF(P368=0,0,(SUMPRODUCT($B$348:$B$357,P348:P357)/P368)),"")</f>
        <v>0</v>
      </c>
      <c r="Q367" s="690">
        <f t="shared" si="143"/>
        <v>0</v>
      </c>
      <c r="R367" s="690">
        <f t="shared" si="143"/>
        <v>0</v>
      </c>
      <c r="S367" s="690">
        <f t="shared" si="143"/>
        <v>0</v>
      </c>
      <c r="T367" s="690">
        <f t="shared" si="143"/>
        <v>0</v>
      </c>
      <c r="U367" s="690">
        <f t="shared" si="143"/>
        <v>0</v>
      </c>
      <c r="V367" s="690">
        <f t="shared" si="143"/>
        <v>0</v>
      </c>
      <c r="W367" s="691">
        <f t="shared" si="143"/>
        <v>0</v>
      </c>
    </row>
    <row r="368" spans="1:95" ht="12" thickBot="1">
      <c r="A368" s="698" t="s">
        <v>60</v>
      </c>
      <c r="B368" s="695"/>
      <c r="C368" s="696"/>
      <c r="D368" s="696">
        <f t="shared" ref="D368:O368" si="144">D358</f>
        <v>0</v>
      </c>
      <c r="E368" s="696">
        <f t="shared" si="144"/>
        <v>0</v>
      </c>
      <c r="F368" s="696">
        <f t="shared" si="144"/>
        <v>0</v>
      </c>
      <c r="G368" s="696">
        <f t="shared" si="144"/>
        <v>0</v>
      </c>
      <c r="H368" s="696">
        <f t="shared" si="144"/>
        <v>0</v>
      </c>
      <c r="I368" s="696">
        <f t="shared" si="144"/>
        <v>0</v>
      </c>
      <c r="J368" s="696">
        <f t="shared" si="144"/>
        <v>0</v>
      </c>
      <c r="K368" s="696">
        <f t="shared" si="144"/>
        <v>0</v>
      </c>
      <c r="L368" s="696">
        <f t="shared" si="144"/>
        <v>0</v>
      </c>
      <c r="M368" s="696">
        <f t="shared" si="144"/>
        <v>0</v>
      </c>
      <c r="N368" s="696">
        <f t="shared" si="144"/>
        <v>0</v>
      </c>
      <c r="O368" s="696">
        <f t="shared" si="144"/>
        <v>0</v>
      </c>
      <c r="P368" s="696">
        <f t="shared" ref="P368:W368" si="145">P358</f>
        <v>0</v>
      </c>
      <c r="Q368" s="696">
        <f t="shared" si="145"/>
        <v>0</v>
      </c>
      <c r="R368" s="696">
        <f t="shared" si="145"/>
        <v>0</v>
      </c>
      <c r="S368" s="696">
        <f t="shared" si="145"/>
        <v>0</v>
      </c>
      <c r="T368" s="696">
        <f t="shared" si="145"/>
        <v>0</v>
      </c>
      <c r="U368" s="696">
        <f t="shared" si="145"/>
        <v>0</v>
      </c>
      <c r="V368" s="696">
        <f t="shared" si="145"/>
        <v>0</v>
      </c>
      <c r="W368" s="697">
        <f t="shared" si="145"/>
        <v>0</v>
      </c>
    </row>
    <row r="369" spans="1:95" ht="12.75" thickTop="1" thickBot="1">
      <c r="BP369" s="84"/>
      <c r="BQ369" s="84"/>
      <c r="BR369" s="84"/>
      <c r="BS369" s="84"/>
      <c r="CN369" s="84"/>
      <c r="CO369" s="84"/>
      <c r="CP369" s="84"/>
      <c r="CQ369" s="84"/>
    </row>
    <row r="370" spans="1:95" ht="13.5" thickTop="1">
      <c r="A370" s="861" t="s">
        <v>314</v>
      </c>
      <c r="B370" s="862"/>
      <c r="C370" s="862"/>
      <c r="D370" s="862"/>
      <c r="E370" s="863"/>
      <c r="F370" s="863"/>
      <c r="G370" s="863"/>
      <c r="H370" s="863"/>
      <c r="I370" s="863"/>
      <c r="J370" s="863"/>
      <c r="K370" s="863"/>
      <c r="L370" s="863"/>
      <c r="M370" s="863"/>
      <c r="N370" s="863"/>
      <c r="O370" s="863"/>
      <c r="P370" s="863"/>
      <c r="Q370" s="863"/>
      <c r="R370" s="863"/>
      <c r="S370" s="863"/>
      <c r="T370" s="863"/>
      <c r="U370" s="863"/>
      <c r="V370" s="863"/>
      <c r="W370" s="864"/>
      <c r="BP370" s="84"/>
      <c r="BQ370" s="84"/>
      <c r="BR370" s="84"/>
      <c r="BS370" s="84"/>
      <c r="CN370" s="84"/>
      <c r="CO370" s="84"/>
      <c r="CP370" s="84"/>
      <c r="CQ370" s="84"/>
    </row>
    <row r="371" spans="1:95">
      <c r="A371" s="119" t="s">
        <v>141</v>
      </c>
      <c r="B371" s="101"/>
      <c r="C371" s="101"/>
      <c r="D371" s="101"/>
      <c r="E371" s="101"/>
      <c r="F371" s="101" t="s">
        <v>35</v>
      </c>
      <c r="G371" s="101" t="s">
        <v>36</v>
      </c>
      <c r="H371" s="101" t="s">
        <v>37</v>
      </c>
      <c r="I371" s="101" t="s">
        <v>38</v>
      </c>
      <c r="J371" s="101" t="s">
        <v>39</v>
      </c>
      <c r="K371" s="101" t="s">
        <v>40</v>
      </c>
      <c r="L371" s="101" t="s">
        <v>41</v>
      </c>
      <c r="M371" s="101" t="s">
        <v>42</v>
      </c>
      <c r="N371" s="101" t="s">
        <v>43</v>
      </c>
      <c r="O371" s="101" t="s">
        <v>44</v>
      </c>
      <c r="P371" s="101" t="s">
        <v>45</v>
      </c>
      <c r="Q371" s="101" t="s">
        <v>46</v>
      </c>
      <c r="R371" s="101" t="s">
        <v>47</v>
      </c>
      <c r="S371" s="101" t="s">
        <v>369</v>
      </c>
      <c r="T371" s="101" t="s">
        <v>370</v>
      </c>
      <c r="U371" s="101" t="s">
        <v>371</v>
      </c>
      <c r="V371" s="101" t="s">
        <v>372</v>
      </c>
      <c r="W371" s="102" t="s">
        <v>373</v>
      </c>
      <c r="BP371" s="84"/>
      <c r="BQ371" s="84"/>
      <c r="BR371" s="84"/>
      <c r="BS371" s="84"/>
      <c r="CN371" s="84"/>
      <c r="CO371" s="84"/>
      <c r="CP371" s="84"/>
      <c r="CQ371" s="84"/>
    </row>
    <row r="372" spans="1:95">
      <c r="A372" s="125" t="s">
        <v>142</v>
      </c>
      <c r="B372" s="126">
        <f>+$C$32</f>
        <v>0</v>
      </c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8"/>
      <c r="BP372" s="84"/>
      <c r="BQ372" s="84"/>
      <c r="BR372" s="84"/>
      <c r="BS372" s="84"/>
      <c r="CN372" s="84"/>
      <c r="CO372" s="84"/>
      <c r="CP372" s="84"/>
      <c r="CQ372" s="84"/>
    </row>
    <row r="373" spans="1:95">
      <c r="A373" s="124" t="s">
        <v>143</v>
      </c>
      <c r="B373" s="79">
        <f>+$C$33</f>
        <v>0</v>
      </c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30"/>
      <c r="BP373" s="84"/>
      <c r="BQ373" s="84"/>
      <c r="BR373" s="84"/>
      <c r="BS373" s="84"/>
      <c r="CN373" s="84"/>
      <c r="CO373" s="84"/>
      <c r="CP373" s="84"/>
      <c r="CQ373" s="84"/>
    </row>
    <row r="374" spans="1:95">
      <c r="A374" s="124" t="s">
        <v>144</v>
      </c>
      <c r="B374" s="79">
        <f>+$C$34</f>
        <v>0</v>
      </c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30"/>
      <c r="BP374" s="84"/>
      <c r="BQ374" s="84"/>
      <c r="BR374" s="84"/>
      <c r="BS374" s="84"/>
      <c r="CN374" s="84"/>
      <c r="CO374" s="84"/>
      <c r="CP374" s="84"/>
      <c r="CQ374" s="84"/>
    </row>
    <row r="375" spans="1:95">
      <c r="A375" s="131" t="s">
        <v>145</v>
      </c>
      <c r="B375" s="79">
        <f>+$C$35</f>
        <v>0</v>
      </c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30"/>
      <c r="BP375" s="84"/>
      <c r="BQ375" s="84"/>
      <c r="BR375" s="84"/>
      <c r="BS375" s="84"/>
      <c r="CN375" s="84"/>
      <c r="CO375" s="84"/>
      <c r="CP375" s="84"/>
      <c r="CQ375" s="84"/>
    </row>
    <row r="376" spans="1:95">
      <c r="A376" s="124" t="s">
        <v>146</v>
      </c>
      <c r="B376" s="79">
        <f>+$C$36</f>
        <v>0</v>
      </c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30"/>
      <c r="BP376" s="84"/>
      <c r="BQ376" s="84"/>
      <c r="BR376" s="84"/>
      <c r="BS376" s="84"/>
      <c r="CN376" s="84"/>
      <c r="CO376" s="84"/>
      <c r="CP376" s="84"/>
      <c r="CQ376" s="84"/>
    </row>
    <row r="377" spans="1:95">
      <c r="A377" s="124" t="s">
        <v>147</v>
      </c>
      <c r="B377" s="79">
        <f>+$C$37</f>
        <v>0</v>
      </c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30"/>
      <c r="BP377" s="84"/>
      <c r="BQ377" s="84"/>
      <c r="BR377" s="84"/>
      <c r="BS377" s="84"/>
      <c r="CN377" s="84"/>
      <c r="CO377" s="84"/>
      <c r="CP377" s="84"/>
      <c r="CQ377" s="84"/>
    </row>
    <row r="378" spans="1:95">
      <c r="A378" s="124" t="s">
        <v>148</v>
      </c>
      <c r="B378" s="79">
        <f>+$C$38</f>
        <v>0</v>
      </c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30"/>
      <c r="BP378" s="84"/>
      <c r="BQ378" s="84"/>
      <c r="BR378" s="84"/>
      <c r="BS378" s="84"/>
      <c r="CN378" s="84"/>
      <c r="CO378" s="84"/>
      <c r="CP378" s="84"/>
      <c r="CQ378" s="84"/>
    </row>
    <row r="379" spans="1:95">
      <c r="A379" s="124" t="s">
        <v>149</v>
      </c>
      <c r="B379" s="79">
        <f>+$C$39</f>
        <v>0</v>
      </c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30"/>
      <c r="BP379" s="84"/>
      <c r="BQ379" s="84"/>
      <c r="BR379" s="84"/>
      <c r="BS379" s="84"/>
      <c r="CN379" s="84"/>
      <c r="CO379" s="84"/>
      <c r="CP379" s="84"/>
      <c r="CQ379" s="84"/>
    </row>
    <row r="380" spans="1:95">
      <c r="A380" s="124" t="s">
        <v>150</v>
      </c>
      <c r="B380" s="79">
        <f>+$C$40</f>
        <v>0</v>
      </c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30"/>
      <c r="BP380" s="84"/>
      <c r="BQ380" s="84"/>
      <c r="BR380" s="84"/>
      <c r="BS380" s="84"/>
      <c r="CN380" s="84"/>
      <c r="CO380" s="84"/>
      <c r="CP380" s="84"/>
      <c r="CQ380" s="84"/>
    </row>
    <row r="381" spans="1:95">
      <c r="A381" s="124" t="s">
        <v>151</v>
      </c>
      <c r="B381" s="79">
        <f>+$C$41</f>
        <v>0</v>
      </c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30"/>
      <c r="BP381" s="84"/>
      <c r="BQ381" s="84"/>
      <c r="BR381" s="84"/>
      <c r="BS381" s="84"/>
      <c r="CN381" s="84"/>
      <c r="CO381" s="84"/>
      <c r="CP381" s="84"/>
      <c r="CQ381" s="84"/>
    </row>
    <row r="382" spans="1:95">
      <c r="A382" s="124" t="s">
        <v>152</v>
      </c>
      <c r="B382" s="79">
        <f>+$C$42</f>
        <v>0</v>
      </c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30"/>
      <c r="BP382" s="84"/>
      <c r="BQ382" s="84"/>
      <c r="BR382" s="84"/>
      <c r="BS382" s="84"/>
      <c r="CN382" s="84"/>
      <c r="CO382" s="84"/>
      <c r="CP382" s="84"/>
      <c r="CQ382" s="84"/>
    </row>
    <row r="383" spans="1:95" ht="12" thickBot="1">
      <c r="A383" s="132" t="s">
        <v>29</v>
      </c>
      <c r="B383" s="133"/>
      <c r="C383" s="134">
        <f t="shared" ref="C383:W383" si="146">IF(SUM(C372:C382)=0,,SUM(C372:C382))</f>
        <v>0</v>
      </c>
      <c r="D383" s="134">
        <f t="shared" si="146"/>
        <v>0</v>
      </c>
      <c r="E383" s="134">
        <f t="shared" si="146"/>
        <v>0</v>
      </c>
      <c r="F383" s="134">
        <f t="shared" si="146"/>
        <v>0</v>
      </c>
      <c r="G383" s="134">
        <f t="shared" si="146"/>
        <v>0</v>
      </c>
      <c r="H383" s="134">
        <f t="shared" si="146"/>
        <v>0</v>
      </c>
      <c r="I383" s="134">
        <f t="shared" si="146"/>
        <v>0</v>
      </c>
      <c r="J383" s="134">
        <f t="shared" si="146"/>
        <v>0</v>
      </c>
      <c r="K383" s="134">
        <f t="shared" si="146"/>
        <v>0</v>
      </c>
      <c r="L383" s="134">
        <f t="shared" si="146"/>
        <v>0</v>
      </c>
      <c r="M383" s="134">
        <f t="shared" si="146"/>
        <v>0</v>
      </c>
      <c r="N383" s="134">
        <f t="shared" si="146"/>
        <v>0</v>
      </c>
      <c r="O383" s="134">
        <f t="shared" si="146"/>
        <v>0</v>
      </c>
      <c r="P383" s="134">
        <f t="shared" si="146"/>
        <v>0</v>
      </c>
      <c r="Q383" s="134">
        <f t="shared" si="146"/>
        <v>0</v>
      </c>
      <c r="R383" s="134">
        <f t="shared" si="146"/>
        <v>0</v>
      </c>
      <c r="S383" s="134">
        <f t="shared" si="146"/>
        <v>0</v>
      </c>
      <c r="T383" s="134">
        <f t="shared" si="146"/>
        <v>0</v>
      </c>
      <c r="U383" s="134">
        <f t="shared" si="146"/>
        <v>0</v>
      </c>
      <c r="V383" s="134">
        <f t="shared" si="146"/>
        <v>0</v>
      </c>
      <c r="W383" s="135">
        <f t="shared" si="146"/>
        <v>0</v>
      </c>
      <c r="BP383" s="84"/>
      <c r="BQ383" s="84"/>
      <c r="BR383" s="84"/>
      <c r="BS383" s="84"/>
      <c r="CN383" s="84"/>
      <c r="CO383" s="84"/>
      <c r="CP383" s="84"/>
      <c r="CQ383" s="84"/>
    </row>
    <row r="384" spans="1:95" ht="12.75" thickTop="1" thickBot="1">
      <c r="B384" s="77"/>
      <c r="BP384" s="84"/>
      <c r="BQ384" s="84"/>
      <c r="BR384" s="84"/>
      <c r="BS384" s="84"/>
      <c r="CN384" s="84"/>
      <c r="CO384" s="84"/>
      <c r="CP384" s="84"/>
      <c r="CQ384" s="84"/>
    </row>
    <row r="385" spans="1:95" ht="13.5" thickTop="1">
      <c r="A385" s="861" t="s">
        <v>315</v>
      </c>
      <c r="B385" s="862"/>
      <c r="C385" s="862"/>
      <c r="D385" s="862"/>
      <c r="E385" s="863"/>
      <c r="F385" s="863"/>
      <c r="G385" s="863"/>
      <c r="H385" s="863"/>
      <c r="I385" s="863"/>
      <c r="J385" s="863"/>
      <c r="K385" s="863"/>
      <c r="L385" s="863"/>
      <c r="M385" s="863"/>
      <c r="N385" s="863"/>
      <c r="O385" s="863"/>
      <c r="P385" s="863"/>
      <c r="Q385" s="863"/>
      <c r="R385" s="863"/>
      <c r="S385" s="863"/>
      <c r="T385" s="863"/>
      <c r="U385" s="863"/>
      <c r="V385" s="863"/>
      <c r="W385" s="864"/>
      <c r="BP385" s="84"/>
      <c r="BQ385" s="84"/>
      <c r="BR385" s="84"/>
      <c r="BS385" s="84"/>
      <c r="CN385" s="84"/>
      <c r="CO385" s="84"/>
      <c r="CP385" s="84"/>
      <c r="CQ385" s="84"/>
    </row>
    <row r="386" spans="1:95">
      <c r="A386" s="119" t="s">
        <v>141</v>
      </c>
      <c r="B386" s="101"/>
      <c r="C386" s="101" t="s">
        <v>49</v>
      </c>
      <c r="D386" s="101" t="s">
        <v>33</v>
      </c>
      <c r="E386" s="101" t="s">
        <v>34</v>
      </c>
      <c r="F386" s="101" t="s">
        <v>35</v>
      </c>
      <c r="G386" s="101" t="s">
        <v>36</v>
      </c>
      <c r="H386" s="101" t="s">
        <v>37</v>
      </c>
      <c r="I386" s="101" t="s">
        <v>38</v>
      </c>
      <c r="J386" s="101" t="s">
        <v>39</v>
      </c>
      <c r="K386" s="101" t="s">
        <v>40</v>
      </c>
      <c r="L386" s="101" t="s">
        <v>41</v>
      </c>
      <c r="M386" s="101" t="s">
        <v>42</v>
      </c>
      <c r="N386" s="101" t="s">
        <v>43</v>
      </c>
      <c r="O386" s="101" t="s">
        <v>44</v>
      </c>
      <c r="P386" s="101" t="s">
        <v>45</v>
      </c>
      <c r="Q386" s="101" t="s">
        <v>46</v>
      </c>
      <c r="R386" s="101" t="s">
        <v>47</v>
      </c>
      <c r="S386" s="101" t="s">
        <v>369</v>
      </c>
      <c r="T386" s="101" t="s">
        <v>370</v>
      </c>
      <c r="U386" s="101" t="s">
        <v>371</v>
      </c>
      <c r="V386" s="101" t="s">
        <v>372</v>
      </c>
      <c r="W386" s="102" t="s">
        <v>373</v>
      </c>
      <c r="BP386" s="84"/>
      <c r="BQ386" s="84"/>
      <c r="BR386" s="84"/>
      <c r="BS386" s="84"/>
      <c r="CN386" s="84"/>
      <c r="CO386" s="84"/>
      <c r="CP386" s="84"/>
      <c r="CQ386" s="84"/>
    </row>
    <row r="387" spans="1:95">
      <c r="A387" s="125" t="s">
        <v>142</v>
      </c>
      <c r="B387" s="126">
        <f t="shared" ref="B387:B397" si="147">+B372</f>
        <v>0</v>
      </c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8"/>
      <c r="BP387" s="84"/>
      <c r="BQ387" s="84"/>
      <c r="BR387" s="84"/>
      <c r="BS387" s="84"/>
      <c r="CN387" s="84"/>
      <c r="CO387" s="84"/>
      <c r="CP387" s="84"/>
      <c r="CQ387" s="84"/>
    </row>
    <row r="388" spans="1:95">
      <c r="A388" s="124" t="s">
        <v>143</v>
      </c>
      <c r="B388" s="79">
        <f t="shared" si="147"/>
        <v>0</v>
      </c>
      <c r="C388" s="82"/>
      <c r="D388" s="82">
        <f t="shared" ref="D388:V388" si="148">IF((C372-D373)=0,,C372-D373)</f>
        <v>0</v>
      </c>
      <c r="E388" s="82">
        <f t="shared" si="148"/>
        <v>0</v>
      </c>
      <c r="F388" s="82">
        <f t="shared" si="148"/>
        <v>0</v>
      </c>
      <c r="G388" s="82">
        <f t="shared" si="148"/>
        <v>0</v>
      </c>
      <c r="H388" s="82">
        <f t="shared" si="148"/>
        <v>0</v>
      </c>
      <c r="I388" s="82">
        <f t="shared" si="148"/>
        <v>0</v>
      </c>
      <c r="J388" s="82">
        <f t="shared" si="148"/>
        <v>0</v>
      </c>
      <c r="K388" s="82">
        <f t="shared" si="148"/>
        <v>0</v>
      </c>
      <c r="L388" s="82">
        <f t="shared" si="148"/>
        <v>0</v>
      </c>
      <c r="M388" s="82">
        <f t="shared" si="148"/>
        <v>0</v>
      </c>
      <c r="N388" s="82">
        <f t="shared" si="148"/>
        <v>0</v>
      </c>
      <c r="O388" s="82">
        <f t="shared" si="148"/>
        <v>0</v>
      </c>
      <c r="P388" s="82">
        <f t="shared" si="148"/>
        <v>0</v>
      </c>
      <c r="Q388" s="82">
        <f t="shared" si="148"/>
        <v>0</v>
      </c>
      <c r="R388" s="82">
        <f t="shared" si="148"/>
        <v>0</v>
      </c>
      <c r="S388" s="82">
        <f t="shared" si="148"/>
        <v>0</v>
      </c>
      <c r="T388" s="82">
        <f t="shared" si="148"/>
        <v>0</v>
      </c>
      <c r="U388" s="82">
        <f t="shared" si="148"/>
        <v>0</v>
      </c>
      <c r="V388" s="82">
        <f t="shared" si="148"/>
        <v>0</v>
      </c>
      <c r="W388" s="139">
        <f t="shared" ref="W388:W397" si="149">IF((V372-W373)=0,,V372-W373)+W372</f>
        <v>0</v>
      </c>
      <c r="BP388" s="84"/>
      <c r="BQ388" s="84"/>
      <c r="BR388" s="84"/>
      <c r="BS388" s="84"/>
      <c r="CN388" s="84"/>
      <c r="CO388" s="84"/>
      <c r="CP388" s="84"/>
      <c r="CQ388" s="84"/>
    </row>
    <row r="389" spans="1:95">
      <c r="A389" s="124" t="s">
        <v>144</v>
      </c>
      <c r="B389" s="79">
        <f t="shared" si="147"/>
        <v>0</v>
      </c>
      <c r="C389" s="82"/>
      <c r="D389" s="82">
        <f t="shared" ref="D389:V389" si="150">IF((C373-D374)=0,,C373-D374)</f>
        <v>0</v>
      </c>
      <c r="E389" s="82">
        <f t="shared" si="150"/>
        <v>0</v>
      </c>
      <c r="F389" s="82">
        <f t="shared" si="150"/>
        <v>0</v>
      </c>
      <c r="G389" s="82">
        <f t="shared" si="150"/>
        <v>0</v>
      </c>
      <c r="H389" s="82">
        <f t="shared" si="150"/>
        <v>0</v>
      </c>
      <c r="I389" s="82">
        <f t="shared" si="150"/>
        <v>0</v>
      </c>
      <c r="J389" s="82">
        <f t="shared" si="150"/>
        <v>0</v>
      </c>
      <c r="K389" s="82">
        <f t="shared" si="150"/>
        <v>0</v>
      </c>
      <c r="L389" s="82">
        <f t="shared" si="150"/>
        <v>0</v>
      </c>
      <c r="M389" s="82">
        <f t="shared" si="150"/>
        <v>0</v>
      </c>
      <c r="N389" s="82">
        <f t="shared" si="150"/>
        <v>0</v>
      </c>
      <c r="O389" s="82">
        <f t="shared" si="150"/>
        <v>0</v>
      </c>
      <c r="P389" s="82">
        <f t="shared" si="150"/>
        <v>0</v>
      </c>
      <c r="Q389" s="82">
        <f t="shared" si="150"/>
        <v>0</v>
      </c>
      <c r="R389" s="82">
        <f t="shared" si="150"/>
        <v>0</v>
      </c>
      <c r="S389" s="82">
        <f t="shared" si="150"/>
        <v>0</v>
      </c>
      <c r="T389" s="82">
        <f t="shared" si="150"/>
        <v>0</v>
      </c>
      <c r="U389" s="82">
        <f t="shared" si="150"/>
        <v>0</v>
      </c>
      <c r="V389" s="82">
        <f t="shared" si="150"/>
        <v>0</v>
      </c>
      <c r="W389" s="139">
        <f t="shared" si="149"/>
        <v>0</v>
      </c>
      <c r="BP389" s="84"/>
      <c r="BQ389" s="84"/>
      <c r="BR389" s="84"/>
      <c r="BS389" s="84"/>
      <c r="CN389" s="84"/>
      <c r="CO389" s="84"/>
      <c r="CP389" s="84"/>
      <c r="CQ389" s="84"/>
    </row>
    <row r="390" spans="1:95">
      <c r="A390" s="131" t="s">
        <v>145</v>
      </c>
      <c r="B390" s="79">
        <f t="shared" si="147"/>
        <v>0</v>
      </c>
      <c r="C390" s="82"/>
      <c r="D390" s="82">
        <f t="shared" ref="D390:V390" si="151">IF((C374-D375)=0,,C374-D375)</f>
        <v>0</v>
      </c>
      <c r="E390" s="82">
        <f t="shared" si="151"/>
        <v>0</v>
      </c>
      <c r="F390" s="82">
        <f t="shared" si="151"/>
        <v>0</v>
      </c>
      <c r="G390" s="82">
        <f t="shared" si="151"/>
        <v>0</v>
      </c>
      <c r="H390" s="82">
        <f t="shared" si="151"/>
        <v>0</v>
      </c>
      <c r="I390" s="82">
        <f t="shared" si="151"/>
        <v>0</v>
      </c>
      <c r="J390" s="82">
        <f t="shared" si="151"/>
        <v>0</v>
      </c>
      <c r="K390" s="82">
        <f t="shared" si="151"/>
        <v>0</v>
      </c>
      <c r="L390" s="82">
        <f t="shared" si="151"/>
        <v>0</v>
      </c>
      <c r="M390" s="82">
        <f t="shared" si="151"/>
        <v>0</v>
      </c>
      <c r="N390" s="82">
        <f t="shared" si="151"/>
        <v>0</v>
      </c>
      <c r="O390" s="82">
        <f t="shared" si="151"/>
        <v>0</v>
      </c>
      <c r="P390" s="82">
        <f t="shared" si="151"/>
        <v>0</v>
      </c>
      <c r="Q390" s="82">
        <f t="shared" si="151"/>
        <v>0</v>
      </c>
      <c r="R390" s="82">
        <f t="shared" si="151"/>
        <v>0</v>
      </c>
      <c r="S390" s="82">
        <f t="shared" si="151"/>
        <v>0</v>
      </c>
      <c r="T390" s="82">
        <f t="shared" si="151"/>
        <v>0</v>
      </c>
      <c r="U390" s="82">
        <f t="shared" si="151"/>
        <v>0</v>
      </c>
      <c r="V390" s="82">
        <f t="shared" si="151"/>
        <v>0</v>
      </c>
      <c r="W390" s="139">
        <f t="shared" si="149"/>
        <v>0</v>
      </c>
      <c r="BP390" s="84"/>
      <c r="BQ390" s="84"/>
      <c r="BR390" s="84"/>
      <c r="BS390" s="84"/>
      <c r="CN390" s="84"/>
      <c r="CO390" s="84"/>
      <c r="CP390" s="84"/>
      <c r="CQ390" s="84"/>
    </row>
    <row r="391" spans="1:95">
      <c r="A391" s="124" t="s">
        <v>146</v>
      </c>
      <c r="B391" s="79">
        <f t="shared" si="147"/>
        <v>0</v>
      </c>
      <c r="C391" s="82"/>
      <c r="D391" s="82">
        <f t="shared" ref="D391:V391" si="152">IF((C375-D376)=0,,C375-D376)</f>
        <v>0</v>
      </c>
      <c r="E391" s="82">
        <f t="shared" si="152"/>
        <v>0</v>
      </c>
      <c r="F391" s="82">
        <f t="shared" si="152"/>
        <v>0</v>
      </c>
      <c r="G391" s="82">
        <f t="shared" si="152"/>
        <v>0</v>
      </c>
      <c r="H391" s="82">
        <f t="shared" si="152"/>
        <v>0</v>
      </c>
      <c r="I391" s="82">
        <f t="shared" si="152"/>
        <v>0</v>
      </c>
      <c r="J391" s="82">
        <f t="shared" si="152"/>
        <v>0</v>
      </c>
      <c r="K391" s="82">
        <f t="shared" si="152"/>
        <v>0</v>
      </c>
      <c r="L391" s="82">
        <f t="shared" si="152"/>
        <v>0</v>
      </c>
      <c r="M391" s="82">
        <f t="shared" si="152"/>
        <v>0</v>
      </c>
      <c r="N391" s="82">
        <f t="shared" si="152"/>
        <v>0</v>
      </c>
      <c r="O391" s="82">
        <f t="shared" si="152"/>
        <v>0</v>
      </c>
      <c r="P391" s="82">
        <f t="shared" si="152"/>
        <v>0</v>
      </c>
      <c r="Q391" s="82">
        <f t="shared" si="152"/>
        <v>0</v>
      </c>
      <c r="R391" s="82">
        <f t="shared" si="152"/>
        <v>0</v>
      </c>
      <c r="S391" s="82">
        <f t="shared" si="152"/>
        <v>0</v>
      </c>
      <c r="T391" s="82">
        <f t="shared" si="152"/>
        <v>0</v>
      </c>
      <c r="U391" s="82">
        <f t="shared" si="152"/>
        <v>0</v>
      </c>
      <c r="V391" s="82">
        <f t="shared" si="152"/>
        <v>0</v>
      </c>
      <c r="W391" s="139">
        <f t="shared" si="149"/>
        <v>0</v>
      </c>
      <c r="BP391" s="84"/>
      <c r="BQ391" s="84"/>
      <c r="BR391" s="84"/>
      <c r="BS391" s="84"/>
      <c r="CN391" s="84"/>
      <c r="CO391" s="84"/>
      <c r="CP391" s="84"/>
      <c r="CQ391" s="84"/>
    </row>
    <row r="392" spans="1:95">
      <c r="A392" s="124" t="s">
        <v>147</v>
      </c>
      <c r="B392" s="79">
        <f t="shared" si="147"/>
        <v>0</v>
      </c>
      <c r="C392" s="82"/>
      <c r="D392" s="82">
        <f t="shared" ref="D392:V392" si="153">IF((C376-D377)=0,,C376-D377)</f>
        <v>0</v>
      </c>
      <c r="E392" s="82">
        <f t="shared" si="153"/>
        <v>0</v>
      </c>
      <c r="F392" s="82">
        <f t="shared" si="153"/>
        <v>0</v>
      </c>
      <c r="G392" s="82">
        <f t="shared" si="153"/>
        <v>0</v>
      </c>
      <c r="H392" s="82">
        <f t="shared" si="153"/>
        <v>0</v>
      </c>
      <c r="I392" s="82">
        <f t="shared" si="153"/>
        <v>0</v>
      </c>
      <c r="J392" s="82">
        <f t="shared" si="153"/>
        <v>0</v>
      </c>
      <c r="K392" s="82">
        <f t="shared" si="153"/>
        <v>0</v>
      </c>
      <c r="L392" s="82">
        <f t="shared" si="153"/>
        <v>0</v>
      </c>
      <c r="M392" s="82">
        <f t="shared" si="153"/>
        <v>0</v>
      </c>
      <c r="N392" s="82">
        <f t="shared" si="153"/>
        <v>0</v>
      </c>
      <c r="O392" s="82">
        <f t="shared" si="153"/>
        <v>0</v>
      </c>
      <c r="P392" s="82">
        <f t="shared" si="153"/>
        <v>0</v>
      </c>
      <c r="Q392" s="82">
        <f t="shared" si="153"/>
        <v>0</v>
      </c>
      <c r="R392" s="82">
        <f t="shared" si="153"/>
        <v>0</v>
      </c>
      <c r="S392" s="82">
        <f t="shared" si="153"/>
        <v>0</v>
      </c>
      <c r="T392" s="82">
        <f t="shared" si="153"/>
        <v>0</v>
      </c>
      <c r="U392" s="82">
        <f t="shared" si="153"/>
        <v>0</v>
      </c>
      <c r="V392" s="82">
        <f t="shared" si="153"/>
        <v>0</v>
      </c>
      <c r="W392" s="139">
        <f t="shared" si="149"/>
        <v>0</v>
      </c>
      <c r="BP392" s="84"/>
      <c r="BQ392" s="84"/>
      <c r="BR392" s="84"/>
      <c r="BS392" s="84"/>
      <c r="CN392" s="84"/>
      <c r="CO392" s="84"/>
      <c r="CP392" s="84"/>
      <c r="CQ392" s="84"/>
    </row>
    <row r="393" spans="1:95">
      <c r="A393" s="124" t="s">
        <v>148</v>
      </c>
      <c r="B393" s="79">
        <f t="shared" si="147"/>
        <v>0</v>
      </c>
      <c r="C393" s="82"/>
      <c r="D393" s="82">
        <f t="shared" ref="D393:V393" si="154">IF((C377-D378)=0,,C377-D378)</f>
        <v>0</v>
      </c>
      <c r="E393" s="82">
        <f t="shared" si="154"/>
        <v>0</v>
      </c>
      <c r="F393" s="82">
        <f t="shared" si="154"/>
        <v>0</v>
      </c>
      <c r="G393" s="82">
        <f t="shared" si="154"/>
        <v>0</v>
      </c>
      <c r="H393" s="82">
        <f t="shared" si="154"/>
        <v>0</v>
      </c>
      <c r="I393" s="82">
        <f t="shared" si="154"/>
        <v>0</v>
      </c>
      <c r="J393" s="82">
        <f t="shared" si="154"/>
        <v>0</v>
      </c>
      <c r="K393" s="82">
        <f t="shared" si="154"/>
        <v>0</v>
      </c>
      <c r="L393" s="82">
        <f t="shared" si="154"/>
        <v>0</v>
      </c>
      <c r="M393" s="82">
        <f t="shared" si="154"/>
        <v>0</v>
      </c>
      <c r="N393" s="82">
        <f t="shared" si="154"/>
        <v>0</v>
      </c>
      <c r="O393" s="82">
        <f t="shared" si="154"/>
        <v>0</v>
      </c>
      <c r="P393" s="82">
        <f t="shared" si="154"/>
        <v>0</v>
      </c>
      <c r="Q393" s="82">
        <f t="shared" si="154"/>
        <v>0</v>
      </c>
      <c r="R393" s="82">
        <f t="shared" si="154"/>
        <v>0</v>
      </c>
      <c r="S393" s="82">
        <f t="shared" si="154"/>
        <v>0</v>
      </c>
      <c r="T393" s="82">
        <f t="shared" si="154"/>
        <v>0</v>
      </c>
      <c r="U393" s="82">
        <f t="shared" si="154"/>
        <v>0</v>
      </c>
      <c r="V393" s="82">
        <f t="shared" si="154"/>
        <v>0</v>
      </c>
      <c r="W393" s="139">
        <f t="shared" si="149"/>
        <v>0</v>
      </c>
      <c r="BP393" s="84"/>
      <c r="BQ393" s="84"/>
      <c r="BR393" s="84"/>
      <c r="BS393" s="84"/>
      <c r="CN393" s="84"/>
      <c r="CO393" s="84"/>
      <c r="CP393" s="84"/>
      <c r="CQ393" s="84"/>
    </row>
    <row r="394" spans="1:95">
      <c r="A394" s="124" t="s">
        <v>149</v>
      </c>
      <c r="B394" s="79">
        <f t="shared" si="147"/>
        <v>0</v>
      </c>
      <c r="C394" s="82"/>
      <c r="D394" s="82">
        <f t="shared" ref="D394:V394" si="155">IF((C378-D379)=0,,C378-D379)</f>
        <v>0</v>
      </c>
      <c r="E394" s="82">
        <f t="shared" si="155"/>
        <v>0</v>
      </c>
      <c r="F394" s="82">
        <f t="shared" si="155"/>
        <v>0</v>
      </c>
      <c r="G394" s="82">
        <f t="shared" si="155"/>
        <v>0</v>
      </c>
      <c r="H394" s="82">
        <f t="shared" si="155"/>
        <v>0</v>
      </c>
      <c r="I394" s="82">
        <f t="shared" si="155"/>
        <v>0</v>
      </c>
      <c r="J394" s="82">
        <f t="shared" si="155"/>
        <v>0</v>
      </c>
      <c r="K394" s="82">
        <f t="shared" si="155"/>
        <v>0</v>
      </c>
      <c r="L394" s="82">
        <f t="shared" si="155"/>
        <v>0</v>
      </c>
      <c r="M394" s="82">
        <f t="shared" si="155"/>
        <v>0</v>
      </c>
      <c r="N394" s="82">
        <f t="shared" si="155"/>
        <v>0</v>
      </c>
      <c r="O394" s="82">
        <f t="shared" si="155"/>
        <v>0</v>
      </c>
      <c r="P394" s="82">
        <f t="shared" si="155"/>
        <v>0</v>
      </c>
      <c r="Q394" s="82">
        <f t="shared" si="155"/>
        <v>0</v>
      </c>
      <c r="R394" s="82">
        <f t="shared" si="155"/>
        <v>0</v>
      </c>
      <c r="S394" s="82">
        <f t="shared" si="155"/>
        <v>0</v>
      </c>
      <c r="T394" s="82">
        <f t="shared" si="155"/>
        <v>0</v>
      </c>
      <c r="U394" s="82">
        <f t="shared" si="155"/>
        <v>0</v>
      </c>
      <c r="V394" s="82">
        <f t="shared" si="155"/>
        <v>0</v>
      </c>
      <c r="W394" s="139">
        <f t="shared" si="149"/>
        <v>0</v>
      </c>
      <c r="BP394" s="84"/>
      <c r="BQ394" s="84"/>
      <c r="BR394" s="84"/>
      <c r="BS394" s="84"/>
      <c r="CN394" s="84"/>
      <c r="CO394" s="84"/>
      <c r="CP394" s="84"/>
      <c r="CQ394" s="84"/>
    </row>
    <row r="395" spans="1:95">
      <c r="A395" s="124" t="s">
        <v>150</v>
      </c>
      <c r="B395" s="79">
        <f t="shared" si="147"/>
        <v>0</v>
      </c>
      <c r="C395" s="82"/>
      <c r="D395" s="82">
        <f t="shared" ref="D395:V395" si="156">IF((C379-D380)=0,,C379-D380)</f>
        <v>0</v>
      </c>
      <c r="E395" s="82">
        <f t="shared" si="156"/>
        <v>0</v>
      </c>
      <c r="F395" s="82">
        <f t="shared" si="156"/>
        <v>0</v>
      </c>
      <c r="G395" s="82">
        <f t="shared" si="156"/>
        <v>0</v>
      </c>
      <c r="H395" s="82">
        <f t="shared" si="156"/>
        <v>0</v>
      </c>
      <c r="I395" s="82">
        <f t="shared" si="156"/>
        <v>0</v>
      </c>
      <c r="J395" s="82">
        <f t="shared" si="156"/>
        <v>0</v>
      </c>
      <c r="K395" s="82">
        <f t="shared" si="156"/>
        <v>0</v>
      </c>
      <c r="L395" s="82">
        <f t="shared" si="156"/>
        <v>0</v>
      </c>
      <c r="M395" s="82">
        <f t="shared" si="156"/>
        <v>0</v>
      </c>
      <c r="N395" s="82">
        <f t="shared" si="156"/>
        <v>0</v>
      </c>
      <c r="O395" s="82">
        <f t="shared" si="156"/>
        <v>0</v>
      </c>
      <c r="P395" s="82">
        <f t="shared" si="156"/>
        <v>0</v>
      </c>
      <c r="Q395" s="82">
        <f t="shared" si="156"/>
        <v>0</v>
      </c>
      <c r="R395" s="82">
        <f t="shared" si="156"/>
        <v>0</v>
      </c>
      <c r="S395" s="82">
        <f t="shared" si="156"/>
        <v>0</v>
      </c>
      <c r="T395" s="82">
        <f t="shared" si="156"/>
        <v>0</v>
      </c>
      <c r="U395" s="82">
        <f t="shared" si="156"/>
        <v>0</v>
      </c>
      <c r="V395" s="82">
        <f t="shared" si="156"/>
        <v>0</v>
      </c>
      <c r="W395" s="139">
        <f t="shared" si="149"/>
        <v>0</v>
      </c>
      <c r="BP395" s="84"/>
      <c r="BQ395" s="84"/>
      <c r="BR395" s="84"/>
      <c r="BS395" s="84"/>
      <c r="CN395" s="84"/>
      <c r="CO395" s="84"/>
      <c r="CP395" s="84"/>
      <c r="CQ395" s="84"/>
    </row>
    <row r="396" spans="1:95">
      <c r="A396" s="124" t="s">
        <v>151</v>
      </c>
      <c r="B396" s="79">
        <f t="shared" si="147"/>
        <v>0</v>
      </c>
      <c r="C396" s="82"/>
      <c r="D396" s="82">
        <f t="shared" ref="D396:V396" si="157">IF((C380-D381)=0,,C380-D381)</f>
        <v>0</v>
      </c>
      <c r="E396" s="82">
        <f t="shared" si="157"/>
        <v>0</v>
      </c>
      <c r="F396" s="82">
        <f t="shared" si="157"/>
        <v>0</v>
      </c>
      <c r="G396" s="82">
        <f t="shared" si="157"/>
        <v>0</v>
      </c>
      <c r="H396" s="82">
        <f t="shared" si="157"/>
        <v>0</v>
      </c>
      <c r="I396" s="82">
        <f t="shared" si="157"/>
        <v>0</v>
      </c>
      <c r="J396" s="82">
        <f t="shared" si="157"/>
        <v>0</v>
      </c>
      <c r="K396" s="82">
        <f t="shared" si="157"/>
        <v>0</v>
      </c>
      <c r="L396" s="82">
        <f t="shared" si="157"/>
        <v>0</v>
      </c>
      <c r="M396" s="82">
        <f t="shared" si="157"/>
        <v>0</v>
      </c>
      <c r="N396" s="82">
        <f t="shared" si="157"/>
        <v>0</v>
      </c>
      <c r="O396" s="82">
        <f t="shared" si="157"/>
        <v>0</v>
      </c>
      <c r="P396" s="82">
        <f t="shared" si="157"/>
        <v>0</v>
      </c>
      <c r="Q396" s="82">
        <f t="shared" si="157"/>
        <v>0</v>
      </c>
      <c r="R396" s="82">
        <f t="shared" si="157"/>
        <v>0</v>
      </c>
      <c r="S396" s="82">
        <f t="shared" si="157"/>
        <v>0</v>
      </c>
      <c r="T396" s="82">
        <f t="shared" si="157"/>
        <v>0</v>
      </c>
      <c r="U396" s="82">
        <f t="shared" si="157"/>
        <v>0</v>
      </c>
      <c r="V396" s="82">
        <f t="shared" si="157"/>
        <v>0</v>
      </c>
      <c r="W396" s="139">
        <f t="shared" si="149"/>
        <v>0</v>
      </c>
      <c r="BP396" s="84"/>
      <c r="BQ396" s="84"/>
      <c r="BR396" s="84"/>
      <c r="BS396" s="84"/>
      <c r="CN396" s="84"/>
      <c r="CO396" s="84"/>
      <c r="CP396" s="84"/>
      <c r="CQ396" s="84"/>
    </row>
    <row r="397" spans="1:95">
      <c r="A397" s="124" t="s">
        <v>152</v>
      </c>
      <c r="B397" s="81">
        <f t="shared" si="147"/>
        <v>0</v>
      </c>
      <c r="C397" s="82"/>
      <c r="D397" s="82">
        <f t="shared" ref="D397:V397" si="158">IF((C381-D382)=0,,C381-D382)</f>
        <v>0</v>
      </c>
      <c r="E397" s="82">
        <f t="shared" si="158"/>
        <v>0</v>
      </c>
      <c r="F397" s="82">
        <f t="shared" si="158"/>
        <v>0</v>
      </c>
      <c r="G397" s="82">
        <f t="shared" si="158"/>
        <v>0</v>
      </c>
      <c r="H397" s="82">
        <f t="shared" si="158"/>
        <v>0</v>
      </c>
      <c r="I397" s="82">
        <f t="shared" si="158"/>
        <v>0</v>
      </c>
      <c r="J397" s="82">
        <f t="shared" si="158"/>
        <v>0</v>
      </c>
      <c r="K397" s="82">
        <f t="shared" si="158"/>
        <v>0</v>
      </c>
      <c r="L397" s="82">
        <f t="shared" si="158"/>
        <v>0</v>
      </c>
      <c r="M397" s="82">
        <f t="shared" si="158"/>
        <v>0</v>
      </c>
      <c r="N397" s="82">
        <f t="shared" si="158"/>
        <v>0</v>
      </c>
      <c r="O397" s="82">
        <f t="shared" si="158"/>
        <v>0</v>
      </c>
      <c r="P397" s="82">
        <f t="shared" si="158"/>
        <v>0</v>
      </c>
      <c r="Q397" s="82">
        <f t="shared" si="158"/>
        <v>0</v>
      </c>
      <c r="R397" s="82">
        <f t="shared" si="158"/>
        <v>0</v>
      </c>
      <c r="S397" s="82">
        <f t="shared" si="158"/>
        <v>0</v>
      </c>
      <c r="T397" s="82">
        <f t="shared" si="158"/>
        <v>0</v>
      </c>
      <c r="U397" s="82">
        <f t="shared" si="158"/>
        <v>0</v>
      </c>
      <c r="V397" s="82">
        <f t="shared" si="158"/>
        <v>0</v>
      </c>
      <c r="W397" s="139">
        <f t="shared" si="149"/>
        <v>0</v>
      </c>
      <c r="BP397" s="84"/>
      <c r="BQ397" s="84"/>
      <c r="BR397" s="84"/>
      <c r="BS397" s="84"/>
      <c r="CN397" s="84"/>
      <c r="CO397" s="84"/>
      <c r="CP397" s="84"/>
      <c r="CQ397" s="84"/>
    </row>
    <row r="398" spans="1:95" ht="12" thickBot="1">
      <c r="A398" s="132" t="s">
        <v>29</v>
      </c>
      <c r="B398" s="133"/>
      <c r="C398" s="134">
        <f t="shared" ref="C398:W398" si="159">IF(SUM(C387:C397)=0,,SUM(C387:C397))</f>
        <v>0</v>
      </c>
      <c r="D398" s="134">
        <f t="shared" si="159"/>
        <v>0</v>
      </c>
      <c r="E398" s="134">
        <f t="shared" si="159"/>
        <v>0</v>
      </c>
      <c r="F398" s="134">
        <f t="shared" si="159"/>
        <v>0</v>
      </c>
      <c r="G398" s="134">
        <f t="shared" si="159"/>
        <v>0</v>
      </c>
      <c r="H398" s="134">
        <f t="shared" si="159"/>
        <v>0</v>
      </c>
      <c r="I398" s="134">
        <f t="shared" si="159"/>
        <v>0</v>
      </c>
      <c r="J398" s="134">
        <f t="shared" si="159"/>
        <v>0</v>
      </c>
      <c r="K398" s="134">
        <f t="shared" si="159"/>
        <v>0</v>
      </c>
      <c r="L398" s="134">
        <f t="shared" si="159"/>
        <v>0</v>
      </c>
      <c r="M398" s="134">
        <f t="shared" si="159"/>
        <v>0</v>
      </c>
      <c r="N398" s="134">
        <f t="shared" si="159"/>
        <v>0</v>
      </c>
      <c r="O398" s="134">
        <f t="shared" si="159"/>
        <v>0</v>
      </c>
      <c r="P398" s="134">
        <f t="shared" si="159"/>
        <v>0</v>
      </c>
      <c r="Q398" s="134">
        <f t="shared" si="159"/>
        <v>0</v>
      </c>
      <c r="R398" s="134">
        <f t="shared" si="159"/>
        <v>0</v>
      </c>
      <c r="S398" s="134">
        <f t="shared" si="159"/>
        <v>0</v>
      </c>
      <c r="T398" s="134">
        <f t="shared" si="159"/>
        <v>0</v>
      </c>
      <c r="U398" s="134">
        <f t="shared" si="159"/>
        <v>0</v>
      </c>
      <c r="V398" s="134">
        <f t="shared" si="159"/>
        <v>0</v>
      </c>
      <c r="W398" s="135">
        <f t="shared" si="159"/>
        <v>0</v>
      </c>
      <c r="BP398" s="84"/>
      <c r="BQ398" s="84"/>
      <c r="BR398" s="84"/>
      <c r="BS398" s="84"/>
      <c r="CN398" s="84"/>
      <c r="CO398" s="84"/>
      <c r="CP398" s="84"/>
      <c r="CQ398" s="84"/>
    </row>
    <row r="399" spans="1:95" ht="12.75" thickTop="1" thickBot="1">
      <c r="BP399" s="84"/>
      <c r="BQ399" s="84"/>
      <c r="BR399" s="84"/>
      <c r="BS399" s="84"/>
      <c r="CN399" s="84"/>
      <c r="CO399" s="84"/>
      <c r="CP399" s="84"/>
      <c r="CQ399" s="84"/>
    </row>
    <row r="400" spans="1:95" ht="13.5" thickTop="1">
      <c r="A400" s="861" t="s">
        <v>316</v>
      </c>
      <c r="B400" s="862"/>
      <c r="C400" s="862"/>
      <c r="D400" s="862"/>
      <c r="E400" s="863"/>
      <c r="F400" s="863"/>
      <c r="G400" s="863"/>
      <c r="H400" s="863"/>
      <c r="I400" s="863"/>
      <c r="J400" s="863"/>
      <c r="K400" s="863"/>
      <c r="L400" s="863"/>
      <c r="M400" s="863"/>
      <c r="N400" s="863"/>
      <c r="O400" s="863"/>
      <c r="P400" s="863"/>
      <c r="Q400" s="863"/>
      <c r="R400" s="863"/>
      <c r="S400" s="863"/>
      <c r="T400" s="863"/>
      <c r="U400" s="863"/>
      <c r="V400" s="863"/>
      <c r="W400" s="864"/>
      <c r="BP400" s="84"/>
      <c r="BQ400" s="84"/>
      <c r="BR400" s="84"/>
      <c r="BS400" s="84"/>
      <c r="CN400" s="84"/>
      <c r="CO400" s="84"/>
      <c r="CP400" s="84"/>
      <c r="CQ400" s="84"/>
    </row>
    <row r="401" spans="1:95">
      <c r="A401" s="117" t="s">
        <v>216</v>
      </c>
      <c r="B401" s="118"/>
      <c r="C401" s="118" t="s">
        <v>49</v>
      </c>
      <c r="D401" s="118" t="s">
        <v>33</v>
      </c>
      <c r="E401" s="118" t="s">
        <v>34</v>
      </c>
      <c r="F401" s="118" t="s">
        <v>35</v>
      </c>
      <c r="G401" s="118" t="s">
        <v>36</v>
      </c>
      <c r="H401" s="118" t="s">
        <v>37</v>
      </c>
      <c r="I401" s="118" t="s">
        <v>38</v>
      </c>
      <c r="J401" s="118" t="s">
        <v>39</v>
      </c>
      <c r="K401" s="118" t="s">
        <v>40</v>
      </c>
      <c r="L401" s="118" t="s">
        <v>41</v>
      </c>
      <c r="M401" s="118" t="s">
        <v>42</v>
      </c>
      <c r="N401" s="118" t="s">
        <v>43</v>
      </c>
      <c r="O401" s="118" t="s">
        <v>44</v>
      </c>
      <c r="P401" s="118" t="s">
        <v>45</v>
      </c>
      <c r="Q401" s="101" t="s">
        <v>46</v>
      </c>
      <c r="R401" s="101" t="s">
        <v>47</v>
      </c>
      <c r="S401" s="101" t="s">
        <v>369</v>
      </c>
      <c r="T401" s="101" t="s">
        <v>370</v>
      </c>
      <c r="U401" s="101" t="s">
        <v>371</v>
      </c>
      <c r="V401" s="101" t="s">
        <v>372</v>
      </c>
      <c r="W401" s="102" t="s">
        <v>373</v>
      </c>
      <c r="BP401" s="84"/>
      <c r="BQ401" s="84"/>
      <c r="BR401" s="84"/>
      <c r="BS401" s="84"/>
      <c r="CN401" s="84"/>
      <c r="CO401" s="84"/>
      <c r="CP401" s="84"/>
      <c r="CQ401" s="84"/>
    </row>
    <row r="402" spans="1:95">
      <c r="A402" s="140" t="s">
        <v>155</v>
      </c>
      <c r="B402" s="688"/>
      <c r="C402" s="689" t="str">
        <f>IFERROR(SUMPRODUCT(C372:C382,B372:B382)/C383,"")</f>
        <v/>
      </c>
      <c r="D402" s="690">
        <v>1</v>
      </c>
      <c r="E402" s="690">
        <v>1</v>
      </c>
      <c r="F402" s="690">
        <v>1</v>
      </c>
      <c r="G402" s="690">
        <v>1</v>
      </c>
      <c r="H402" s="690">
        <v>1</v>
      </c>
      <c r="I402" s="690">
        <v>1</v>
      </c>
      <c r="J402" s="690">
        <v>1</v>
      </c>
      <c r="K402" s="690">
        <v>1</v>
      </c>
      <c r="L402" s="690">
        <v>1</v>
      </c>
      <c r="M402" s="690">
        <v>1</v>
      </c>
      <c r="N402" s="690">
        <v>1</v>
      </c>
      <c r="O402" s="690">
        <v>1</v>
      </c>
      <c r="P402" s="690">
        <v>1</v>
      </c>
      <c r="Q402" s="690">
        <v>1</v>
      </c>
      <c r="R402" s="690">
        <v>1</v>
      </c>
      <c r="S402" s="690">
        <v>1</v>
      </c>
      <c r="T402" s="690">
        <v>1</v>
      </c>
      <c r="U402" s="690">
        <v>1</v>
      </c>
      <c r="V402" s="690">
        <v>1</v>
      </c>
      <c r="W402" s="691">
        <v>1</v>
      </c>
    </row>
    <row r="403" spans="1:95" ht="12" thickBot="1">
      <c r="A403" s="698" t="s">
        <v>60</v>
      </c>
      <c r="B403" s="695"/>
      <c r="C403" s="696">
        <f t="shared" ref="C403" si="160">+C383</f>
        <v>0</v>
      </c>
      <c r="D403" s="696">
        <f>+D372</f>
        <v>0</v>
      </c>
      <c r="E403" s="696">
        <f t="shared" ref="E403:W403" si="161">+E372</f>
        <v>0</v>
      </c>
      <c r="F403" s="696">
        <f t="shared" si="161"/>
        <v>0</v>
      </c>
      <c r="G403" s="696">
        <f t="shared" si="161"/>
        <v>0</v>
      </c>
      <c r="H403" s="696">
        <f t="shared" si="161"/>
        <v>0</v>
      </c>
      <c r="I403" s="696">
        <f t="shared" si="161"/>
        <v>0</v>
      </c>
      <c r="J403" s="696">
        <f t="shared" si="161"/>
        <v>0</v>
      </c>
      <c r="K403" s="696">
        <f t="shared" si="161"/>
        <v>0</v>
      </c>
      <c r="L403" s="696">
        <f t="shared" si="161"/>
        <v>0</v>
      </c>
      <c r="M403" s="696">
        <f t="shared" si="161"/>
        <v>0</v>
      </c>
      <c r="N403" s="696">
        <f t="shared" si="161"/>
        <v>0</v>
      </c>
      <c r="O403" s="696">
        <f t="shared" si="161"/>
        <v>0</v>
      </c>
      <c r="P403" s="696">
        <f t="shared" si="161"/>
        <v>0</v>
      </c>
      <c r="Q403" s="696">
        <f t="shared" si="161"/>
        <v>0</v>
      </c>
      <c r="R403" s="696">
        <f t="shared" si="161"/>
        <v>0</v>
      </c>
      <c r="S403" s="696">
        <f t="shared" si="161"/>
        <v>0</v>
      </c>
      <c r="T403" s="696">
        <f t="shared" si="161"/>
        <v>0</v>
      </c>
      <c r="U403" s="696">
        <f t="shared" si="161"/>
        <v>0</v>
      </c>
      <c r="V403" s="696">
        <f t="shared" si="161"/>
        <v>0</v>
      </c>
      <c r="W403" s="697">
        <f t="shared" si="161"/>
        <v>0</v>
      </c>
    </row>
    <row r="404" spans="1:95" ht="12.75" thickTop="1" thickBot="1">
      <c r="A404" s="81"/>
      <c r="B404" s="81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BP404" s="84"/>
      <c r="BQ404" s="84"/>
      <c r="BR404" s="84"/>
      <c r="BS404" s="84"/>
      <c r="CN404" s="84"/>
      <c r="CO404" s="84"/>
      <c r="CP404" s="84"/>
      <c r="CQ404" s="84"/>
    </row>
    <row r="405" spans="1:95" ht="13.5" thickTop="1">
      <c r="A405" s="861" t="s">
        <v>317</v>
      </c>
      <c r="B405" s="862"/>
      <c r="C405" s="862"/>
      <c r="D405" s="862"/>
      <c r="E405" s="863"/>
      <c r="F405" s="863"/>
      <c r="G405" s="863"/>
      <c r="H405" s="863"/>
      <c r="I405" s="863"/>
      <c r="J405" s="863"/>
      <c r="K405" s="863"/>
      <c r="L405" s="863"/>
      <c r="M405" s="863"/>
      <c r="N405" s="863"/>
      <c r="O405" s="863"/>
      <c r="P405" s="863"/>
      <c r="Q405" s="863"/>
      <c r="R405" s="863"/>
      <c r="S405" s="863"/>
      <c r="T405" s="863"/>
      <c r="U405" s="863"/>
      <c r="V405" s="863"/>
      <c r="W405" s="864"/>
      <c r="BP405" s="84"/>
      <c r="BQ405" s="84"/>
      <c r="BR405" s="84"/>
      <c r="BS405" s="84"/>
      <c r="CN405" s="84"/>
      <c r="CO405" s="84"/>
      <c r="CP405" s="84"/>
      <c r="CQ405" s="84"/>
    </row>
    <row r="406" spans="1:95">
      <c r="A406" s="117" t="s">
        <v>217</v>
      </c>
      <c r="B406" s="118"/>
      <c r="C406" s="118" t="s">
        <v>49</v>
      </c>
      <c r="D406" s="118" t="s">
        <v>33</v>
      </c>
      <c r="E406" s="118" t="s">
        <v>34</v>
      </c>
      <c r="F406" s="118" t="s">
        <v>35</v>
      </c>
      <c r="G406" s="118" t="s">
        <v>36</v>
      </c>
      <c r="H406" s="118" t="s">
        <v>37</v>
      </c>
      <c r="I406" s="118" t="s">
        <v>38</v>
      </c>
      <c r="J406" s="118" t="s">
        <v>39</v>
      </c>
      <c r="K406" s="118" t="s">
        <v>40</v>
      </c>
      <c r="L406" s="118" t="s">
        <v>41</v>
      </c>
      <c r="M406" s="118" t="s">
        <v>42</v>
      </c>
      <c r="N406" s="118" t="s">
        <v>43</v>
      </c>
      <c r="O406" s="118" t="s">
        <v>44</v>
      </c>
      <c r="P406" s="118" t="s">
        <v>45</v>
      </c>
      <c r="Q406" s="101" t="s">
        <v>46</v>
      </c>
      <c r="R406" s="101" t="s">
        <v>47</v>
      </c>
      <c r="S406" s="101" t="s">
        <v>369</v>
      </c>
      <c r="T406" s="101" t="s">
        <v>370</v>
      </c>
      <c r="U406" s="101" t="s">
        <v>371</v>
      </c>
      <c r="V406" s="101" t="s">
        <v>372</v>
      </c>
      <c r="W406" s="102" t="s">
        <v>373</v>
      </c>
      <c r="BP406" s="84"/>
      <c r="BQ406" s="84"/>
      <c r="BR406" s="84"/>
      <c r="BS406" s="84"/>
      <c r="CN406" s="84"/>
      <c r="CO406" s="84"/>
      <c r="CP406" s="84"/>
      <c r="CQ406" s="84"/>
    </row>
    <row r="407" spans="1:95">
      <c r="A407" s="140" t="s">
        <v>155</v>
      </c>
      <c r="B407" s="688"/>
      <c r="C407" s="689"/>
      <c r="D407" s="690">
        <f t="shared" ref="D407:W407" si="162">IFERROR(IF(D408=0,0,(SUMPRODUCT($B$388:$B$397,D388:D397)/D408)),"")</f>
        <v>0</v>
      </c>
      <c r="E407" s="690">
        <f t="shared" si="162"/>
        <v>0</v>
      </c>
      <c r="F407" s="690">
        <f t="shared" si="162"/>
        <v>0</v>
      </c>
      <c r="G407" s="690">
        <f t="shared" si="162"/>
        <v>0</v>
      </c>
      <c r="H407" s="690">
        <f t="shared" si="162"/>
        <v>0</v>
      </c>
      <c r="I407" s="690">
        <f t="shared" si="162"/>
        <v>0</v>
      </c>
      <c r="J407" s="690">
        <f t="shared" si="162"/>
        <v>0</v>
      </c>
      <c r="K407" s="690">
        <f t="shared" si="162"/>
        <v>0</v>
      </c>
      <c r="L407" s="690">
        <f t="shared" si="162"/>
        <v>0</v>
      </c>
      <c r="M407" s="690">
        <f t="shared" si="162"/>
        <v>0</v>
      </c>
      <c r="N407" s="690">
        <f t="shared" si="162"/>
        <v>0</v>
      </c>
      <c r="O407" s="690">
        <f t="shared" si="162"/>
        <v>0</v>
      </c>
      <c r="P407" s="690">
        <f t="shared" si="162"/>
        <v>0</v>
      </c>
      <c r="Q407" s="690">
        <f t="shared" si="162"/>
        <v>0</v>
      </c>
      <c r="R407" s="690">
        <f>IFERROR(IF(R408=0,0,(SUMPRODUCT($B$388:$B$397,R388:R397)/R408)),"")</f>
        <v>0</v>
      </c>
      <c r="S407" s="690">
        <f>IFERROR(IF(S408=0,0,(SUMPRODUCT($B$388:$B$397,S388:S397)/S408)),"")</f>
        <v>0</v>
      </c>
      <c r="T407" s="690">
        <f>IFERROR(IF(T408=0,0,(SUMPRODUCT($B$388:$B$397,T388:T397)/T408)),"")</f>
        <v>0</v>
      </c>
      <c r="U407" s="690">
        <f>IFERROR(IF(U408=0,0,(SUMPRODUCT($B$388:$B$397,U388:U397)/U408)),"")</f>
        <v>0</v>
      </c>
      <c r="V407" s="690">
        <f>IFERROR(IF(V408=0,0,(SUMPRODUCT($B$388:$B$397,V388:V397)/V408)),"")</f>
        <v>0</v>
      </c>
      <c r="W407" s="691">
        <f t="shared" si="162"/>
        <v>0</v>
      </c>
    </row>
    <row r="408" spans="1:95" ht="12" thickBot="1">
      <c r="A408" s="698" t="s">
        <v>60</v>
      </c>
      <c r="B408" s="695"/>
      <c r="C408" s="696"/>
      <c r="D408" s="696">
        <f t="shared" ref="D408:W408" si="163">D398</f>
        <v>0</v>
      </c>
      <c r="E408" s="696">
        <f t="shared" si="163"/>
        <v>0</v>
      </c>
      <c r="F408" s="696">
        <f t="shared" si="163"/>
        <v>0</v>
      </c>
      <c r="G408" s="696">
        <f t="shared" si="163"/>
        <v>0</v>
      </c>
      <c r="H408" s="696">
        <f t="shared" si="163"/>
        <v>0</v>
      </c>
      <c r="I408" s="696">
        <f t="shared" si="163"/>
        <v>0</v>
      </c>
      <c r="J408" s="696">
        <f t="shared" si="163"/>
        <v>0</v>
      </c>
      <c r="K408" s="696">
        <f t="shared" si="163"/>
        <v>0</v>
      </c>
      <c r="L408" s="696">
        <f t="shared" si="163"/>
        <v>0</v>
      </c>
      <c r="M408" s="696">
        <f t="shared" si="163"/>
        <v>0</v>
      </c>
      <c r="N408" s="696">
        <f t="shared" si="163"/>
        <v>0</v>
      </c>
      <c r="O408" s="696">
        <f t="shared" si="163"/>
        <v>0</v>
      </c>
      <c r="P408" s="696">
        <f t="shared" si="163"/>
        <v>0</v>
      </c>
      <c r="Q408" s="696">
        <f t="shared" si="163"/>
        <v>0</v>
      </c>
      <c r="R408" s="696">
        <f>R398</f>
        <v>0</v>
      </c>
      <c r="S408" s="696">
        <f>S398</f>
        <v>0</v>
      </c>
      <c r="T408" s="696">
        <f>T398</f>
        <v>0</v>
      </c>
      <c r="U408" s="696">
        <f>U398</f>
        <v>0</v>
      </c>
      <c r="V408" s="696">
        <f>V398</f>
        <v>0</v>
      </c>
      <c r="W408" s="697">
        <f t="shared" si="163"/>
        <v>0</v>
      </c>
    </row>
    <row r="409" spans="1:95" ht="12.75" thickTop="1" thickBot="1">
      <c r="BP409" s="84"/>
      <c r="BQ409" s="84"/>
      <c r="BR409" s="84"/>
      <c r="BS409" s="84"/>
      <c r="CN409" s="84"/>
      <c r="CO409" s="84"/>
      <c r="CP409" s="84"/>
      <c r="CQ409" s="84"/>
    </row>
    <row r="410" spans="1:95" ht="13.5" thickTop="1">
      <c r="A410" s="861" t="s">
        <v>394</v>
      </c>
      <c r="B410" s="862"/>
      <c r="C410" s="862"/>
      <c r="D410" s="862"/>
      <c r="E410" s="863"/>
      <c r="F410" s="863"/>
      <c r="G410" s="863"/>
      <c r="H410" s="863"/>
      <c r="I410" s="863"/>
      <c r="J410" s="863"/>
      <c r="K410" s="863"/>
      <c r="L410" s="863"/>
      <c r="M410" s="863"/>
      <c r="N410" s="863"/>
      <c r="O410" s="863"/>
      <c r="P410" s="863"/>
      <c r="Q410" s="863"/>
      <c r="R410" s="863"/>
      <c r="S410" s="863"/>
      <c r="T410" s="863"/>
      <c r="U410" s="863"/>
      <c r="V410" s="863"/>
      <c r="W410" s="864"/>
      <c r="BP410" s="84"/>
      <c r="BQ410" s="84"/>
      <c r="BR410" s="84"/>
      <c r="BS410" s="84"/>
      <c r="CN410" s="84"/>
      <c r="CO410" s="84"/>
      <c r="CP410" s="84"/>
      <c r="CQ410" s="84"/>
    </row>
    <row r="411" spans="1:95">
      <c r="A411" s="119" t="s">
        <v>141</v>
      </c>
      <c r="B411" s="101"/>
      <c r="C411" s="101" t="s">
        <v>49</v>
      </c>
      <c r="D411" s="101" t="s">
        <v>33</v>
      </c>
      <c r="E411" s="101" t="s">
        <v>34</v>
      </c>
      <c r="F411" s="101" t="s">
        <v>35</v>
      </c>
      <c r="G411" s="101" t="s">
        <v>36</v>
      </c>
      <c r="H411" s="101" t="s">
        <v>37</v>
      </c>
      <c r="I411" s="101" t="s">
        <v>38</v>
      </c>
      <c r="J411" s="101" t="s">
        <v>39</v>
      </c>
      <c r="K411" s="101" t="s">
        <v>40</v>
      </c>
      <c r="L411" s="101" t="s">
        <v>41</v>
      </c>
      <c r="M411" s="101" t="s">
        <v>42</v>
      </c>
      <c r="N411" s="101" t="s">
        <v>43</v>
      </c>
      <c r="O411" s="101" t="s">
        <v>44</v>
      </c>
      <c r="P411" s="101" t="s">
        <v>45</v>
      </c>
      <c r="Q411" s="101" t="s">
        <v>46</v>
      </c>
      <c r="R411" s="101" t="s">
        <v>47</v>
      </c>
      <c r="S411" s="101" t="s">
        <v>369</v>
      </c>
      <c r="T411" s="101" t="s">
        <v>370</v>
      </c>
      <c r="U411" s="101" t="s">
        <v>371</v>
      </c>
      <c r="V411" s="101" t="s">
        <v>372</v>
      </c>
      <c r="W411" s="102" t="s">
        <v>373</v>
      </c>
      <c r="BP411" s="84"/>
      <c r="BQ411" s="84"/>
      <c r="BR411" s="84"/>
      <c r="BS411" s="84"/>
      <c r="CN411" s="84"/>
      <c r="CO411" s="84"/>
      <c r="CP411" s="84"/>
      <c r="CQ411" s="84"/>
    </row>
    <row r="412" spans="1:95">
      <c r="A412" s="125" t="s">
        <v>142</v>
      </c>
      <c r="B412" s="126">
        <f>+$D$32</f>
        <v>0</v>
      </c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8"/>
      <c r="BP412" s="84"/>
      <c r="BQ412" s="84"/>
      <c r="BR412" s="84"/>
      <c r="BS412" s="84"/>
      <c r="CN412" s="84"/>
      <c r="CO412" s="84"/>
      <c r="CP412" s="84"/>
      <c r="CQ412" s="84"/>
    </row>
    <row r="413" spans="1:95">
      <c r="A413" s="124" t="s">
        <v>143</v>
      </c>
      <c r="B413" s="79">
        <f>+$D$33</f>
        <v>0</v>
      </c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30"/>
      <c r="BP413" s="84"/>
      <c r="BQ413" s="84"/>
      <c r="BR413" s="84"/>
      <c r="BS413" s="84"/>
      <c r="CN413" s="84"/>
      <c r="CO413" s="84"/>
      <c r="CP413" s="84"/>
      <c r="CQ413" s="84"/>
    </row>
    <row r="414" spans="1:95">
      <c r="A414" s="124" t="s">
        <v>144</v>
      </c>
      <c r="B414" s="79">
        <f>+$D$34</f>
        <v>0</v>
      </c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30"/>
      <c r="BP414" s="84"/>
      <c r="BQ414" s="84"/>
      <c r="BR414" s="84"/>
      <c r="BS414" s="84"/>
      <c r="CN414" s="84"/>
      <c r="CO414" s="84"/>
      <c r="CP414" s="84"/>
      <c r="CQ414" s="84"/>
    </row>
    <row r="415" spans="1:95">
      <c r="A415" s="131" t="s">
        <v>145</v>
      </c>
      <c r="B415" s="79">
        <f>+$D$35</f>
        <v>0</v>
      </c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30"/>
      <c r="BP415" s="84"/>
      <c r="BQ415" s="84"/>
      <c r="BR415" s="84"/>
      <c r="BS415" s="84"/>
      <c r="CN415" s="84"/>
      <c r="CO415" s="84"/>
      <c r="CP415" s="84"/>
      <c r="CQ415" s="84"/>
    </row>
    <row r="416" spans="1:95">
      <c r="A416" s="124" t="s">
        <v>146</v>
      </c>
      <c r="B416" s="79">
        <f>+$D$36</f>
        <v>0</v>
      </c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30"/>
      <c r="BP416" s="84"/>
      <c r="BQ416" s="84"/>
      <c r="BR416" s="84"/>
      <c r="BS416" s="84"/>
      <c r="CN416" s="84"/>
      <c r="CO416" s="84"/>
      <c r="CP416" s="84"/>
      <c r="CQ416" s="84"/>
    </row>
    <row r="417" spans="1:95">
      <c r="A417" s="124" t="s">
        <v>147</v>
      </c>
      <c r="B417" s="79">
        <f>+$D$37</f>
        <v>0</v>
      </c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30"/>
      <c r="BP417" s="84"/>
      <c r="BQ417" s="84"/>
      <c r="BR417" s="84"/>
      <c r="BS417" s="84"/>
      <c r="CN417" s="84"/>
      <c r="CO417" s="84"/>
      <c r="CP417" s="84"/>
      <c r="CQ417" s="84"/>
    </row>
    <row r="418" spans="1:95">
      <c r="A418" s="124" t="s">
        <v>148</v>
      </c>
      <c r="B418" s="79">
        <f>+$D$38</f>
        <v>0</v>
      </c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30"/>
      <c r="BP418" s="84"/>
      <c r="BQ418" s="84"/>
      <c r="BR418" s="84"/>
      <c r="BS418" s="84"/>
      <c r="CN418" s="84"/>
      <c r="CO418" s="84"/>
      <c r="CP418" s="84"/>
      <c r="CQ418" s="84"/>
    </row>
    <row r="419" spans="1:95">
      <c r="A419" s="124" t="s">
        <v>149</v>
      </c>
      <c r="B419" s="79">
        <f>+$D$39</f>
        <v>0</v>
      </c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30"/>
      <c r="BP419" s="84"/>
      <c r="BQ419" s="84"/>
      <c r="BR419" s="84"/>
      <c r="BS419" s="84"/>
      <c r="CN419" s="84"/>
      <c r="CO419" s="84"/>
      <c r="CP419" s="84"/>
      <c r="CQ419" s="84"/>
    </row>
    <row r="420" spans="1:95">
      <c r="A420" s="124" t="s">
        <v>150</v>
      </c>
      <c r="B420" s="79">
        <f>+$D$40</f>
        <v>0</v>
      </c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30"/>
      <c r="BP420" s="84"/>
      <c r="BQ420" s="84"/>
      <c r="BR420" s="84"/>
      <c r="BS420" s="84"/>
      <c r="CN420" s="84"/>
      <c r="CO420" s="84"/>
      <c r="CP420" s="84"/>
      <c r="CQ420" s="84"/>
    </row>
    <row r="421" spans="1:95">
      <c r="A421" s="124" t="s">
        <v>151</v>
      </c>
      <c r="B421" s="79">
        <f>+$D$41</f>
        <v>0</v>
      </c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30"/>
      <c r="BP421" s="84"/>
      <c r="BQ421" s="84"/>
      <c r="BR421" s="84"/>
      <c r="BS421" s="84"/>
      <c r="CN421" s="84"/>
      <c r="CO421" s="84"/>
      <c r="CP421" s="84"/>
      <c r="CQ421" s="84"/>
    </row>
    <row r="422" spans="1:95">
      <c r="A422" s="124" t="s">
        <v>152</v>
      </c>
      <c r="B422" s="79">
        <f>+$D$42</f>
        <v>0</v>
      </c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30"/>
      <c r="BP422" s="84"/>
      <c r="BQ422" s="84"/>
      <c r="BR422" s="84"/>
      <c r="BS422" s="84"/>
      <c r="CN422" s="84"/>
      <c r="CO422" s="84"/>
      <c r="CP422" s="84"/>
      <c r="CQ422" s="84"/>
    </row>
    <row r="423" spans="1:95">
      <c r="A423" s="124" t="s">
        <v>352</v>
      </c>
      <c r="B423" s="79">
        <f>+$D$43</f>
        <v>0</v>
      </c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30"/>
      <c r="BP423" s="84"/>
      <c r="BQ423" s="84"/>
      <c r="BR423" s="84"/>
      <c r="BS423" s="84"/>
      <c r="CN423" s="84"/>
      <c r="CO423" s="84"/>
      <c r="CP423" s="84"/>
      <c r="CQ423" s="84"/>
    </row>
    <row r="424" spans="1:95">
      <c r="A424" s="124" t="s">
        <v>353</v>
      </c>
      <c r="B424" s="79">
        <f>+$D$44</f>
        <v>0</v>
      </c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30"/>
      <c r="BP424" s="84"/>
      <c r="BQ424" s="84"/>
      <c r="BR424" s="84"/>
      <c r="BS424" s="84"/>
      <c r="CN424" s="84"/>
      <c r="CO424" s="84"/>
      <c r="CP424" s="84"/>
      <c r="CQ424" s="84"/>
    </row>
    <row r="425" spans="1:95">
      <c r="A425" s="124" t="s">
        <v>354</v>
      </c>
      <c r="B425" s="79">
        <f>+$D$45</f>
        <v>0</v>
      </c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30"/>
      <c r="BP425" s="84"/>
      <c r="BQ425" s="84"/>
      <c r="BR425" s="84"/>
      <c r="BS425" s="84"/>
      <c r="CN425" s="84"/>
      <c r="CO425" s="84"/>
      <c r="CP425" s="84"/>
      <c r="CQ425" s="84"/>
    </row>
    <row r="426" spans="1:95">
      <c r="A426" s="124" t="s">
        <v>355</v>
      </c>
      <c r="B426" s="79">
        <f>+$D$46</f>
        <v>0</v>
      </c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30"/>
      <c r="BP426" s="84"/>
      <c r="BQ426" s="84"/>
      <c r="BR426" s="84"/>
      <c r="BS426" s="84"/>
      <c r="CN426" s="84"/>
      <c r="CO426" s="84"/>
      <c r="CP426" s="84"/>
      <c r="CQ426" s="84"/>
    </row>
    <row r="427" spans="1:95">
      <c r="A427" s="143" t="s">
        <v>356</v>
      </c>
      <c r="B427" s="144">
        <f>+$D$47</f>
        <v>0</v>
      </c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6"/>
      <c r="BP427" s="84"/>
      <c r="BQ427" s="84"/>
      <c r="BR427" s="84"/>
      <c r="BS427" s="84"/>
      <c r="CN427" s="84"/>
      <c r="CO427" s="84"/>
      <c r="CP427" s="84"/>
      <c r="CQ427" s="84"/>
    </row>
    <row r="428" spans="1:95" ht="12" thickBot="1">
      <c r="A428" s="147" t="s">
        <v>29</v>
      </c>
      <c r="B428" s="148"/>
      <c r="C428" s="149">
        <f t="shared" ref="C428:W428" si="164">IF(SUM(C412:C427)=0,,SUM(C412:C427))</f>
        <v>0</v>
      </c>
      <c r="D428" s="149">
        <f t="shared" si="164"/>
        <v>0</v>
      </c>
      <c r="E428" s="149">
        <f t="shared" si="164"/>
        <v>0</v>
      </c>
      <c r="F428" s="149">
        <f t="shared" si="164"/>
        <v>0</v>
      </c>
      <c r="G428" s="149">
        <f t="shared" si="164"/>
        <v>0</v>
      </c>
      <c r="H428" s="149">
        <f t="shared" si="164"/>
        <v>0</v>
      </c>
      <c r="I428" s="149">
        <f t="shared" si="164"/>
        <v>0</v>
      </c>
      <c r="J428" s="149">
        <f t="shared" si="164"/>
        <v>0</v>
      </c>
      <c r="K428" s="149">
        <f t="shared" si="164"/>
        <v>0</v>
      </c>
      <c r="L428" s="149">
        <f t="shared" si="164"/>
        <v>0</v>
      </c>
      <c r="M428" s="149">
        <f t="shared" si="164"/>
        <v>0</v>
      </c>
      <c r="N428" s="149">
        <f t="shared" si="164"/>
        <v>0</v>
      </c>
      <c r="O428" s="149">
        <f t="shared" si="164"/>
        <v>0</v>
      </c>
      <c r="P428" s="149">
        <f t="shared" si="164"/>
        <v>0</v>
      </c>
      <c r="Q428" s="149">
        <f t="shared" si="164"/>
        <v>0</v>
      </c>
      <c r="R428" s="149">
        <f t="shared" si="164"/>
        <v>0</v>
      </c>
      <c r="S428" s="149">
        <f t="shared" si="164"/>
        <v>0</v>
      </c>
      <c r="T428" s="149">
        <f t="shared" si="164"/>
        <v>0</v>
      </c>
      <c r="U428" s="149">
        <f t="shared" si="164"/>
        <v>0</v>
      </c>
      <c r="V428" s="149">
        <f t="shared" si="164"/>
        <v>0</v>
      </c>
      <c r="W428" s="150">
        <f t="shared" si="164"/>
        <v>0</v>
      </c>
      <c r="BP428" s="84"/>
      <c r="BQ428" s="84"/>
      <c r="BR428" s="84"/>
      <c r="BS428" s="84"/>
      <c r="CN428" s="84"/>
      <c r="CO428" s="84"/>
      <c r="CP428" s="84"/>
      <c r="CQ428" s="84"/>
    </row>
    <row r="429" spans="1:95" ht="12.75" thickTop="1" thickBot="1">
      <c r="B429" s="77"/>
      <c r="BP429" s="84"/>
      <c r="BQ429" s="84"/>
      <c r="BR429" s="84"/>
      <c r="BS429" s="84"/>
      <c r="CN429" s="84"/>
      <c r="CO429" s="84"/>
      <c r="CP429" s="84"/>
      <c r="CQ429" s="84"/>
    </row>
    <row r="430" spans="1:95" ht="13.5" thickTop="1">
      <c r="A430" s="861" t="s">
        <v>357</v>
      </c>
      <c r="B430" s="862"/>
      <c r="C430" s="862"/>
      <c r="D430" s="862"/>
      <c r="E430" s="863"/>
      <c r="F430" s="863"/>
      <c r="G430" s="863"/>
      <c r="H430" s="863"/>
      <c r="I430" s="863"/>
      <c r="J430" s="863"/>
      <c r="K430" s="863"/>
      <c r="L430" s="863"/>
      <c r="M430" s="863"/>
      <c r="N430" s="863"/>
      <c r="O430" s="863"/>
      <c r="P430" s="863"/>
      <c r="Q430" s="863"/>
      <c r="R430" s="863"/>
      <c r="S430" s="863"/>
      <c r="T430" s="863"/>
      <c r="U430" s="863"/>
      <c r="V430" s="863"/>
      <c r="W430" s="864"/>
      <c r="BP430" s="84"/>
      <c r="BQ430" s="84"/>
      <c r="BR430" s="84"/>
      <c r="BS430" s="84"/>
      <c r="CN430" s="84"/>
      <c r="CO430" s="84"/>
      <c r="CP430" s="84"/>
      <c r="CQ430" s="84"/>
    </row>
    <row r="431" spans="1:95">
      <c r="A431" s="117" t="s">
        <v>216</v>
      </c>
      <c r="B431" s="118"/>
      <c r="C431" s="118" t="s">
        <v>49</v>
      </c>
      <c r="D431" s="118" t="s">
        <v>33</v>
      </c>
      <c r="E431" s="118" t="s">
        <v>34</v>
      </c>
      <c r="F431" s="118" t="s">
        <v>35</v>
      </c>
      <c r="G431" s="118" t="s">
        <v>36</v>
      </c>
      <c r="H431" s="118" t="s">
        <v>37</v>
      </c>
      <c r="I431" s="118" t="s">
        <v>38</v>
      </c>
      <c r="J431" s="118" t="s">
        <v>39</v>
      </c>
      <c r="K431" s="118" t="s">
        <v>40</v>
      </c>
      <c r="L431" s="118" t="s">
        <v>41</v>
      </c>
      <c r="M431" s="118" t="s">
        <v>42</v>
      </c>
      <c r="N431" s="118" t="s">
        <v>43</v>
      </c>
      <c r="O431" s="118" t="s">
        <v>44</v>
      </c>
      <c r="P431" s="118" t="s">
        <v>45</v>
      </c>
      <c r="Q431" s="101" t="s">
        <v>46</v>
      </c>
      <c r="R431" s="101" t="s">
        <v>47</v>
      </c>
      <c r="S431" s="101" t="s">
        <v>369</v>
      </c>
      <c r="T431" s="101" t="s">
        <v>370</v>
      </c>
      <c r="U431" s="101" t="s">
        <v>371</v>
      </c>
      <c r="V431" s="101" t="s">
        <v>372</v>
      </c>
      <c r="W431" s="102" t="s">
        <v>373</v>
      </c>
      <c r="BP431" s="84"/>
      <c r="BQ431" s="84"/>
      <c r="BR431" s="84"/>
      <c r="BS431" s="84"/>
      <c r="CN431" s="84"/>
      <c r="CO431" s="84"/>
      <c r="CP431" s="84"/>
      <c r="CQ431" s="84"/>
    </row>
    <row r="432" spans="1:95">
      <c r="A432" s="140"/>
      <c r="B432" s="688"/>
      <c r="C432" s="689"/>
      <c r="D432" s="690"/>
      <c r="E432" s="690"/>
      <c r="F432" s="690"/>
      <c r="G432" s="690"/>
      <c r="H432" s="690"/>
      <c r="I432" s="690"/>
      <c r="J432" s="690"/>
      <c r="K432" s="690"/>
      <c r="L432" s="690"/>
      <c r="M432" s="690"/>
      <c r="N432" s="690"/>
      <c r="O432" s="690"/>
      <c r="P432" s="690"/>
      <c r="Q432" s="690"/>
      <c r="R432" s="690"/>
      <c r="S432" s="690"/>
      <c r="T432" s="690"/>
      <c r="U432" s="690"/>
      <c r="V432" s="690"/>
      <c r="W432" s="691"/>
    </row>
    <row r="433" spans="1:255" ht="12" thickBot="1">
      <c r="A433" s="698" t="s">
        <v>60</v>
      </c>
      <c r="B433" s="695"/>
      <c r="C433" s="696">
        <f t="shared" ref="C433" si="165">+C428</f>
        <v>0</v>
      </c>
      <c r="D433" s="696">
        <f>+D412</f>
        <v>0</v>
      </c>
      <c r="E433" s="696">
        <f t="shared" ref="E433:W433" si="166">+E412</f>
        <v>0</v>
      </c>
      <c r="F433" s="696">
        <f t="shared" si="166"/>
        <v>0</v>
      </c>
      <c r="G433" s="696">
        <f t="shared" si="166"/>
        <v>0</v>
      </c>
      <c r="H433" s="696">
        <f t="shared" si="166"/>
        <v>0</v>
      </c>
      <c r="I433" s="696">
        <f t="shared" si="166"/>
        <v>0</v>
      </c>
      <c r="J433" s="696">
        <f t="shared" si="166"/>
        <v>0</v>
      </c>
      <c r="K433" s="696">
        <f t="shared" si="166"/>
        <v>0</v>
      </c>
      <c r="L433" s="696">
        <f t="shared" si="166"/>
        <v>0</v>
      </c>
      <c r="M433" s="696">
        <f t="shared" si="166"/>
        <v>0</v>
      </c>
      <c r="N433" s="696">
        <f t="shared" si="166"/>
        <v>0</v>
      </c>
      <c r="O433" s="696">
        <f t="shared" si="166"/>
        <v>0</v>
      </c>
      <c r="P433" s="696">
        <f t="shared" si="166"/>
        <v>0</v>
      </c>
      <c r="Q433" s="696">
        <f t="shared" si="166"/>
        <v>0</v>
      </c>
      <c r="R433" s="696">
        <f t="shared" si="166"/>
        <v>0</v>
      </c>
      <c r="S433" s="696">
        <f t="shared" si="166"/>
        <v>0</v>
      </c>
      <c r="T433" s="696">
        <f t="shared" si="166"/>
        <v>0</v>
      </c>
      <c r="U433" s="696">
        <f t="shared" si="166"/>
        <v>0</v>
      </c>
      <c r="V433" s="696">
        <f t="shared" si="166"/>
        <v>0</v>
      </c>
      <c r="W433" s="697">
        <f t="shared" si="166"/>
        <v>0</v>
      </c>
    </row>
    <row r="434" spans="1:255" ht="12.75" thickTop="1" thickBot="1">
      <c r="A434" s="81"/>
      <c r="B434" s="81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BP434" s="84"/>
      <c r="BQ434" s="84"/>
      <c r="BR434" s="84"/>
      <c r="BS434" s="84"/>
      <c r="CN434" s="84"/>
      <c r="CO434" s="84"/>
      <c r="CP434" s="84"/>
      <c r="CQ434" s="84"/>
    </row>
    <row r="435" spans="1:255" ht="13.5" thickTop="1">
      <c r="A435" s="861" t="s">
        <v>395</v>
      </c>
      <c r="B435" s="862"/>
      <c r="C435" s="862"/>
      <c r="D435" s="862"/>
      <c r="E435" s="863"/>
      <c r="F435" s="863"/>
      <c r="G435" s="863"/>
      <c r="H435" s="863"/>
      <c r="I435" s="863"/>
      <c r="J435" s="863"/>
      <c r="K435" s="863"/>
      <c r="L435" s="863"/>
      <c r="M435" s="863"/>
      <c r="N435" s="863"/>
      <c r="O435" s="863"/>
      <c r="P435" s="863"/>
      <c r="Q435" s="863"/>
      <c r="R435" s="863"/>
      <c r="S435" s="863"/>
      <c r="T435" s="863"/>
      <c r="U435" s="863"/>
      <c r="V435" s="863"/>
      <c r="W435" s="864"/>
    </row>
    <row r="436" spans="1:255">
      <c r="A436" s="119" t="s">
        <v>141</v>
      </c>
      <c r="B436" s="604"/>
      <c r="C436" s="604" t="s">
        <v>49</v>
      </c>
      <c r="D436" s="604" t="s">
        <v>33</v>
      </c>
      <c r="E436" s="604" t="s">
        <v>34</v>
      </c>
      <c r="F436" s="604" t="s">
        <v>35</v>
      </c>
      <c r="G436" s="604" t="s">
        <v>36</v>
      </c>
      <c r="H436" s="604" t="s">
        <v>37</v>
      </c>
      <c r="I436" s="604" t="s">
        <v>38</v>
      </c>
      <c r="J436" s="604" t="s">
        <v>39</v>
      </c>
      <c r="K436" s="604" t="s">
        <v>40</v>
      </c>
      <c r="L436" s="604" t="s">
        <v>41</v>
      </c>
      <c r="M436" s="604" t="s">
        <v>42</v>
      </c>
      <c r="N436" s="604" t="s">
        <v>43</v>
      </c>
      <c r="O436" s="604" t="s">
        <v>44</v>
      </c>
      <c r="P436" s="604" t="s">
        <v>45</v>
      </c>
      <c r="Q436" s="604" t="s">
        <v>46</v>
      </c>
      <c r="R436" s="604" t="s">
        <v>47</v>
      </c>
      <c r="S436" s="604" t="s">
        <v>369</v>
      </c>
      <c r="T436" s="604" t="s">
        <v>370</v>
      </c>
      <c r="U436" s="604" t="s">
        <v>371</v>
      </c>
      <c r="V436" s="604" t="s">
        <v>372</v>
      </c>
      <c r="W436" s="605" t="s">
        <v>373</v>
      </c>
    </row>
    <row r="437" spans="1:255">
      <c r="A437" s="125" t="s">
        <v>142</v>
      </c>
      <c r="B437" s="126">
        <f>+$D$32</f>
        <v>0</v>
      </c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8"/>
    </row>
    <row r="438" spans="1:255">
      <c r="A438" s="124" t="s">
        <v>143</v>
      </c>
      <c r="B438" s="79">
        <f>+$D$33</f>
        <v>0</v>
      </c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30"/>
    </row>
    <row r="439" spans="1:255">
      <c r="A439" s="124" t="s">
        <v>144</v>
      </c>
      <c r="B439" s="79">
        <f>+$D$34</f>
        <v>0</v>
      </c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30"/>
    </row>
    <row r="440" spans="1:255">
      <c r="A440" s="131" t="s">
        <v>145</v>
      </c>
      <c r="B440" s="79">
        <f>+$D$35</f>
        <v>0</v>
      </c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30"/>
    </row>
    <row r="441" spans="1:255">
      <c r="A441" s="124" t="s">
        <v>146</v>
      </c>
      <c r="B441" s="79">
        <f>+$D$36</f>
        <v>0</v>
      </c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30"/>
    </row>
    <row r="442" spans="1:255">
      <c r="A442" s="124" t="s">
        <v>147</v>
      </c>
      <c r="B442" s="79">
        <f>+$D$37</f>
        <v>0</v>
      </c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30"/>
    </row>
    <row r="443" spans="1:255">
      <c r="A443" s="124" t="s">
        <v>148</v>
      </c>
      <c r="B443" s="79">
        <f>+$D$38</f>
        <v>0</v>
      </c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30"/>
    </row>
    <row r="444" spans="1:255">
      <c r="A444" s="124" t="s">
        <v>149</v>
      </c>
      <c r="B444" s="79">
        <f>+$D$39</f>
        <v>0</v>
      </c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30"/>
    </row>
    <row r="445" spans="1:255">
      <c r="A445" s="124" t="s">
        <v>150</v>
      </c>
      <c r="B445" s="79">
        <f>+$D$40</f>
        <v>0</v>
      </c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30"/>
    </row>
    <row r="446" spans="1:255">
      <c r="A446" s="124" t="s">
        <v>151</v>
      </c>
      <c r="B446" s="79">
        <f>+$D$41</f>
        <v>0</v>
      </c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30"/>
    </row>
    <row r="447" spans="1:255">
      <c r="A447" s="124" t="s">
        <v>152</v>
      </c>
      <c r="B447" s="79">
        <f>+$D$42</f>
        <v>0</v>
      </c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30"/>
    </row>
    <row r="448" spans="1:255" s="87" customFormat="1">
      <c r="A448" s="124" t="s">
        <v>352</v>
      </c>
      <c r="B448" s="79">
        <f>+$D$43</f>
        <v>0</v>
      </c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30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</row>
    <row r="449" spans="1:56" s="7" customFormat="1">
      <c r="A449" s="124" t="s">
        <v>353</v>
      </c>
      <c r="B449" s="79">
        <f>+$D$44</f>
        <v>0</v>
      </c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30"/>
      <c r="X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</row>
    <row r="450" spans="1:56" s="7" customFormat="1">
      <c r="A450" s="124" t="s">
        <v>354</v>
      </c>
      <c r="B450" s="79">
        <f>+$D$45</f>
        <v>0</v>
      </c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30"/>
      <c r="X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</row>
    <row r="451" spans="1:56" s="7" customFormat="1">
      <c r="A451" s="124" t="s">
        <v>355</v>
      </c>
      <c r="B451" s="79">
        <f>+$D$46</f>
        <v>0</v>
      </c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30"/>
      <c r="X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</row>
    <row r="452" spans="1:56" s="7" customFormat="1">
      <c r="A452" s="143" t="s">
        <v>356</v>
      </c>
      <c r="B452" s="144">
        <f>+$D$47</f>
        <v>0</v>
      </c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6"/>
      <c r="X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</row>
    <row r="453" spans="1:56" s="7" customFormat="1" ht="12" thickBot="1">
      <c r="A453" s="147" t="s">
        <v>29</v>
      </c>
      <c r="B453" s="148"/>
      <c r="C453" s="149">
        <f t="shared" ref="C453:W453" si="167">IF(SUM(C437:C452)=0,,SUM(C437:C452))</f>
        <v>0</v>
      </c>
      <c r="D453" s="149">
        <f t="shared" si="167"/>
        <v>0</v>
      </c>
      <c r="E453" s="149">
        <f t="shared" si="167"/>
        <v>0</v>
      </c>
      <c r="F453" s="149">
        <f t="shared" si="167"/>
        <v>0</v>
      </c>
      <c r="G453" s="149">
        <f t="shared" si="167"/>
        <v>0</v>
      </c>
      <c r="H453" s="149">
        <f t="shared" si="167"/>
        <v>0</v>
      </c>
      <c r="I453" s="149">
        <f t="shared" si="167"/>
        <v>0</v>
      </c>
      <c r="J453" s="149">
        <f t="shared" si="167"/>
        <v>0</v>
      </c>
      <c r="K453" s="149">
        <f t="shared" si="167"/>
        <v>0</v>
      </c>
      <c r="L453" s="149">
        <f t="shared" si="167"/>
        <v>0</v>
      </c>
      <c r="M453" s="149">
        <f t="shared" si="167"/>
        <v>0</v>
      </c>
      <c r="N453" s="149">
        <f t="shared" si="167"/>
        <v>0</v>
      </c>
      <c r="O453" s="149">
        <f t="shared" si="167"/>
        <v>0</v>
      </c>
      <c r="P453" s="149">
        <f t="shared" si="167"/>
        <v>0</v>
      </c>
      <c r="Q453" s="149">
        <f t="shared" si="167"/>
        <v>0</v>
      </c>
      <c r="R453" s="149">
        <f t="shared" si="167"/>
        <v>0</v>
      </c>
      <c r="S453" s="149">
        <f t="shared" si="167"/>
        <v>0</v>
      </c>
      <c r="T453" s="149">
        <f t="shared" si="167"/>
        <v>0</v>
      </c>
      <c r="U453" s="149">
        <f t="shared" si="167"/>
        <v>0</v>
      </c>
      <c r="V453" s="149">
        <f t="shared" si="167"/>
        <v>0</v>
      </c>
      <c r="W453" s="150">
        <f t="shared" si="167"/>
        <v>0</v>
      </c>
      <c r="X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</row>
    <row r="454" spans="1:56" s="7" customFormat="1" ht="12" thickTop="1">
      <c r="A454" s="8"/>
      <c r="B454" s="77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</row>
    <row r="455" spans="1:56" ht="12" thickBot="1"/>
    <row r="456" spans="1:56" ht="13.5" thickTop="1">
      <c r="A456" s="861" t="s">
        <v>388</v>
      </c>
      <c r="B456" s="862"/>
      <c r="C456" s="862"/>
      <c r="D456" s="862"/>
      <c r="E456" s="863"/>
      <c r="F456" s="863"/>
      <c r="G456" s="863"/>
      <c r="H456" s="863"/>
      <c r="I456" s="863"/>
      <c r="J456" s="863"/>
      <c r="K456" s="863"/>
      <c r="L456" s="863"/>
      <c r="M456" s="863"/>
      <c r="N456" s="863"/>
      <c r="O456" s="863"/>
      <c r="P456" s="863"/>
      <c r="Q456" s="863"/>
      <c r="R456" s="863"/>
      <c r="S456" s="863"/>
      <c r="T456" s="863"/>
      <c r="U456" s="863"/>
      <c r="V456" s="863"/>
      <c r="W456" s="864"/>
    </row>
    <row r="457" spans="1:56">
      <c r="A457" s="606" t="s">
        <v>216</v>
      </c>
      <c r="B457" s="118"/>
      <c r="C457" s="118" t="s">
        <v>49</v>
      </c>
      <c r="D457" s="118" t="s">
        <v>33</v>
      </c>
      <c r="E457" s="118" t="s">
        <v>34</v>
      </c>
      <c r="F457" s="118" t="s">
        <v>35</v>
      </c>
      <c r="G457" s="118" t="s">
        <v>36</v>
      </c>
      <c r="H457" s="118" t="s">
        <v>37</v>
      </c>
      <c r="I457" s="118" t="s">
        <v>38</v>
      </c>
      <c r="J457" s="118" t="s">
        <v>39</v>
      </c>
      <c r="K457" s="118" t="s">
        <v>40</v>
      </c>
      <c r="L457" s="118" t="s">
        <v>41</v>
      </c>
      <c r="M457" s="118" t="s">
        <v>42</v>
      </c>
      <c r="N457" s="118" t="s">
        <v>43</v>
      </c>
      <c r="O457" s="118" t="s">
        <v>44</v>
      </c>
      <c r="P457" s="118" t="s">
        <v>45</v>
      </c>
      <c r="Q457" s="604" t="s">
        <v>46</v>
      </c>
      <c r="R457" s="604" t="s">
        <v>47</v>
      </c>
      <c r="S457" s="604" t="s">
        <v>369</v>
      </c>
      <c r="T457" s="604" t="s">
        <v>370</v>
      </c>
      <c r="U457" s="604" t="s">
        <v>371</v>
      </c>
      <c r="V457" s="604" t="s">
        <v>372</v>
      </c>
      <c r="W457" s="605" t="s">
        <v>373</v>
      </c>
    </row>
    <row r="458" spans="1:56" ht="12" thickBot="1">
      <c r="A458" s="698" t="s">
        <v>60</v>
      </c>
      <c r="B458" s="695"/>
      <c r="C458" s="696">
        <f t="shared" ref="C458" si="168">+C453</f>
        <v>0</v>
      </c>
      <c r="D458" s="696">
        <f>+D437</f>
        <v>0</v>
      </c>
      <c r="E458" s="696">
        <f t="shared" ref="E458:W458" si="169">+E437</f>
        <v>0</v>
      </c>
      <c r="F458" s="696">
        <f t="shared" si="169"/>
        <v>0</v>
      </c>
      <c r="G458" s="696">
        <f t="shared" si="169"/>
        <v>0</v>
      </c>
      <c r="H458" s="696">
        <f t="shared" si="169"/>
        <v>0</v>
      </c>
      <c r="I458" s="696">
        <f t="shared" si="169"/>
        <v>0</v>
      </c>
      <c r="J458" s="696">
        <f t="shared" si="169"/>
        <v>0</v>
      </c>
      <c r="K458" s="696">
        <f t="shared" si="169"/>
        <v>0</v>
      </c>
      <c r="L458" s="696">
        <f t="shared" si="169"/>
        <v>0</v>
      </c>
      <c r="M458" s="696">
        <f t="shared" si="169"/>
        <v>0</v>
      </c>
      <c r="N458" s="696">
        <f t="shared" si="169"/>
        <v>0</v>
      </c>
      <c r="O458" s="696">
        <f t="shared" si="169"/>
        <v>0</v>
      </c>
      <c r="P458" s="696">
        <f t="shared" si="169"/>
        <v>0</v>
      </c>
      <c r="Q458" s="696">
        <f t="shared" si="169"/>
        <v>0</v>
      </c>
      <c r="R458" s="696">
        <f t="shared" si="169"/>
        <v>0</v>
      </c>
      <c r="S458" s="696">
        <f t="shared" si="169"/>
        <v>0</v>
      </c>
      <c r="T458" s="696">
        <f t="shared" si="169"/>
        <v>0</v>
      </c>
      <c r="U458" s="696">
        <f t="shared" si="169"/>
        <v>0</v>
      </c>
      <c r="V458" s="696">
        <f t="shared" si="169"/>
        <v>0</v>
      </c>
      <c r="W458" s="697">
        <f t="shared" si="169"/>
        <v>0</v>
      </c>
    </row>
    <row r="459" spans="1:56" ht="12.75" thickTop="1" thickBot="1">
      <c r="A459" s="81"/>
      <c r="B459" s="81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</row>
    <row r="460" spans="1:56" ht="13.5" thickTop="1">
      <c r="A460" s="861" t="s">
        <v>396</v>
      </c>
      <c r="B460" s="862"/>
      <c r="C460" s="862"/>
      <c r="D460" s="862"/>
      <c r="E460" s="863"/>
      <c r="F460" s="863"/>
      <c r="G460" s="863"/>
      <c r="H460" s="863"/>
      <c r="I460" s="863"/>
      <c r="J460" s="863"/>
      <c r="K460" s="863"/>
      <c r="L460" s="863"/>
      <c r="M460" s="863"/>
      <c r="N460" s="863"/>
      <c r="O460" s="863"/>
      <c r="P460" s="863"/>
      <c r="Q460" s="863"/>
      <c r="R460" s="863"/>
      <c r="S460" s="863"/>
      <c r="T460" s="863"/>
      <c r="U460" s="863"/>
      <c r="V460" s="863"/>
      <c r="W460" s="864"/>
    </row>
    <row r="461" spans="1:56">
      <c r="A461" s="119" t="s">
        <v>141</v>
      </c>
      <c r="B461" s="604"/>
      <c r="C461" s="604" t="s">
        <v>49</v>
      </c>
      <c r="D461" s="604" t="s">
        <v>33</v>
      </c>
      <c r="E461" s="604" t="s">
        <v>34</v>
      </c>
      <c r="F461" s="604" t="s">
        <v>35</v>
      </c>
      <c r="G461" s="604" t="s">
        <v>36</v>
      </c>
      <c r="H461" s="604" t="s">
        <v>37</v>
      </c>
      <c r="I461" s="604" t="s">
        <v>38</v>
      </c>
      <c r="J461" s="604" t="s">
        <v>39</v>
      </c>
      <c r="K461" s="604" t="s">
        <v>40</v>
      </c>
      <c r="L461" s="604" t="s">
        <v>41</v>
      </c>
      <c r="M461" s="604" t="s">
        <v>42</v>
      </c>
      <c r="N461" s="604" t="s">
        <v>43</v>
      </c>
      <c r="O461" s="604" t="s">
        <v>44</v>
      </c>
      <c r="P461" s="604" t="s">
        <v>45</v>
      </c>
      <c r="Q461" s="604" t="s">
        <v>46</v>
      </c>
      <c r="R461" s="604" t="s">
        <v>47</v>
      </c>
      <c r="S461" s="604" t="s">
        <v>369</v>
      </c>
      <c r="T461" s="604" t="s">
        <v>370</v>
      </c>
      <c r="U461" s="604" t="s">
        <v>371</v>
      </c>
      <c r="V461" s="604" t="s">
        <v>372</v>
      </c>
      <c r="W461" s="605" t="s">
        <v>373</v>
      </c>
    </row>
    <row r="462" spans="1:56">
      <c r="A462" s="125" t="s">
        <v>142</v>
      </c>
      <c r="B462" s="126">
        <f>+$D$32</f>
        <v>0</v>
      </c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8"/>
    </row>
    <row r="463" spans="1:56">
      <c r="A463" s="124" t="s">
        <v>143</v>
      </c>
      <c r="B463" s="79">
        <f>+$D$33</f>
        <v>0</v>
      </c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30"/>
    </row>
    <row r="464" spans="1:56">
      <c r="A464" s="124" t="s">
        <v>144</v>
      </c>
      <c r="B464" s="79">
        <f>+$D$34</f>
        <v>0</v>
      </c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30"/>
    </row>
    <row r="465" spans="1:255">
      <c r="A465" s="131" t="s">
        <v>145</v>
      </c>
      <c r="B465" s="79">
        <f>+$D$35</f>
        <v>0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30"/>
    </row>
    <row r="466" spans="1:255">
      <c r="A466" s="124" t="s">
        <v>146</v>
      </c>
      <c r="B466" s="79">
        <f>+$D$36</f>
        <v>0</v>
      </c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30"/>
    </row>
    <row r="467" spans="1:255">
      <c r="A467" s="124" t="s">
        <v>147</v>
      </c>
      <c r="B467" s="79">
        <f>+$D$37</f>
        <v>0</v>
      </c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30"/>
    </row>
    <row r="468" spans="1:255">
      <c r="A468" s="124" t="s">
        <v>148</v>
      </c>
      <c r="B468" s="79">
        <f>+$D$38</f>
        <v>0</v>
      </c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30"/>
    </row>
    <row r="469" spans="1:255">
      <c r="A469" s="124" t="s">
        <v>149</v>
      </c>
      <c r="B469" s="79">
        <f>+$D$39</f>
        <v>0</v>
      </c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30"/>
    </row>
    <row r="470" spans="1:255">
      <c r="A470" s="124" t="s">
        <v>150</v>
      </c>
      <c r="B470" s="79">
        <f>+$D$40</f>
        <v>0</v>
      </c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30"/>
    </row>
    <row r="471" spans="1:255">
      <c r="A471" s="124" t="s">
        <v>151</v>
      </c>
      <c r="B471" s="79">
        <f>+$D$41</f>
        <v>0</v>
      </c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30"/>
    </row>
    <row r="472" spans="1:255">
      <c r="A472" s="124" t="s">
        <v>152</v>
      </c>
      <c r="B472" s="79">
        <f>+$D$42</f>
        <v>0</v>
      </c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30"/>
    </row>
    <row r="473" spans="1:255" s="87" customFormat="1">
      <c r="A473" s="124" t="s">
        <v>352</v>
      </c>
      <c r="B473" s="79">
        <f>+$D$43</f>
        <v>0</v>
      </c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30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</row>
    <row r="474" spans="1:255" s="7" customFormat="1">
      <c r="A474" s="124" t="s">
        <v>353</v>
      </c>
      <c r="B474" s="79">
        <f>+$D$44</f>
        <v>0</v>
      </c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30"/>
      <c r="X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</row>
    <row r="475" spans="1:255" s="7" customFormat="1">
      <c r="A475" s="124" t="s">
        <v>354</v>
      </c>
      <c r="B475" s="79">
        <f>+$D$45</f>
        <v>0</v>
      </c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30"/>
      <c r="X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</row>
    <row r="476" spans="1:255" s="7" customFormat="1">
      <c r="A476" s="124" t="s">
        <v>355</v>
      </c>
      <c r="B476" s="79">
        <f>+$D$46</f>
        <v>0</v>
      </c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30"/>
      <c r="X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</row>
    <row r="477" spans="1:255" s="7" customFormat="1">
      <c r="A477" s="143" t="s">
        <v>356</v>
      </c>
      <c r="B477" s="144">
        <f>+$D$47</f>
        <v>0</v>
      </c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6"/>
      <c r="X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</row>
    <row r="478" spans="1:255" s="7" customFormat="1" ht="12" thickBot="1">
      <c r="A478" s="147" t="s">
        <v>29</v>
      </c>
      <c r="B478" s="148"/>
      <c r="C478" s="149">
        <f t="shared" ref="C478:W478" si="170">IF(SUM(C462:C477)=0,,SUM(C462:C477))</f>
        <v>0</v>
      </c>
      <c r="D478" s="149">
        <f t="shared" si="170"/>
        <v>0</v>
      </c>
      <c r="E478" s="149">
        <f t="shared" si="170"/>
        <v>0</v>
      </c>
      <c r="F478" s="149">
        <f t="shared" si="170"/>
        <v>0</v>
      </c>
      <c r="G478" s="149">
        <f t="shared" si="170"/>
        <v>0</v>
      </c>
      <c r="H478" s="149">
        <f t="shared" si="170"/>
        <v>0</v>
      </c>
      <c r="I478" s="149">
        <f t="shared" si="170"/>
        <v>0</v>
      </c>
      <c r="J478" s="149">
        <f t="shared" si="170"/>
        <v>0</v>
      </c>
      <c r="K478" s="149">
        <f t="shared" si="170"/>
        <v>0</v>
      </c>
      <c r="L478" s="149">
        <f t="shared" si="170"/>
        <v>0</v>
      </c>
      <c r="M478" s="149">
        <f t="shared" si="170"/>
        <v>0</v>
      </c>
      <c r="N478" s="149">
        <f t="shared" si="170"/>
        <v>0</v>
      </c>
      <c r="O478" s="149">
        <f t="shared" si="170"/>
        <v>0</v>
      </c>
      <c r="P478" s="149">
        <f t="shared" si="170"/>
        <v>0</v>
      </c>
      <c r="Q478" s="149">
        <f t="shared" si="170"/>
        <v>0</v>
      </c>
      <c r="R478" s="149">
        <f t="shared" si="170"/>
        <v>0</v>
      </c>
      <c r="S478" s="149">
        <f t="shared" si="170"/>
        <v>0</v>
      </c>
      <c r="T478" s="149">
        <f t="shared" si="170"/>
        <v>0</v>
      </c>
      <c r="U478" s="149">
        <f t="shared" si="170"/>
        <v>0</v>
      </c>
      <c r="V478" s="149">
        <f t="shared" si="170"/>
        <v>0</v>
      </c>
      <c r="W478" s="150">
        <f t="shared" si="170"/>
        <v>0</v>
      </c>
      <c r="X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</row>
    <row r="479" spans="1:255" s="7" customFormat="1" ht="12.75" thickTop="1" thickBot="1">
      <c r="A479" s="8"/>
      <c r="B479" s="77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</row>
    <row r="480" spans="1:255" ht="13.5" thickTop="1">
      <c r="A480" s="861" t="s">
        <v>389</v>
      </c>
      <c r="B480" s="862"/>
      <c r="C480" s="862"/>
      <c r="D480" s="862"/>
      <c r="E480" s="863"/>
      <c r="F480" s="863"/>
      <c r="G480" s="863"/>
      <c r="H480" s="863"/>
      <c r="I480" s="863"/>
      <c r="J480" s="863"/>
      <c r="K480" s="863"/>
      <c r="L480" s="863"/>
      <c r="M480" s="863"/>
      <c r="N480" s="863"/>
      <c r="O480" s="863"/>
      <c r="P480" s="863"/>
      <c r="Q480" s="863"/>
      <c r="R480" s="863"/>
      <c r="S480" s="863"/>
      <c r="T480" s="863"/>
      <c r="U480" s="863"/>
      <c r="V480" s="863"/>
      <c r="W480" s="864"/>
    </row>
    <row r="481" spans="1:24">
      <c r="A481" s="606" t="s">
        <v>216</v>
      </c>
      <c r="B481" s="118"/>
      <c r="C481" s="118" t="s">
        <v>49</v>
      </c>
      <c r="D481" s="118" t="s">
        <v>33</v>
      </c>
      <c r="E481" s="118" t="s">
        <v>34</v>
      </c>
      <c r="F481" s="118" t="s">
        <v>35</v>
      </c>
      <c r="G481" s="118" t="s">
        <v>36</v>
      </c>
      <c r="H481" s="118" t="s">
        <v>37</v>
      </c>
      <c r="I481" s="118" t="s">
        <v>38</v>
      </c>
      <c r="J481" s="118" t="s">
        <v>39</v>
      </c>
      <c r="K481" s="118" t="s">
        <v>40</v>
      </c>
      <c r="L481" s="118" t="s">
        <v>41</v>
      </c>
      <c r="M481" s="118" t="s">
        <v>42</v>
      </c>
      <c r="N481" s="118" t="s">
        <v>43</v>
      </c>
      <c r="O481" s="118" t="s">
        <v>44</v>
      </c>
      <c r="P481" s="118" t="s">
        <v>45</v>
      </c>
      <c r="Q481" s="604" t="s">
        <v>46</v>
      </c>
      <c r="R481" s="604" t="s">
        <v>47</v>
      </c>
      <c r="S481" s="604" t="s">
        <v>369</v>
      </c>
      <c r="T481" s="604" t="s">
        <v>370</v>
      </c>
      <c r="U481" s="604" t="s">
        <v>371</v>
      </c>
      <c r="V481" s="604" t="s">
        <v>372</v>
      </c>
      <c r="W481" s="605" t="s">
        <v>373</v>
      </c>
    </row>
    <row r="482" spans="1:24" ht="12" thickBot="1">
      <c r="A482" s="698" t="s">
        <v>60</v>
      </c>
      <c r="B482" s="695"/>
      <c r="C482" s="696">
        <f>+C478</f>
        <v>0</v>
      </c>
      <c r="D482" s="696">
        <f>+D462</f>
        <v>0</v>
      </c>
      <c r="E482" s="696">
        <f t="shared" ref="E482:W482" si="171">+E462</f>
        <v>0</v>
      </c>
      <c r="F482" s="696">
        <f t="shared" si="171"/>
        <v>0</v>
      </c>
      <c r="G482" s="696">
        <f t="shared" si="171"/>
        <v>0</v>
      </c>
      <c r="H482" s="696">
        <f t="shared" si="171"/>
        <v>0</v>
      </c>
      <c r="I482" s="696">
        <f t="shared" si="171"/>
        <v>0</v>
      </c>
      <c r="J482" s="696">
        <f t="shared" si="171"/>
        <v>0</v>
      </c>
      <c r="K482" s="696">
        <f t="shared" si="171"/>
        <v>0</v>
      </c>
      <c r="L482" s="696">
        <f t="shared" si="171"/>
        <v>0</v>
      </c>
      <c r="M482" s="696">
        <f t="shared" si="171"/>
        <v>0</v>
      </c>
      <c r="N482" s="696">
        <f t="shared" si="171"/>
        <v>0</v>
      </c>
      <c r="O482" s="696">
        <f t="shared" si="171"/>
        <v>0</v>
      </c>
      <c r="P482" s="696">
        <f t="shared" si="171"/>
        <v>0</v>
      </c>
      <c r="Q482" s="696">
        <f t="shared" si="171"/>
        <v>0</v>
      </c>
      <c r="R482" s="696">
        <f t="shared" si="171"/>
        <v>0</v>
      </c>
      <c r="S482" s="696">
        <f t="shared" si="171"/>
        <v>0</v>
      </c>
      <c r="T482" s="696">
        <f t="shared" si="171"/>
        <v>0</v>
      </c>
      <c r="U482" s="696">
        <f t="shared" si="171"/>
        <v>0</v>
      </c>
      <c r="V482" s="696">
        <f t="shared" si="171"/>
        <v>0</v>
      </c>
      <c r="W482" s="697">
        <f t="shared" si="171"/>
        <v>0</v>
      </c>
    </row>
    <row r="483" spans="1:24" ht="12.75" thickTop="1" thickBot="1"/>
    <row r="484" spans="1:24" ht="13.5" thickTop="1">
      <c r="A484" s="865" t="s">
        <v>390</v>
      </c>
      <c r="B484" s="866"/>
      <c r="C484" s="866"/>
      <c r="D484" s="866"/>
      <c r="E484" s="866"/>
      <c r="F484" s="866"/>
      <c r="G484" s="866"/>
      <c r="H484" s="866"/>
      <c r="I484" s="866"/>
      <c r="J484" s="866"/>
      <c r="K484" s="866"/>
      <c r="L484" s="866"/>
      <c r="M484" s="866"/>
      <c r="N484" s="866"/>
      <c r="O484" s="866"/>
      <c r="P484" s="866"/>
      <c r="Q484" s="866"/>
      <c r="R484" s="866"/>
      <c r="S484" s="866"/>
      <c r="T484" s="866"/>
      <c r="U484" s="866"/>
      <c r="V484" s="866"/>
      <c r="W484" s="867"/>
      <c r="X484" s="707"/>
    </row>
    <row r="485" spans="1:24" ht="22.5">
      <c r="A485" s="699" t="s">
        <v>159</v>
      </c>
      <c r="B485" s="151" t="s">
        <v>158</v>
      </c>
      <c r="C485" s="152" t="s">
        <v>49</v>
      </c>
      <c r="D485" s="152" t="s">
        <v>33</v>
      </c>
      <c r="E485" s="152" t="s">
        <v>34</v>
      </c>
      <c r="F485" s="152" t="s">
        <v>35</v>
      </c>
      <c r="G485" s="152" t="s">
        <v>36</v>
      </c>
      <c r="H485" s="152" t="s">
        <v>37</v>
      </c>
      <c r="I485" s="152" t="s">
        <v>38</v>
      </c>
      <c r="J485" s="152" t="s">
        <v>39</v>
      </c>
      <c r="K485" s="152" t="s">
        <v>40</v>
      </c>
      <c r="L485" s="152" t="s">
        <v>41</v>
      </c>
      <c r="M485" s="152" t="s">
        <v>42</v>
      </c>
      <c r="N485" s="152" t="s">
        <v>43</v>
      </c>
      <c r="O485" s="152" t="s">
        <v>44</v>
      </c>
      <c r="P485" s="152" t="s">
        <v>45</v>
      </c>
      <c r="Q485" s="152" t="s">
        <v>46</v>
      </c>
      <c r="R485" s="151" t="s">
        <v>47</v>
      </c>
      <c r="S485" s="151" t="s">
        <v>369</v>
      </c>
      <c r="T485" s="151" t="s">
        <v>370</v>
      </c>
      <c r="U485" s="151" t="s">
        <v>371</v>
      </c>
      <c r="V485" s="151" t="s">
        <v>372</v>
      </c>
      <c r="W485" s="715" t="s">
        <v>373</v>
      </c>
    </row>
    <row r="486" spans="1:24">
      <c r="A486" s="700" t="str">
        <f>MID($A$50,SEARCH("- ",$A$50,2)+2,20)</f>
        <v>MINIÔNIBUS</v>
      </c>
      <c r="B486" s="153">
        <f t="shared" ref="B486:B493" si="172">IF(B16=0,,B16)</f>
        <v>0</v>
      </c>
      <c r="C486" s="153" t="str">
        <f t="shared" ref="C486:W486" si="173">IFERROR($B486*C$82*C$83,"")</f>
        <v/>
      </c>
      <c r="D486" s="153">
        <f t="shared" si="173"/>
        <v>0</v>
      </c>
      <c r="E486" s="153">
        <f t="shared" si="173"/>
        <v>0</v>
      </c>
      <c r="F486" s="153">
        <f t="shared" si="173"/>
        <v>0</v>
      </c>
      <c r="G486" s="153">
        <f t="shared" si="173"/>
        <v>0</v>
      </c>
      <c r="H486" s="153">
        <f t="shared" si="173"/>
        <v>0</v>
      </c>
      <c r="I486" s="153">
        <f t="shared" si="173"/>
        <v>0</v>
      </c>
      <c r="J486" s="153">
        <f t="shared" si="173"/>
        <v>0</v>
      </c>
      <c r="K486" s="153">
        <f t="shared" si="173"/>
        <v>0</v>
      </c>
      <c r="L486" s="153">
        <f t="shared" si="173"/>
        <v>0</v>
      </c>
      <c r="M486" s="153">
        <f t="shared" si="173"/>
        <v>0</v>
      </c>
      <c r="N486" s="153">
        <f t="shared" si="173"/>
        <v>0</v>
      </c>
      <c r="O486" s="153">
        <f t="shared" si="173"/>
        <v>0</v>
      </c>
      <c r="P486" s="153">
        <f t="shared" si="173"/>
        <v>0</v>
      </c>
      <c r="Q486" s="153">
        <f t="shared" si="173"/>
        <v>0</v>
      </c>
      <c r="R486" s="153">
        <f t="shared" si="173"/>
        <v>0</v>
      </c>
      <c r="S486" s="153">
        <f t="shared" si="173"/>
        <v>0</v>
      </c>
      <c r="T486" s="153">
        <f t="shared" si="173"/>
        <v>0</v>
      </c>
      <c r="U486" s="153">
        <f t="shared" si="173"/>
        <v>0</v>
      </c>
      <c r="V486" s="153">
        <f t="shared" si="173"/>
        <v>0</v>
      </c>
      <c r="W486" s="712">
        <f t="shared" si="173"/>
        <v>0</v>
      </c>
    </row>
    <row r="487" spans="1:24">
      <c r="A487" s="154" t="str">
        <f ca="1">MID(OFFSET($A$50,40,),SEARCH("- ",OFFSET($A$50,40,))+2,20)</f>
        <v>MIDIÔNIBUS</v>
      </c>
      <c r="B487" s="86">
        <f t="shared" si="172"/>
        <v>0</v>
      </c>
      <c r="C487" s="86" t="str">
        <f t="shared" ref="C487:W487" ca="1" si="174">IFERROR(OFFSET(C$82,40,)*$B487*OFFSET(C$83,40,),"")</f>
        <v/>
      </c>
      <c r="D487" s="86">
        <f t="shared" ca="1" si="174"/>
        <v>0</v>
      </c>
      <c r="E487" s="86">
        <f t="shared" ca="1" si="174"/>
        <v>0</v>
      </c>
      <c r="F487" s="86">
        <f t="shared" ca="1" si="174"/>
        <v>0</v>
      </c>
      <c r="G487" s="86">
        <f t="shared" ca="1" si="174"/>
        <v>0</v>
      </c>
      <c r="H487" s="86">
        <f t="shared" ca="1" si="174"/>
        <v>0</v>
      </c>
      <c r="I487" s="86">
        <f t="shared" ca="1" si="174"/>
        <v>0</v>
      </c>
      <c r="J487" s="86">
        <f t="shared" ca="1" si="174"/>
        <v>0</v>
      </c>
      <c r="K487" s="86">
        <f t="shared" ca="1" si="174"/>
        <v>0</v>
      </c>
      <c r="L487" s="86">
        <f t="shared" ca="1" si="174"/>
        <v>0</v>
      </c>
      <c r="M487" s="86">
        <f t="shared" ca="1" si="174"/>
        <v>0</v>
      </c>
      <c r="N487" s="86">
        <f t="shared" ca="1" si="174"/>
        <v>0</v>
      </c>
      <c r="O487" s="86">
        <f t="shared" ca="1" si="174"/>
        <v>0</v>
      </c>
      <c r="P487" s="86">
        <f t="shared" ca="1" si="174"/>
        <v>0</v>
      </c>
      <c r="Q487" s="86">
        <f t="shared" ca="1" si="174"/>
        <v>0</v>
      </c>
      <c r="R487" s="86">
        <f t="shared" ca="1" si="174"/>
        <v>0</v>
      </c>
      <c r="S487" s="86">
        <f t="shared" ca="1" si="174"/>
        <v>0</v>
      </c>
      <c r="T487" s="86">
        <f t="shared" ca="1" si="174"/>
        <v>0</v>
      </c>
      <c r="U487" s="86">
        <f t="shared" ca="1" si="174"/>
        <v>0</v>
      </c>
      <c r="V487" s="86">
        <f t="shared" ca="1" si="174"/>
        <v>0</v>
      </c>
      <c r="W487" s="713">
        <f t="shared" ca="1" si="174"/>
        <v>0</v>
      </c>
    </row>
    <row r="488" spans="1:24">
      <c r="A488" s="154" t="str">
        <f ca="1">MID(OFFSET($A$50,40*2,),SEARCH("- ",OFFSET($A$50,40*2,))+2,20)</f>
        <v>BÁSICO</v>
      </c>
      <c r="B488" s="86">
        <f t="shared" si="172"/>
        <v>0</v>
      </c>
      <c r="C488" s="86" t="str">
        <f t="shared" ref="C488:W488" ca="1" si="175">IFERROR(OFFSET(C$82,40*2,)*$B488*OFFSET(C$83,40*2,),"")</f>
        <v/>
      </c>
      <c r="D488" s="86">
        <f t="shared" ca="1" si="175"/>
        <v>0</v>
      </c>
      <c r="E488" s="86">
        <f t="shared" ca="1" si="175"/>
        <v>0</v>
      </c>
      <c r="F488" s="86">
        <f t="shared" ca="1" si="175"/>
        <v>0</v>
      </c>
      <c r="G488" s="86">
        <f t="shared" ca="1" si="175"/>
        <v>0</v>
      </c>
      <c r="H488" s="86">
        <f t="shared" ca="1" si="175"/>
        <v>0</v>
      </c>
      <c r="I488" s="86">
        <f t="shared" ca="1" si="175"/>
        <v>0</v>
      </c>
      <c r="J488" s="86">
        <f t="shared" ca="1" si="175"/>
        <v>0</v>
      </c>
      <c r="K488" s="86">
        <f t="shared" ca="1" si="175"/>
        <v>0</v>
      </c>
      <c r="L488" s="86">
        <f t="shared" ca="1" si="175"/>
        <v>0</v>
      </c>
      <c r="M488" s="86">
        <f t="shared" ca="1" si="175"/>
        <v>0</v>
      </c>
      <c r="N488" s="86">
        <f t="shared" ca="1" si="175"/>
        <v>0</v>
      </c>
      <c r="O488" s="86">
        <f t="shared" ca="1" si="175"/>
        <v>0</v>
      </c>
      <c r="P488" s="86">
        <f t="shared" ca="1" si="175"/>
        <v>0</v>
      </c>
      <c r="Q488" s="86">
        <f t="shared" ca="1" si="175"/>
        <v>0</v>
      </c>
      <c r="R488" s="86">
        <f t="shared" ca="1" si="175"/>
        <v>0</v>
      </c>
      <c r="S488" s="86">
        <f t="shared" ca="1" si="175"/>
        <v>0</v>
      </c>
      <c r="T488" s="86">
        <f t="shared" ca="1" si="175"/>
        <v>0</v>
      </c>
      <c r="U488" s="86">
        <f t="shared" ca="1" si="175"/>
        <v>0</v>
      </c>
      <c r="V488" s="86">
        <f t="shared" ca="1" si="175"/>
        <v>0</v>
      </c>
      <c r="W488" s="713">
        <f t="shared" ca="1" si="175"/>
        <v>0</v>
      </c>
    </row>
    <row r="489" spans="1:24">
      <c r="A489" s="154" t="str">
        <f ca="1">MID(OFFSET($A$50,40*3,),SEARCH("- ",OFFSET($A$50,40*3,))+2,20)</f>
        <v>PADRON</v>
      </c>
      <c r="B489" s="86">
        <f t="shared" si="172"/>
        <v>0</v>
      </c>
      <c r="C489" s="86" t="str">
        <f t="shared" ref="C489:W489" ca="1" si="176">IFERROR(OFFSET(C$82,40*3,)*$B489*OFFSET(C$83,40*3,),"")</f>
        <v/>
      </c>
      <c r="D489" s="86">
        <f t="shared" ca="1" si="176"/>
        <v>0</v>
      </c>
      <c r="E489" s="86">
        <f t="shared" ca="1" si="176"/>
        <v>0</v>
      </c>
      <c r="F489" s="86">
        <f t="shared" ca="1" si="176"/>
        <v>0</v>
      </c>
      <c r="G489" s="86">
        <f t="shared" ca="1" si="176"/>
        <v>0</v>
      </c>
      <c r="H489" s="86">
        <f t="shared" ca="1" si="176"/>
        <v>0</v>
      </c>
      <c r="I489" s="86">
        <f t="shared" ca="1" si="176"/>
        <v>0</v>
      </c>
      <c r="J489" s="86">
        <f t="shared" ca="1" si="176"/>
        <v>0</v>
      </c>
      <c r="K489" s="86">
        <f t="shared" ca="1" si="176"/>
        <v>0</v>
      </c>
      <c r="L489" s="86">
        <f t="shared" ca="1" si="176"/>
        <v>0</v>
      </c>
      <c r="M489" s="86">
        <f t="shared" ca="1" si="176"/>
        <v>0</v>
      </c>
      <c r="N489" s="86">
        <f t="shared" ca="1" si="176"/>
        <v>0</v>
      </c>
      <c r="O489" s="86">
        <f t="shared" ca="1" si="176"/>
        <v>0</v>
      </c>
      <c r="P489" s="86">
        <f t="shared" ca="1" si="176"/>
        <v>0</v>
      </c>
      <c r="Q489" s="86">
        <f t="shared" ca="1" si="176"/>
        <v>0</v>
      </c>
      <c r="R489" s="86">
        <f t="shared" ca="1" si="176"/>
        <v>0</v>
      </c>
      <c r="S489" s="86">
        <f t="shared" ca="1" si="176"/>
        <v>0</v>
      </c>
      <c r="T489" s="86">
        <f t="shared" ca="1" si="176"/>
        <v>0</v>
      </c>
      <c r="U489" s="86">
        <f t="shared" ca="1" si="176"/>
        <v>0</v>
      </c>
      <c r="V489" s="86">
        <f t="shared" ca="1" si="176"/>
        <v>0</v>
      </c>
      <c r="W489" s="713">
        <f t="shared" ca="1" si="176"/>
        <v>0</v>
      </c>
    </row>
    <row r="490" spans="1:24">
      <c r="A490" s="154" t="str">
        <f ca="1">MID(OFFSET($A$50,40*4,),SEARCH("- ",OFFSET($A$50,40*4,))+2,20)</f>
        <v>PADRON 15M</v>
      </c>
      <c r="B490" s="86">
        <f t="shared" si="172"/>
        <v>0</v>
      </c>
      <c r="C490" s="86" t="str">
        <f t="shared" ref="C490:W490" ca="1" si="177">IFERROR(OFFSET(C$82,40*4,)*$B490*OFFSET(C$83,40*4,),"")</f>
        <v/>
      </c>
      <c r="D490" s="86">
        <f t="shared" ca="1" si="177"/>
        <v>0</v>
      </c>
      <c r="E490" s="86">
        <f t="shared" ca="1" si="177"/>
        <v>0</v>
      </c>
      <c r="F490" s="86">
        <f t="shared" ca="1" si="177"/>
        <v>0</v>
      </c>
      <c r="G490" s="86">
        <f t="shared" ca="1" si="177"/>
        <v>0</v>
      </c>
      <c r="H490" s="86">
        <f t="shared" ca="1" si="177"/>
        <v>0</v>
      </c>
      <c r="I490" s="86">
        <f t="shared" ca="1" si="177"/>
        <v>0</v>
      </c>
      <c r="J490" s="86">
        <f t="shared" ca="1" si="177"/>
        <v>0</v>
      </c>
      <c r="K490" s="86">
        <f t="shared" ca="1" si="177"/>
        <v>0</v>
      </c>
      <c r="L490" s="86">
        <f t="shared" ca="1" si="177"/>
        <v>0</v>
      </c>
      <c r="M490" s="86">
        <f t="shared" ca="1" si="177"/>
        <v>0</v>
      </c>
      <c r="N490" s="86">
        <f t="shared" ca="1" si="177"/>
        <v>0</v>
      </c>
      <c r="O490" s="86">
        <f t="shared" ca="1" si="177"/>
        <v>0</v>
      </c>
      <c r="P490" s="86">
        <f t="shared" ca="1" si="177"/>
        <v>0</v>
      </c>
      <c r="Q490" s="86">
        <f t="shared" ca="1" si="177"/>
        <v>0</v>
      </c>
      <c r="R490" s="86">
        <f t="shared" ca="1" si="177"/>
        <v>0</v>
      </c>
      <c r="S490" s="86">
        <f t="shared" ca="1" si="177"/>
        <v>0</v>
      </c>
      <c r="T490" s="86">
        <f t="shared" ca="1" si="177"/>
        <v>0</v>
      </c>
      <c r="U490" s="86">
        <f t="shared" ca="1" si="177"/>
        <v>0</v>
      </c>
      <c r="V490" s="86">
        <f t="shared" ca="1" si="177"/>
        <v>0</v>
      </c>
      <c r="W490" s="713">
        <f t="shared" ca="1" si="177"/>
        <v>0</v>
      </c>
    </row>
    <row r="491" spans="1:24">
      <c r="A491" s="154" t="str">
        <f ca="1">MID(OFFSET($A$50,40*5,),SEARCH("- ",OFFSET($A$50,40*5,))+2,20)</f>
        <v>ARTICULADO</v>
      </c>
      <c r="B491" s="86">
        <f t="shared" si="172"/>
        <v>0</v>
      </c>
      <c r="C491" s="86" t="str">
        <f t="shared" ref="C491:W491" ca="1" si="178">IFERROR(OFFSET(C$82,40*5,)*$B491*OFFSET(C$83,40*5,),"")</f>
        <v/>
      </c>
      <c r="D491" s="86">
        <f t="shared" ca="1" si="178"/>
        <v>0</v>
      </c>
      <c r="E491" s="86">
        <f t="shared" ca="1" si="178"/>
        <v>0</v>
      </c>
      <c r="F491" s="86">
        <f t="shared" ca="1" si="178"/>
        <v>0</v>
      </c>
      <c r="G491" s="86">
        <f t="shared" ca="1" si="178"/>
        <v>0</v>
      </c>
      <c r="H491" s="86">
        <f t="shared" ca="1" si="178"/>
        <v>0</v>
      </c>
      <c r="I491" s="86">
        <f t="shared" ca="1" si="178"/>
        <v>0</v>
      </c>
      <c r="J491" s="86">
        <f t="shared" ca="1" si="178"/>
        <v>0</v>
      </c>
      <c r="K491" s="86">
        <f t="shared" ca="1" si="178"/>
        <v>0</v>
      </c>
      <c r="L491" s="86">
        <f t="shared" ca="1" si="178"/>
        <v>0</v>
      </c>
      <c r="M491" s="86">
        <f t="shared" ca="1" si="178"/>
        <v>0</v>
      </c>
      <c r="N491" s="86">
        <f t="shared" ca="1" si="178"/>
        <v>0</v>
      </c>
      <c r="O491" s="86">
        <f t="shared" ca="1" si="178"/>
        <v>0</v>
      </c>
      <c r="P491" s="86">
        <f t="shared" ca="1" si="178"/>
        <v>0</v>
      </c>
      <c r="Q491" s="86">
        <f t="shared" ca="1" si="178"/>
        <v>0</v>
      </c>
      <c r="R491" s="86">
        <f t="shared" ca="1" si="178"/>
        <v>0</v>
      </c>
      <c r="S491" s="86">
        <f t="shared" ca="1" si="178"/>
        <v>0</v>
      </c>
      <c r="T491" s="86">
        <f t="shared" ca="1" si="178"/>
        <v>0</v>
      </c>
      <c r="U491" s="86">
        <f t="shared" ca="1" si="178"/>
        <v>0</v>
      </c>
      <c r="V491" s="86">
        <f t="shared" ca="1" si="178"/>
        <v>0</v>
      </c>
      <c r="W491" s="713">
        <f t="shared" ca="1" si="178"/>
        <v>0</v>
      </c>
    </row>
    <row r="492" spans="1:24">
      <c r="A492" s="154" t="str">
        <f ca="1">MID(OFFSET($A$50,40*6,),SEARCH("- ",OFFSET($A$50,40*6,))+2,20)</f>
        <v>ARTICULADO 21M</v>
      </c>
      <c r="B492" s="86">
        <f t="shared" si="172"/>
        <v>0</v>
      </c>
      <c r="C492" s="86" t="str">
        <f t="shared" ref="C492:W492" ca="1" si="179">IFERROR(OFFSET(C$82,40*6,)*$B492*OFFSET(C$83,40*6,),"")</f>
        <v/>
      </c>
      <c r="D492" s="86">
        <f t="shared" ca="1" si="179"/>
        <v>0</v>
      </c>
      <c r="E492" s="86">
        <f t="shared" ca="1" si="179"/>
        <v>0</v>
      </c>
      <c r="F492" s="86">
        <f t="shared" ca="1" si="179"/>
        <v>0</v>
      </c>
      <c r="G492" s="86">
        <f t="shared" ca="1" si="179"/>
        <v>0</v>
      </c>
      <c r="H492" s="86">
        <f t="shared" ca="1" si="179"/>
        <v>0</v>
      </c>
      <c r="I492" s="86">
        <f t="shared" ca="1" si="179"/>
        <v>0</v>
      </c>
      <c r="J492" s="86">
        <f t="shared" ca="1" si="179"/>
        <v>0</v>
      </c>
      <c r="K492" s="86">
        <f t="shared" ca="1" si="179"/>
        <v>0</v>
      </c>
      <c r="L492" s="86">
        <f t="shared" ca="1" si="179"/>
        <v>0</v>
      </c>
      <c r="M492" s="86">
        <f t="shared" ca="1" si="179"/>
        <v>0</v>
      </c>
      <c r="N492" s="86">
        <f t="shared" ca="1" si="179"/>
        <v>0</v>
      </c>
      <c r="O492" s="86">
        <f t="shared" ca="1" si="179"/>
        <v>0</v>
      </c>
      <c r="P492" s="86">
        <f t="shared" ca="1" si="179"/>
        <v>0</v>
      </c>
      <c r="Q492" s="86">
        <f t="shared" ca="1" si="179"/>
        <v>0</v>
      </c>
      <c r="R492" s="86">
        <f t="shared" ca="1" si="179"/>
        <v>0</v>
      </c>
      <c r="S492" s="86">
        <f t="shared" ca="1" si="179"/>
        <v>0</v>
      </c>
      <c r="T492" s="86">
        <f t="shared" ca="1" si="179"/>
        <v>0</v>
      </c>
      <c r="U492" s="86">
        <f t="shared" ca="1" si="179"/>
        <v>0</v>
      </c>
      <c r="V492" s="86">
        <f t="shared" ca="1" si="179"/>
        <v>0</v>
      </c>
      <c r="W492" s="713">
        <f t="shared" ca="1" si="179"/>
        <v>0</v>
      </c>
    </row>
    <row r="493" spans="1:24">
      <c r="A493" s="154" t="str">
        <f ca="1">MID(OFFSET($A$50,40*7,),SEARCH("- ",OFFSET($A$50,40*7,))+2,20)</f>
        <v>ARTICULADO 23M</v>
      </c>
      <c r="B493" s="86">
        <f t="shared" si="172"/>
        <v>0</v>
      </c>
      <c r="C493" s="86" t="str">
        <f t="shared" ref="C493:W493" ca="1" si="180">IFERROR(OFFSET(C$82,40*7,)*$B493*OFFSET(C$83,40*7,),"")</f>
        <v/>
      </c>
      <c r="D493" s="86">
        <f t="shared" ca="1" si="180"/>
        <v>0</v>
      </c>
      <c r="E493" s="86">
        <f t="shared" ca="1" si="180"/>
        <v>0</v>
      </c>
      <c r="F493" s="86">
        <f t="shared" ca="1" si="180"/>
        <v>0</v>
      </c>
      <c r="G493" s="86">
        <f t="shared" ca="1" si="180"/>
        <v>0</v>
      </c>
      <c r="H493" s="86">
        <f t="shared" ca="1" si="180"/>
        <v>0</v>
      </c>
      <c r="I493" s="86">
        <f t="shared" ca="1" si="180"/>
        <v>0</v>
      </c>
      <c r="J493" s="86">
        <f t="shared" ca="1" si="180"/>
        <v>0</v>
      </c>
      <c r="K493" s="86">
        <f t="shared" ca="1" si="180"/>
        <v>0</v>
      </c>
      <c r="L493" s="86">
        <f t="shared" ca="1" si="180"/>
        <v>0</v>
      </c>
      <c r="M493" s="86">
        <f t="shared" ca="1" si="180"/>
        <v>0</v>
      </c>
      <c r="N493" s="86">
        <f t="shared" ca="1" si="180"/>
        <v>0</v>
      </c>
      <c r="O493" s="86">
        <f t="shared" ca="1" si="180"/>
        <v>0</v>
      </c>
      <c r="P493" s="86">
        <f t="shared" ca="1" si="180"/>
        <v>0</v>
      </c>
      <c r="Q493" s="86">
        <f t="shared" ca="1" si="180"/>
        <v>0</v>
      </c>
      <c r="R493" s="86">
        <f t="shared" ca="1" si="180"/>
        <v>0</v>
      </c>
      <c r="S493" s="86">
        <f t="shared" ca="1" si="180"/>
        <v>0</v>
      </c>
      <c r="T493" s="86">
        <f t="shared" ca="1" si="180"/>
        <v>0</v>
      </c>
      <c r="U493" s="86">
        <f t="shared" ca="1" si="180"/>
        <v>0</v>
      </c>
      <c r="V493" s="86">
        <f t="shared" ca="1" si="180"/>
        <v>0</v>
      </c>
      <c r="W493" s="713">
        <f t="shared" ca="1" si="180"/>
        <v>0</v>
      </c>
    </row>
    <row r="494" spans="1:24">
      <c r="A494" s="154" t="str">
        <f t="shared" ref="A494" ca="1" si="181">MID(OFFSET($A$50,40*8,),SEARCH("- ",OFFSET($A$50,40*8,))+2,20)</f>
        <v>BIARTICULADO</v>
      </c>
      <c r="B494" s="86">
        <f t="shared" ref="B494:B497" si="182">IF(B24=0,,B24)</f>
        <v>0</v>
      </c>
      <c r="C494" s="86" t="str">
        <f t="shared" ref="C494:W494" ca="1" si="183">IFERROR(OFFSET(C$82,40*8,)*$B494*OFFSET(C$83,40*8,),"")</f>
        <v/>
      </c>
      <c r="D494" s="86">
        <f ca="1">IFERROR(OFFSET(D$82,40*8,)*$B494*OFFSET(D$83,40*8,),"")</f>
        <v>0</v>
      </c>
      <c r="E494" s="86">
        <f t="shared" ca="1" si="183"/>
        <v>0</v>
      </c>
      <c r="F494" s="86">
        <f t="shared" ca="1" si="183"/>
        <v>0</v>
      </c>
      <c r="G494" s="86">
        <f t="shared" ca="1" si="183"/>
        <v>0</v>
      </c>
      <c r="H494" s="86">
        <f t="shared" ca="1" si="183"/>
        <v>0</v>
      </c>
      <c r="I494" s="86">
        <f t="shared" ca="1" si="183"/>
        <v>0</v>
      </c>
      <c r="J494" s="86">
        <f t="shared" ca="1" si="183"/>
        <v>0</v>
      </c>
      <c r="K494" s="86">
        <f t="shared" ca="1" si="183"/>
        <v>0</v>
      </c>
      <c r="L494" s="86">
        <f t="shared" ca="1" si="183"/>
        <v>0</v>
      </c>
      <c r="M494" s="86">
        <f t="shared" ca="1" si="183"/>
        <v>0</v>
      </c>
      <c r="N494" s="86">
        <f t="shared" ca="1" si="183"/>
        <v>0</v>
      </c>
      <c r="O494" s="86">
        <f t="shared" ca="1" si="183"/>
        <v>0</v>
      </c>
      <c r="P494" s="86">
        <f t="shared" ca="1" si="183"/>
        <v>0</v>
      </c>
      <c r="Q494" s="86">
        <f t="shared" ca="1" si="183"/>
        <v>0</v>
      </c>
      <c r="R494" s="86">
        <f t="shared" ca="1" si="183"/>
        <v>0</v>
      </c>
      <c r="S494" s="86">
        <f t="shared" ca="1" si="183"/>
        <v>0</v>
      </c>
      <c r="T494" s="86">
        <f t="shared" ca="1" si="183"/>
        <v>0</v>
      </c>
      <c r="U494" s="86">
        <f t="shared" ca="1" si="183"/>
        <v>0</v>
      </c>
      <c r="V494" s="86">
        <f t="shared" ca="1" si="183"/>
        <v>0</v>
      </c>
      <c r="W494" s="713">
        <f t="shared" ca="1" si="183"/>
        <v>0</v>
      </c>
    </row>
    <row r="495" spans="1:24">
      <c r="A495" s="154" t="str">
        <f t="shared" ref="A495" si="184">MID($A$410,SEARCH("- ",$A$410)+2,20)</f>
        <v>TRÓLEBUS 13M</v>
      </c>
      <c r="B495" s="86">
        <f t="shared" si="182"/>
        <v>0</v>
      </c>
      <c r="C495" s="853"/>
      <c r="D495" s="853"/>
      <c r="E495" s="853"/>
      <c r="F495" s="853"/>
      <c r="G495" s="853"/>
      <c r="H495" s="853"/>
      <c r="I495" s="853"/>
      <c r="J495" s="853"/>
      <c r="K495" s="853"/>
      <c r="L495" s="853"/>
      <c r="M495" s="853"/>
      <c r="N495" s="853"/>
      <c r="O495" s="853"/>
      <c r="P495" s="853"/>
      <c r="Q495" s="853"/>
      <c r="R495" s="853"/>
      <c r="S495" s="853"/>
      <c r="T495" s="853"/>
      <c r="U495" s="853"/>
      <c r="V495" s="853"/>
      <c r="W495" s="854"/>
    </row>
    <row r="496" spans="1:24">
      <c r="A496" s="154" t="str">
        <f>+A26</f>
        <v>TRÓLEBUS 15M</v>
      </c>
      <c r="B496" s="86">
        <f t="shared" si="182"/>
        <v>0</v>
      </c>
      <c r="C496" s="853"/>
      <c r="D496" s="853"/>
      <c r="E496" s="853"/>
      <c r="F496" s="853"/>
      <c r="G496" s="853"/>
      <c r="H496" s="853"/>
      <c r="I496" s="853"/>
      <c r="J496" s="853"/>
      <c r="K496" s="853"/>
      <c r="L496" s="853"/>
      <c r="M496" s="853"/>
      <c r="N496" s="853"/>
      <c r="O496" s="853"/>
      <c r="P496" s="853"/>
      <c r="Q496" s="853"/>
      <c r="R496" s="853"/>
      <c r="S496" s="853"/>
      <c r="T496" s="853"/>
      <c r="U496" s="853"/>
      <c r="V496" s="853"/>
      <c r="W496" s="854"/>
    </row>
    <row r="497" spans="1:24" ht="22.5">
      <c r="A497" s="706" t="str">
        <f>+A27</f>
        <v>TRÓLEBUS 15M COM BATERIA</v>
      </c>
      <c r="B497" s="86">
        <f t="shared" si="182"/>
        <v>0</v>
      </c>
      <c r="C497" s="853"/>
      <c r="D497" s="853"/>
      <c r="E497" s="853"/>
      <c r="F497" s="853"/>
      <c r="G497" s="853"/>
      <c r="H497" s="853"/>
      <c r="I497" s="853"/>
      <c r="J497" s="853"/>
      <c r="K497" s="853"/>
      <c r="L497" s="853"/>
      <c r="M497" s="853"/>
      <c r="N497" s="853"/>
      <c r="O497" s="853"/>
      <c r="P497" s="853"/>
      <c r="Q497" s="853"/>
      <c r="R497" s="853"/>
      <c r="S497" s="853"/>
      <c r="T497" s="853"/>
      <c r="U497" s="853"/>
      <c r="V497" s="853"/>
      <c r="W497" s="854"/>
    </row>
    <row r="498" spans="1:24" ht="12" thickBot="1">
      <c r="A498" s="701" t="s">
        <v>29</v>
      </c>
      <c r="B498" s="702"/>
      <c r="C498" s="702">
        <f t="shared" ref="C498:W498" ca="1" si="185">IF(SUM(C486:C497)=0,,SUM(C486:C497))</f>
        <v>0</v>
      </c>
      <c r="D498" s="702">
        <f t="shared" ca="1" si="185"/>
        <v>0</v>
      </c>
      <c r="E498" s="702">
        <f t="shared" ca="1" si="185"/>
        <v>0</v>
      </c>
      <c r="F498" s="702">
        <f t="shared" ca="1" si="185"/>
        <v>0</v>
      </c>
      <c r="G498" s="702">
        <f t="shared" ca="1" si="185"/>
        <v>0</v>
      </c>
      <c r="H498" s="702">
        <f t="shared" ca="1" si="185"/>
        <v>0</v>
      </c>
      <c r="I498" s="702">
        <f t="shared" ca="1" si="185"/>
        <v>0</v>
      </c>
      <c r="J498" s="702">
        <f t="shared" ca="1" si="185"/>
        <v>0</v>
      </c>
      <c r="K498" s="702">
        <f t="shared" ca="1" si="185"/>
        <v>0</v>
      </c>
      <c r="L498" s="702">
        <f t="shared" ca="1" si="185"/>
        <v>0</v>
      </c>
      <c r="M498" s="702">
        <f t="shared" ca="1" si="185"/>
        <v>0</v>
      </c>
      <c r="N498" s="702">
        <f t="shared" ca="1" si="185"/>
        <v>0</v>
      </c>
      <c r="O498" s="702">
        <f t="shared" ca="1" si="185"/>
        <v>0</v>
      </c>
      <c r="P498" s="702">
        <f t="shared" ca="1" si="185"/>
        <v>0</v>
      </c>
      <c r="Q498" s="702">
        <f t="shared" ca="1" si="185"/>
        <v>0</v>
      </c>
      <c r="R498" s="702">
        <f t="shared" ca="1" si="185"/>
        <v>0</v>
      </c>
      <c r="S498" s="702">
        <f t="shared" ca="1" si="185"/>
        <v>0</v>
      </c>
      <c r="T498" s="702">
        <f t="shared" ca="1" si="185"/>
        <v>0</v>
      </c>
      <c r="U498" s="702">
        <f t="shared" ca="1" si="185"/>
        <v>0</v>
      </c>
      <c r="V498" s="702">
        <f t="shared" ca="1" si="185"/>
        <v>0</v>
      </c>
      <c r="W498" s="714">
        <f t="shared" ca="1" si="185"/>
        <v>0</v>
      </c>
    </row>
    <row r="499" spans="1:24" ht="12.75" thickTop="1" thickBot="1"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</row>
    <row r="500" spans="1:24" ht="13.5" thickTop="1">
      <c r="A500" s="865" t="s">
        <v>391</v>
      </c>
      <c r="B500" s="866"/>
      <c r="C500" s="866"/>
      <c r="D500" s="866"/>
      <c r="E500" s="866"/>
      <c r="F500" s="866"/>
      <c r="G500" s="866"/>
      <c r="H500" s="866"/>
      <c r="I500" s="866"/>
      <c r="J500" s="866"/>
      <c r="K500" s="866"/>
      <c r="L500" s="866"/>
      <c r="M500" s="866"/>
      <c r="N500" s="866"/>
      <c r="O500" s="866"/>
      <c r="P500" s="866"/>
      <c r="Q500" s="866"/>
      <c r="R500" s="866"/>
      <c r="S500" s="866"/>
      <c r="T500" s="866"/>
      <c r="U500" s="866"/>
      <c r="V500" s="866"/>
      <c r="W500" s="867"/>
      <c r="X500" s="707"/>
    </row>
    <row r="501" spans="1:24">
      <c r="A501" s="699" t="s">
        <v>159</v>
      </c>
      <c r="B501" s="151"/>
      <c r="C501" s="152" t="s">
        <v>49</v>
      </c>
      <c r="D501" s="152" t="s">
        <v>33</v>
      </c>
      <c r="E501" s="152" t="s">
        <v>34</v>
      </c>
      <c r="F501" s="152" t="s">
        <v>35</v>
      </c>
      <c r="G501" s="152" t="s">
        <v>36</v>
      </c>
      <c r="H501" s="152" t="s">
        <v>37</v>
      </c>
      <c r="I501" s="152" t="s">
        <v>38</v>
      </c>
      <c r="J501" s="152" t="s">
        <v>39</v>
      </c>
      <c r="K501" s="152" t="s">
        <v>40</v>
      </c>
      <c r="L501" s="152" t="s">
        <v>41</v>
      </c>
      <c r="M501" s="152" t="s">
        <v>42</v>
      </c>
      <c r="N501" s="152" t="s">
        <v>43</v>
      </c>
      <c r="O501" s="152" t="s">
        <v>44</v>
      </c>
      <c r="P501" s="152" t="s">
        <v>45</v>
      </c>
      <c r="Q501" s="152" t="s">
        <v>46</v>
      </c>
      <c r="R501" s="151" t="s">
        <v>47</v>
      </c>
      <c r="S501" s="151" t="s">
        <v>369</v>
      </c>
      <c r="T501" s="151" t="s">
        <v>370</v>
      </c>
      <c r="U501" s="151" t="s">
        <v>371</v>
      </c>
      <c r="V501" s="151" t="s">
        <v>372</v>
      </c>
      <c r="W501" s="715" t="s">
        <v>373</v>
      </c>
    </row>
    <row r="502" spans="1:24">
      <c r="A502" s="700" t="str">
        <f t="shared" ref="A502:A513" si="186">+A486</f>
        <v>MINIÔNIBUS</v>
      </c>
      <c r="B502" s="153"/>
      <c r="C502" s="153"/>
      <c r="D502" s="153" t="str">
        <f t="shared" ref="D502:D510" si="187">IFERROR(+$C486*0.75/5,"")</f>
        <v/>
      </c>
      <c r="E502" s="153" t="str">
        <f t="shared" ref="E502:E510" si="188">IFERROR($C486*0.75/5+$D486/5,"")</f>
        <v/>
      </c>
      <c r="F502" s="153" t="str">
        <f t="shared" ref="F502:F510" si="189">IFERROR($C486*0.75/5+$D486/5+$E486/5,"")</f>
        <v/>
      </c>
      <c r="G502" s="153" t="str">
        <f t="shared" ref="G502:G510" si="190">IFERROR($C486*0.75/5+$D486/5+$E486/5+$F486/5,"")</f>
        <v/>
      </c>
      <c r="H502" s="153" t="str">
        <f t="shared" ref="H502:H510" si="191">IFERROR($C486*0.75/5+$D486/5+$E486/5+$F486/5+$G486/5,"")</f>
        <v/>
      </c>
      <c r="I502" s="153">
        <f t="shared" ref="I502:I510" si="192">IFERROR(D486/5+E486/5+F486/5+G486/5+H486/5,"")</f>
        <v>0</v>
      </c>
      <c r="J502" s="153">
        <f t="shared" ref="J502:J510" si="193">IFERROR(E486/5+F486/5+G486/5+H486/5+I486/5,"")</f>
        <v>0</v>
      </c>
      <c r="K502" s="153">
        <f t="shared" ref="K502:K510" si="194">IFERROR(F486/5+G486/5+H486/5+I486/5+J486/5,"")</f>
        <v>0</v>
      </c>
      <c r="L502" s="153">
        <f t="shared" ref="L502:L510" si="195">IFERROR(G486/5+H486/5+I486/5+J486/5+K486/5,"")</f>
        <v>0</v>
      </c>
      <c r="M502" s="153">
        <f t="shared" ref="M502:M510" si="196">IFERROR(H486/5+I486/5+J486/5+K486/5+L486/5,"")</f>
        <v>0</v>
      </c>
      <c r="N502" s="153">
        <f t="shared" ref="N502:N510" si="197">IFERROR(I486/5+J486/5+K486/5+L486/5+M486/5,"")</f>
        <v>0</v>
      </c>
      <c r="O502" s="153">
        <f t="shared" ref="O502:O510" si="198">IFERROR(J486/5+K486/5+L486/5+M486/5+N486/5,"")</f>
        <v>0</v>
      </c>
      <c r="P502" s="153">
        <f t="shared" ref="P502:P510" si="199">IFERROR(K486/5+L486/5+M486/5+N486/5+O486/5,"")</f>
        <v>0</v>
      </c>
      <c r="Q502" s="153">
        <f t="shared" ref="Q502:Q510" si="200">IFERROR(L486/5+M486/5+N486/5+O486/5+P486/5,"")</f>
        <v>0</v>
      </c>
      <c r="R502" s="153">
        <f t="shared" ref="R502:R510" si="201">IFERROR(M486/5+N486/5+O486/5+P486/5+Q486/5,"")</f>
        <v>0</v>
      </c>
      <c r="S502" s="153">
        <f t="shared" ref="S502:S510" si="202">IFERROR(N486/5+O486/5+P486/5+Q486/5+R486/5,"")</f>
        <v>0</v>
      </c>
      <c r="T502" s="153">
        <f t="shared" ref="T502:T510" si="203">IFERROR(O486/5+P486/5+Q486/5+R486/5+S486/5,"")</f>
        <v>0</v>
      </c>
      <c r="U502" s="153">
        <f t="shared" ref="U502:U510" si="204">IFERROR(P486/5+Q486/5+R486/5+S486/5+T486/5,"")</f>
        <v>0</v>
      </c>
      <c r="V502" s="153">
        <f t="shared" ref="V502:V510" si="205">IFERROR(Q486/5+R486/5+S486/5+T486/5+U486/5,"")</f>
        <v>0</v>
      </c>
      <c r="W502" s="712">
        <f t="shared" ref="W502:W510" si="206">IFERROR(R486/5+S486/5+T486/5+U486/5+V486/5,"")</f>
        <v>0</v>
      </c>
    </row>
    <row r="503" spans="1:24">
      <c r="A503" s="154" t="str">
        <f t="shared" ca="1" si="186"/>
        <v>MIDIÔNIBUS</v>
      </c>
      <c r="B503" s="86"/>
      <c r="C503" s="86"/>
      <c r="D503" s="86" t="str">
        <f t="shared" ca="1" si="187"/>
        <v/>
      </c>
      <c r="E503" s="86" t="str">
        <f t="shared" ca="1" si="188"/>
        <v/>
      </c>
      <c r="F503" s="86" t="str">
        <f t="shared" ca="1" si="189"/>
        <v/>
      </c>
      <c r="G503" s="86" t="str">
        <f t="shared" ca="1" si="190"/>
        <v/>
      </c>
      <c r="H503" s="86" t="str">
        <f t="shared" ca="1" si="191"/>
        <v/>
      </c>
      <c r="I503" s="86">
        <f t="shared" ca="1" si="192"/>
        <v>0</v>
      </c>
      <c r="J503" s="86">
        <f t="shared" ca="1" si="193"/>
        <v>0</v>
      </c>
      <c r="K503" s="86">
        <f t="shared" ca="1" si="194"/>
        <v>0</v>
      </c>
      <c r="L503" s="86">
        <f t="shared" ca="1" si="195"/>
        <v>0</v>
      </c>
      <c r="M503" s="86">
        <f t="shared" ca="1" si="196"/>
        <v>0</v>
      </c>
      <c r="N503" s="86">
        <f t="shared" ca="1" si="197"/>
        <v>0</v>
      </c>
      <c r="O503" s="86">
        <f t="shared" ca="1" si="198"/>
        <v>0</v>
      </c>
      <c r="P503" s="86">
        <f t="shared" ca="1" si="199"/>
        <v>0</v>
      </c>
      <c r="Q503" s="86">
        <f t="shared" ca="1" si="200"/>
        <v>0</v>
      </c>
      <c r="R503" s="86">
        <f t="shared" ca="1" si="201"/>
        <v>0</v>
      </c>
      <c r="S503" s="86">
        <f t="shared" ca="1" si="202"/>
        <v>0</v>
      </c>
      <c r="T503" s="86">
        <f t="shared" ca="1" si="203"/>
        <v>0</v>
      </c>
      <c r="U503" s="86">
        <f t="shared" ca="1" si="204"/>
        <v>0</v>
      </c>
      <c r="V503" s="86">
        <f t="shared" ca="1" si="205"/>
        <v>0</v>
      </c>
      <c r="W503" s="713">
        <f t="shared" ca="1" si="206"/>
        <v>0</v>
      </c>
    </row>
    <row r="504" spans="1:24">
      <c r="A504" s="154" t="str">
        <f t="shared" ca="1" si="186"/>
        <v>BÁSICO</v>
      </c>
      <c r="B504" s="86"/>
      <c r="C504" s="86"/>
      <c r="D504" s="86" t="str">
        <f t="shared" ca="1" si="187"/>
        <v/>
      </c>
      <c r="E504" s="86" t="str">
        <f t="shared" ca="1" si="188"/>
        <v/>
      </c>
      <c r="F504" s="86" t="str">
        <f t="shared" ca="1" si="189"/>
        <v/>
      </c>
      <c r="G504" s="86" t="str">
        <f t="shared" ca="1" si="190"/>
        <v/>
      </c>
      <c r="H504" s="86" t="str">
        <f t="shared" ca="1" si="191"/>
        <v/>
      </c>
      <c r="I504" s="86">
        <f t="shared" ca="1" si="192"/>
        <v>0</v>
      </c>
      <c r="J504" s="86">
        <f t="shared" ca="1" si="193"/>
        <v>0</v>
      </c>
      <c r="K504" s="86">
        <f t="shared" ca="1" si="194"/>
        <v>0</v>
      </c>
      <c r="L504" s="86">
        <f t="shared" ca="1" si="195"/>
        <v>0</v>
      </c>
      <c r="M504" s="86">
        <f t="shared" ca="1" si="196"/>
        <v>0</v>
      </c>
      <c r="N504" s="86">
        <f t="shared" ca="1" si="197"/>
        <v>0</v>
      </c>
      <c r="O504" s="86">
        <f t="shared" ca="1" si="198"/>
        <v>0</v>
      </c>
      <c r="P504" s="86">
        <f t="shared" ca="1" si="199"/>
        <v>0</v>
      </c>
      <c r="Q504" s="86">
        <f t="shared" ca="1" si="200"/>
        <v>0</v>
      </c>
      <c r="R504" s="86">
        <f t="shared" ca="1" si="201"/>
        <v>0</v>
      </c>
      <c r="S504" s="86">
        <f t="shared" ca="1" si="202"/>
        <v>0</v>
      </c>
      <c r="T504" s="86">
        <f t="shared" ca="1" si="203"/>
        <v>0</v>
      </c>
      <c r="U504" s="86">
        <f t="shared" ca="1" si="204"/>
        <v>0</v>
      </c>
      <c r="V504" s="86">
        <f t="shared" ca="1" si="205"/>
        <v>0</v>
      </c>
      <c r="W504" s="713">
        <f t="shared" ca="1" si="206"/>
        <v>0</v>
      </c>
    </row>
    <row r="505" spans="1:24">
      <c r="A505" s="154" t="str">
        <f t="shared" ca="1" si="186"/>
        <v>PADRON</v>
      </c>
      <c r="B505" s="86"/>
      <c r="C505" s="86"/>
      <c r="D505" s="86" t="str">
        <f t="shared" ca="1" si="187"/>
        <v/>
      </c>
      <c r="E505" s="86" t="str">
        <f t="shared" ca="1" si="188"/>
        <v/>
      </c>
      <c r="F505" s="86" t="str">
        <f t="shared" ca="1" si="189"/>
        <v/>
      </c>
      <c r="G505" s="86" t="str">
        <f t="shared" ca="1" si="190"/>
        <v/>
      </c>
      <c r="H505" s="86" t="str">
        <f t="shared" ca="1" si="191"/>
        <v/>
      </c>
      <c r="I505" s="86">
        <f t="shared" ca="1" si="192"/>
        <v>0</v>
      </c>
      <c r="J505" s="86">
        <f t="shared" ca="1" si="193"/>
        <v>0</v>
      </c>
      <c r="K505" s="86">
        <f t="shared" ca="1" si="194"/>
        <v>0</v>
      </c>
      <c r="L505" s="86">
        <f t="shared" ca="1" si="195"/>
        <v>0</v>
      </c>
      <c r="M505" s="86">
        <f t="shared" ca="1" si="196"/>
        <v>0</v>
      </c>
      <c r="N505" s="86">
        <f t="shared" ca="1" si="197"/>
        <v>0</v>
      </c>
      <c r="O505" s="86">
        <f t="shared" ca="1" si="198"/>
        <v>0</v>
      </c>
      <c r="P505" s="86">
        <f t="shared" ca="1" si="199"/>
        <v>0</v>
      </c>
      <c r="Q505" s="86">
        <f t="shared" ca="1" si="200"/>
        <v>0</v>
      </c>
      <c r="R505" s="86">
        <f t="shared" ca="1" si="201"/>
        <v>0</v>
      </c>
      <c r="S505" s="86">
        <f t="shared" ca="1" si="202"/>
        <v>0</v>
      </c>
      <c r="T505" s="86">
        <f t="shared" ca="1" si="203"/>
        <v>0</v>
      </c>
      <c r="U505" s="86">
        <f t="shared" ca="1" si="204"/>
        <v>0</v>
      </c>
      <c r="V505" s="86">
        <f t="shared" ca="1" si="205"/>
        <v>0</v>
      </c>
      <c r="W505" s="713">
        <f t="shared" ca="1" si="206"/>
        <v>0</v>
      </c>
    </row>
    <row r="506" spans="1:24">
      <c r="A506" s="154" t="str">
        <f t="shared" ca="1" si="186"/>
        <v>PADRON 15M</v>
      </c>
      <c r="B506" s="86"/>
      <c r="C506" s="86"/>
      <c r="D506" s="86" t="str">
        <f t="shared" ca="1" si="187"/>
        <v/>
      </c>
      <c r="E506" s="86" t="str">
        <f t="shared" ca="1" si="188"/>
        <v/>
      </c>
      <c r="F506" s="86" t="str">
        <f t="shared" ca="1" si="189"/>
        <v/>
      </c>
      <c r="G506" s="86" t="str">
        <f t="shared" ca="1" si="190"/>
        <v/>
      </c>
      <c r="H506" s="86" t="str">
        <f t="shared" ca="1" si="191"/>
        <v/>
      </c>
      <c r="I506" s="86">
        <f t="shared" ca="1" si="192"/>
        <v>0</v>
      </c>
      <c r="J506" s="86">
        <f t="shared" ca="1" si="193"/>
        <v>0</v>
      </c>
      <c r="K506" s="86">
        <f t="shared" ca="1" si="194"/>
        <v>0</v>
      </c>
      <c r="L506" s="86">
        <f t="shared" ca="1" si="195"/>
        <v>0</v>
      </c>
      <c r="M506" s="86">
        <f t="shared" ca="1" si="196"/>
        <v>0</v>
      </c>
      <c r="N506" s="86">
        <f t="shared" ca="1" si="197"/>
        <v>0</v>
      </c>
      <c r="O506" s="86">
        <f t="shared" ca="1" si="198"/>
        <v>0</v>
      </c>
      <c r="P506" s="86">
        <f t="shared" ca="1" si="199"/>
        <v>0</v>
      </c>
      <c r="Q506" s="86">
        <f t="shared" ca="1" si="200"/>
        <v>0</v>
      </c>
      <c r="R506" s="86">
        <f t="shared" ca="1" si="201"/>
        <v>0</v>
      </c>
      <c r="S506" s="86">
        <f t="shared" ca="1" si="202"/>
        <v>0</v>
      </c>
      <c r="T506" s="86">
        <f t="shared" ca="1" si="203"/>
        <v>0</v>
      </c>
      <c r="U506" s="86">
        <f t="shared" ca="1" si="204"/>
        <v>0</v>
      </c>
      <c r="V506" s="86">
        <f t="shared" ca="1" si="205"/>
        <v>0</v>
      </c>
      <c r="W506" s="713">
        <f t="shared" ca="1" si="206"/>
        <v>0</v>
      </c>
    </row>
    <row r="507" spans="1:24">
      <c r="A507" s="154" t="str">
        <f t="shared" ca="1" si="186"/>
        <v>ARTICULADO</v>
      </c>
      <c r="B507" s="86"/>
      <c r="C507" s="86"/>
      <c r="D507" s="86" t="str">
        <f t="shared" ca="1" si="187"/>
        <v/>
      </c>
      <c r="E507" s="86" t="str">
        <f t="shared" ca="1" si="188"/>
        <v/>
      </c>
      <c r="F507" s="86" t="str">
        <f t="shared" ca="1" si="189"/>
        <v/>
      </c>
      <c r="G507" s="86" t="str">
        <f t="shared" ca="1" si="190"/>
        <v/>
      </c>
      <c r="H507" s="86" t="str">
        <f t="shared" ca="1" si="191"/>
        <v/>
      </c>
      <c r="I507" s="86">
        <f t="shared" ca="1" si="192"/>
        <v>0</v>
      </c>
      <c r="J507" s="86">
        <f t="shared" ca="1" si="193"/>
        <v>0</v>
      </c>
      <c r="K507" s="86">
        <f t="shared" ca="1" si="194"/>
        <v>0</v>
      </c>
      <c r="L507" s="86">
        <f t="shared" ca="1" si="195"/>
        <v>0</v>
      </c>
      <c r="M507" s="86">
        <f t="shared" ca="1" si="196"/>
        <v>0</v>
      </c>
      <c r="N507" s="86">
        <f t="shared" ca="1" si="197"/>
        <v>0</v>
      </c>
      <c r="O507" s="86">
        <f t="shared" ca="1" si="198"/>
        <v>0</v>
      </c>
      <c r="P507" s="86">
        <f t="shared" ca="1" si="199"/>
        <v>0</v>
      </c>
      <c r="Q507" s="86">
        <f t="shared" ca="1" si="200"/>
        <v>0</v>
      </c>
      <c r="R507" s="86">
        <f t="shared" ca="1" si="201"/>
        <v>0</v>
      </c>
      <c r="S507" s="86">
        <f t="shared" ca="1" si="202"/>
        <v>0</v>
      </c>
      <c r="T507" s="86">
        <f t="shared" ca="1" si="203"/>
        <v>0</v>
      </c>
      <c r="U507" s="86">
        <f t="shared" ca="1" si="204"/>
        <v>0</v>
      </c>
      <c r="V507" s="86">
        <f t="shared" ca="1" si="205"/>
        <v>0</v>
      </c>
      <c r="W507" s="713">
        <f t="shared" ca="1" si="206"/>
        <v>0</v>
      </c>
    </row>
    <row r="508" spans="1:24">
      <c r="A508" s="154" t="str">
        <f t="shared" ca="1" si="186"/>
        <v>ARTICULADO 21M</v>
      </c>
      <c r="B508" s="86"/>
      <c r="C508" s="86"/>
      <c r="D508" s="86" t="str">
        <f t="shared" ca="1" si="187"/>
        <v/>
      </c>
      <c r="E508" s="86" t="str">
        <f t="shared" ca="1" si="188"/>
        <v/>
      </c>
      <c r="F508" s="86" t="str">
        <f t="shared" ca="1" si="189"/>
        <v/>
      </c>
      <c r="G508" s="86" t="str">
        <f t="shared" ca="1" si="190"/>
        <v/>
      </c>
      <c r="H508" s="86" t="str">
        <f t="shared" ca="1" si="191"/>
        <v/>
      </c>
      <c r="I508" s="86">
        <f t="shared" ca="1" si="192"/>
        <v>0</v>
      </c>
      <c r="J508" s="86">
        <f t="shared" ca="1" si="193"/>
        <v>0</v>
      </c>
      <c r="K508" s="86">
        <f t="shared" ca="1" si="194"/>
        <v>0</v>
      </c>
      <c r="L508" s="86">
        <f t="shared" ca="1" si="195"/>
        <v>0</v>
      </c>
      <c r="M508" s="86">
        <f t="shared" ca="1" si="196"/>
        <v>0</v>
      </c>
      <c r="N508" s="86">
        <f t="shared" ca="1" si="197"/>
        <v>0</v>
      </c>
      <c r="O508" s="86">
        <f t="shared" ca="1" si="198"/>
        <v>0</v>
      </c>
      <c r="P508" s="86">
        <f t="shared" ca="1" si="199"/>
        <v>0</v>
      </c>
      <c r="Q508" s="86">
        <f t="shared" ca="1" si="200"/>
        <v>0</v>
      </c>
      <c r="R508" s="86">
        <f t="shared" ca="1" si="201"/>
        <v>0</v>
      </c>
      <c r="S508" s="86">
        <f t="shared" ca="1" si="202"/>
        <v>0</v>
      </c>
      <c r="T508" s="86">
        <f t="shared" ca="1" si="203"/>
        <v>0</v>
      </c>
      <c r="U508" s="86">
        <f t="shared" ca="1" si="204"/>
        <v>0</v>
      </c>
      <c r="V508" s="86">
        <f t="shared" ca="1" si="205"/>
        <v>0</v>
      </c>
      <c r="W508" s="713">
        <f t="shared" ca="1" si="206"/>
        <v>0</v>
      </c>
    </row>
    <row r="509" spans="1:24">
      <c r="A509" s="154" t="str">
        <f t="shared" ca="1" si="186"/>
        <v>ARTICULADO 23M</v>
      </c>
      <c r="B509" s="86"/>
      <c r="C509" s="86"/>
      <c r="D509" s="86" t="str">
        <f t="shared" ca="1" si="187"/>
        <v/>
      </c>
      <c r="E509" s="86" t="str">
        <f t="shared" ca="1" si="188"/>
        <v/>
      </c>
      <c r="F509" s="86" t="str">
        <f t="shared" ca="1" si="189"/>
        <v/>
      </c>
      <c r="G509" s="86" t="str">
        <f t="shared" ca="1" si="190"/>
        <v/>
      </c>
      <c r="H509" s="86" t="str">
        <f t="shared" ca="1" si="191"/>
        <v/>
      </c>
      <c r="I509" s="86">
        <f t="shared" ca="1" si="192"/>
        <v>0</v>
      </c>
      <c r="J509" s="86">
        <f t="shared" ca="1" si="193"/>
        <v>0</v>
      </c>
      <c r="K509" s="86">
        <f t="shared" ca="1" si="194"/>
        <v>0</v>
      </c>
      <c r="L509" s="86">
        <f t="shared" ca="1" si="195"/>
        <v>0</v>
      </c>
      <c r="M509" s="86">
        <f t="shared" ca="1" si="196"/>
        <v>0</v>
      </c>
      <c r="N509" s="86">
        <f t="shared" ca="1" si="197"/>
        <v>0</v>
      </c>
      <c r="O509" s="86">
        <f t="shared" ca="1" si="198"/>
        <v>0</v>
      </c>
      <c r="P509" s="86">
        <f t="shared" ca="1" si="199"/>
        <v>0</v>
      </c>
      <c r="Q509" s="86">
        <f t="shared" ca="1" si="200"/>
        <v>0</v>
      </c>
      <c r="R509" s="86">
        <f t="shared" ca="1" si="201"/>
        <v>0</v>
      </c>
      <c r="S509" s="86">
        <f t="shared" ca="1" si="202"/>
        <v>0</v>
      </c>
      <c r="T509" s="86">
        <f t="shared" ca="1" si="203"/>
        <v>0</v>
      </c>
      <c r="U509" s="86">
        <f t="shared" ca="1" si="204"/>
        <v>0</v>
      </c>
      <c r="V509" s="86">
        <f t="shared" ca="1" si="205"/>
        <v>0</v>
      </c>
      <c r="W509" s="713">
        <f t="shared" ca="1" si="206"/>
        <v>0</v>
      </c>
    </row>
    <row r="510" spans="1:24">
      <c r="A510" s="154" t="str">
        <f t="shared" ca="1" si="186"/>
        <v>BIARTICULADO</v>
      </c>
      <c r="B510" s="86"/>
      <c r="C510" s="86"/>
      <c r="D510" s="86" t="str">
        <f t="shared" ca="1" si="187"/>
        <v/>
      </c>
      <c r="E510" s="86" t="str">
        <f t="shared" ca="1" si="188"/>
        <v/>
      </c>
      <c r="F510" s="86" t="str">
        <f t="shared" ca="1" si="189"/>
        <v/>
      </c>
      <c r="G510" s="86" t="str">
        <f t="shared" ca="1" si="190"/>
        <v/>
      </c>
      <c r="H510" s="86" t="str">
        <f t="shared" ca="1" si="191"/>
        <v/>
      </c>
      <c r="I510" s="86">
        <f t="shared" ca="1" si="192"/>
        <v>0</v>
      </c>
      <c r="J510" s="86">
        <f t="shared" ca="1" si="193"/>
        <v>0</v>
      </c>
      <c r="K510" s="86">
        <f t="shared" ca="1" si="194"/>
        <v>0</v>
      </c>
      <c r="L510" s="86">
        <f t="shared" ca="1" si="195"/>
        <v>0</v>
      </c>
      <c r="M510" s="86">
        <f t="shared" ca="1" si="196"/>
        <v>0</v>
      </c>
      <c r="N510" s="86">
        <f t="shared" ca="1" si="197"/>
        <v>0</v>
      </c>
      <c r="O510" s="86">
        <f t="shared" ca="1" si="198"/>
        <v>0</v>
      </c>
      <c r="P510" s="86">
        <f t="shared" ca="1" si="199"/>
        <v>0</v>
      </c>
      <c r="Q510" s="86">
        <f t="shared" ca="1" si="200"/>
        <v>0</v>
      </c>
      <c r="R510" s="86">
        <f t="shared" ca="1" si="201"/>
        <v>0</v>
      </c>
      <c r="S510" s="86">
        <f t="shared" ca="1" si="202"/>
        <v>0</v>
      </c>
      <c r="T510" s="86">
        <f t="shared" ca="1" si="203"/>
        <v>0</v>
      </c>
      <c r="U510" s="86">
        <f t="shared" ca="1" si="204"/>
        <v>0</v>
      </c>
      <c r="V510" s="86">
        <f t="shared" ca="1" si="205"/>
        <v>0</v>
      </c>
      <c r="W510" s="713">
        <f t="shared" ca="1" si="206"/>
        <v>0</v>
      </c>
    </row>
    <row r="511" spans="1:24">
      <c r="A511" s="154" t="str">
        <f t="shared" si="186"/>
        <v>TRÓLEBUS 13M</v>
      </c>
      <c r="B511" s="86"/>
      <c r="C511" s="86"/>
      <c r="D511" s="853"/>
      <c r="E511" s="853"/>
      <c r="F511" s="853"/>
      <c r="G511" s="853"/>
      <c r="H511" s="853"/>
      <c r="I511" s="853"/>
      <c r="J511" s="853"/>
      <c r="K511" s="853"/>
      <c r="L511" s="853"/>
      <c r="M511" s="853"/>
      <c r="N511" s="853"/>
      <c r="O511" s="853"/>
      <c r="P511" s="853"/>
      <c r="Q511" s="853"/>
      <c r="R511" s="853"/>
      <c r="S511" s="853"/>
      <c r="T511" s="853"/>
      <c r="U511" s="853"/>
      <c r="V511" s="853"/>
      <c r="W511" s="854"/>
    </row>
    <row r="512" spans="1:24">
      <c r="A512" s="154" t="str">
        <f t="shared" si="186"/>
        <v>TRÓLEBUS 15M</v>
      </c>
      <c r="B512" s="86"/>
      <c r="C512" s="86"/>
      <c r="D512" s="853"/>
      <c r="E512" s="853"/>
      <c r="F512" s="853"/>
      <c r="G512" s="853"/>
      <c r="H512" s="853"/>
      <c r="I512" s="853"/>
      <c r="J512" s="853"/>
      <c r="K512" s="853"/>
      <c r="L512" s="853"/>
      <c r="M512" s="853"/>
      <c r="N512" s="853"/>
      <c r="O512" s="853"/>
      <c r="P512" s="853"/>
      <c r="Q512" s="853"/>
      <c r="R512" s="853"/>
      <c r="S512" s="853"/>
      <c r="T512" s="853"/>
      <c r="U512" s="853"/>
      <c r="V512" s="853"/>
      <c r="W512" s="854"/>
    </row>
    <row r="513" spans="1:24" ht="22.5">
      <c r="A513" s="706" t="str">
        <f t="shared" si="186"/>
        <v>TRÓLEBUS 15M COM BATERIA</v>
      </c>
      <c r="B513" s="86"/>
      <c r="C513" s="86"/>
      <c r="D513" s="853"/>
      <c r="E513" s="853"/>
      <c r="F513" s="853"/>
      <c r="G513" s="853"/>
      <c r="H513" s="853"/>
      <c r="I513" s="853"/>
      <c r="J513" s="853"/>
      <c r="K513" s="853"/>
      <c r="L513" s="853"/>
      <c r="M513" s="853"/>
      <c r="N513" s="853"/>
      <c r="O513" s="853"/>
      <c r="P513" s="853"/>
      <c r="Q513" s="853"/>
      <c r="R513" s="853"/>
      <c r="S513" s="853"/>
      <c r="T513" s="853"/>
      <c r="U513" s="853"/>
      <c r="V513" s="853"/>
      <c r="W513" s="854"/>
    </row>
    <row r="514" spans="1:24" ht="12" thickBot="1">
      <c r="A514" s="701" t="s">
        <v>29</v>
      </c>
      <c r="B514" s="702"/>
      <c r="C514" s="702"/>
      <c r="D514" s="702">
        <f t="shared" ref="D514:W514" ca="1" si="207">IF(SUM(D502:D513)=0,,SUM(D502:D513))</f>
        <v>0</v>
      </c>
      <c r="E514" s="702">
        <f t="shared" ca="1" si="207"/>
        <v>0</v>
      </c>
      <c r="F514" s="702">
        <f t="shared" ca="1" si="207"/>
        <v>0</v>
      </c>
      <c r="G514" s="702">
        <f t="shared" ca="1" si="207"/>
        <v>0</v>
      </c>
      <c r="H514" s="702">
        <f t="shared" ca="1" si="207"/>
        <v>0</v>
      </c>
      <c r="I514" s="702">
        <f t="shared" ca="1" si="207"/>
        <v>0</v>
      </c>
      <c r="J514" s="702">
        <f t="shared" ca="1" si="207"/>
        <v>0</v>
      </c>
      <c r="K514" s="702">
        <f t="shared" ca="1" si="207"/>
        <v>0</v>
      </c>
      <c r="L514" s="702">
        <f t="shared" ca="1" si="207"/>
        <v>0</v>
      </c>
      <c r="M514" s="702">
        <f t="shared" ca="1" si="207"/>
        <v>0</v>
      </c>
      <c r="N514" s="702">
        <f t="shared" ca="1" si="207"/>
        <v>0</v>
      </c>
      <c r="O514" s="702">
        <f t="shared" ca="1" si="207"/>
        <v>0</v>
      </c>
      <c r="P514" s="702">
        <f t="shared" ca="1" si="207"/>
        <v>0</v>
      </c>
      <c r="Q514" s="702">
        <f t="shared" ca="1" si="207"/>
        <v>0</v>
      </c>
      <c r="R514" s="702">
        <f t="shared" ca="1" si="207"/>
        <v>0</v>
      </c>
      <c r="S514" s="702">
        <f t="shared" ca="1" si="207"/>
        <v>0</v>
      </c>
      <c r="T514" s="702">
        <f t="shared" ca="1" si="207"/>
        <v>0</v>
      </c>
      <c r="U514" s="702">
        <f t="shared" ca="1" si="207"/>
        <v>0</v>
      </c>
      <c r="V514" s="702">
        <f t="shared" ca="1" si="207"/>
        <v>0</v>
      </c>
      <c r="W514" s="714">
        <f t="shared" ca="1" si="207"/>
        <v>0</v>
      </c>
    </row>
    <row r="515" spans="1:24" ht="12.75" thickTop="1" thickBot="1">
      <c r="A515" s="88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</row>
    <row r="516" spans="1:24" ht="13.9" customHeight="1" thickTop="1">
      <c r="A516" s="858" t="s">
        <v>392</v>
      </c>
      <c r="B516" s="859"/>
      <c r="C516" s="859"/>
      <c r="D516" s="859"/>
      <c r="E516" s="859"/>
      <c r="F516" s="859"/>
      <c r="G516" s="859"/>
      <c r="H516" s="859"/>
      <c r="I516" s="859"/>
      <c r="J516" s="859"/>
      <c r="K516" s="859"/>
      <c r="L516" s="859"/>
      <c r="M516" s="859"/>
      <c r="N516" s="859"/>
      <c r="O516" s="859"/>
      <c r="P516" s="859"/>
      <c r="Q516" s="859"/>
      <c r="R516" s="859"/>
      <c r="S516" s="859"/>
      <c r="T516" s="859"/>
      <c r="U516" s="859"/>
      <c r="V516" s="859"/>
      <c r="W516" s="860"/>
      <c r="X516" s="707"/>
    </row>
    <row r="517" spans="1:24" ht="22.5">
      <c r="A517" s="708" t="s">
        <v>159</v>
      </c>
      <c r="B517" s="709" t="s">
        <v>158</v>
      </c>
      <c r="C517" s="710" t="s">
        <v>49</v>
      </c>
      <c r="D517" s="710" t="s">
        <v>33</v>
      </c>
      <c r="E517" s="710" t="s">
        <v>34</v>
      </c>
      <c r="F517" s="710" t="s">
        <v>35</v>
      </c>
      <c r="G517" s="710" t="s">
        <v>36</v>
      </c>
      <c r="H517" s="710" t="s">
        <v>37</v>
      </c>
      <c r="I517" s="710" t="s">
        <v>38</v>
      </c>
      <c r="J517" s="710" t="s">
        <v>39</v>
      </c>
      <c r="K517" s="710" t="s">
        <v>40</v>
      </c>
      <c r="L517" s="710" t="s">
        <v>41</v>
      </c>
      <c r="M517" s="710" t="s">
        <v>42</v>
      </c>
      <c r="N517" s="710" t="s">
        <v>43</v>
      </c>
      <c r="O517" s="710" t="s">
        <v>44</v>
      </c>
      <c r="P517" s="710" t="s">
        <v>45</v>
      </c>
      <c r="Q517" s="710" t="s">
        <v>46</v>
      </c>
      <c r="R517" s="709" t="s">
        <v>47</v>
      </c>
      <c r="S517" s="709" t="s">
        <v>369</v>
      </c>
      <c r="T517" s="709" t="s">
        <v>370</v>
      </c>
      <c r="U517" s="709" t="s">
        <v>371</v>
      </c>
      <c r="V517" s="709" t="s">
        <v>372</v>
      </c>
      <c r="W517" s="711" t="s">
        <v>373</v>
      </c>
    </row>
    <row r="518" spans="1:24">
      <c r="A518" s="700" t="str">
        <f t="shared" ref="A518:A525" si="208">+A502</f>
        <v>MINIÔNIBUS</v>
      </c>
      <c r="B518" s="153">
        <f t="shared" ref="B518:B525" si="209">+B486</f>
        <v>0</v>
      </c>
      <c r="C518" s="153"/>
      <c r="D518" s="153">
        <f t="shared" ref="D518:W518" si="210">IFERROR($B518*D$87*D$88*0.85,"")</f>
        <v>0</v>
      </c>
      <c r="E518" s="153">
        <f t="shared" si="210"/>
        <v>0</v>
      </c>
      <c r="F518" s="153">
        <f t="shared" si="210"/>
        <v>0</v>
      </c>
      <c r="G518" s="153">
        <f t="shared" si="210"/>
        <v>0</v>
      </c>
      <c r="H518" s="153">
        <f t="shared" si="210"/>
        <v>0</v>
      </c>
      <c r="I518" s="153">
        <f t="shared" si="210"/>
        <v>0</v>
      </c>
      <c r="J518" s="153">
        <f t="shared" si="210"/>
        <v>0</v>
      </c>
      <c r="K518" s="153">
        <f t="shared" si="210"/>
        <v>0</v>
      </c>
      <c r="L518" s="153">
        <f t="shared" si="210"/>
        <v>0</v>
      </c>
      <c r="M518" s="153">
        <f t="shared" si="210"/>
        <v>0</v>
      </c>
      <c r="N518" s="153">
        <f t="shared" si="210"/>
        <v>0</v>
      </c>
      <c r="O518" s="153">
        <f t="shared" si="210"/>
        <v>0</v>
      </c>
      <c r="P518" s="153">
        <f t="shared" si="210"/>
        <v>0</v>
      </c>
      <c r="Q518" s="153">
        <f t="shared" si="210"/>
        <v>0</v>
      </c>
      <c r="R518" s="153">
        <f t="shared" si="210"/>
        <v>0</v>
      </c>
      <c r="S518" s="153">
        <f t="shared" si="210"/>
        <v>0</v>
      </c>
      <c r="T518" s="153">
        <f t="shared" si="210"/>
        <v>0</v>
      </c>
      <c r="U518" s="153">
        <f t="shared" si="210"/>
        <v>0</v>
      </c>
      <c r="V518" s="153">
        <f t="shared" si="210"/>
        <v>0</v>
      </c>
      <c r="W518" s="712">
        <f t="shared" si="210"/>
        <v>0</v>
      </c>
    </row>
    <row r="519" spans="1:24">
      <c r="A519" s="154" t="str">
        <f t="shared" ca="1" si="208"/>
        <v>MIDIÔNIBUS</v>
      </c>
      <c r="B519" s="86">
        <f t="shared" si="209"/>
        <v>0</v>
      </c>
      <c r="C519" s="86"/>
      <c r="D519" s="86">
        <f t="shared" ref="D519:W519" ca="1" si="211">IFERROR(OFFSET(D$87,40,)*$B519*OFFSET(D$88,40,)*0.85,"")</f>
        <v>0</v>
      </c>
      <c r="E519" s="86">
        <f t="shared" ca="1" si="211"/>
        <v>0</v>
      </c>
      <c r="F519" s="86">
        <f t="shared" ca="1" si="211"/>
        <v>0</v>
      </c>
      <c r="G519" s="86">
        <f t="shared" ca="1" si="211"/>
        <v>0</v>
      </c>
      <c r="H519" s="86">
        <f t="shared" ca="1" si="211"/>
        <v>0</v>
      </c>
      <c r="I519" s="86">
        <f t="shared" ca="1" si="211"/>
        <v>0</v>
      </c>
      <c r="J519" s="86">
        <f t="shared" ca="1" si="211"/>
        <v>0</v>
      </c>
      <c r="K519" s="86">
        <f t="shared" ca="1" si="211"/>
        <v>0</v>
      </c>
      <c r="L519" s="86">
        <f t="shared" ca="1" si="211"/>
        <v>0</v>
      </c>
      <c r="M519" s="86">
        <f t="shared" ca="1" si="211"/>
        <v>0</v>
      </c>
      <c r="N519" s="86">
        <f t="shared" ca="1" si="211"/>
        <v>0</v>
      </c>
      <c r="O519" s="86">
        <f t="shared" ca="1" si="211"/>
        <v>0</v>
      </c>
      <c r="P519" s="86">
        <f t="shared" ca="1" si="211"/>
        <v>0</v>
      </c>
      <c r="Q519" s="86">
        <f t="shared" ca="1" si="211"/>
        <v>0</v>
      </c>
      <c r="R519" s="86">
        <f t="shared" ca="1" si="211"/>
        <v>0</v>
      </c>
      <c r="S519" s="86">
        <f t="shared" ca="1" si="211"/>
        <v>0</v>
      </c>
      <c r="T519" s="86">
        <f t="shared" ca="1" si="211"/>
        <v>0</v>
      </c>
      <c r="U519" s="86">
        <f t="shared" ca="1" si="211"/>
        <v>0</v>
      </c>
      <c r="V519" s="86">
        <f t="shared" ca="1" si="211"/>
        <v>0</v>
      </c>
      <c r="W519" s="713">
        <f t="shared" ca="1" si="211"/>
        <v>0</v>
      </c>
    </row>
    <row r="520" spans="1:24">
      <c r="A520" s="154" t="str">
        <f t="shared" ca="1" si="208"/>
        <v>BÁSICO</v>
      </c>
      <c r="B520" s="86">
        <f t="shared" si="209"/>
        <v>0</v>
      </c>
      <c r="C520" s="86"/>
      <c r="D520" s="86">
        <f t="shared" ref="D520:W520" ca="1" si="212">IFERROR(OFFSET(D$87,40*2,)*$B520*OFFSET(D$88,40*2,)*0.85,"")</f>
        <v>0</v>
      </c>
      <c r="E520" s="86">
        <f t="shared" ca="1" si="212"/>
        <v>0</v>
      </c>
      <c r="F520" s="86">
        <f t="shared" ca="1" si="212"/>
        <v>0</v>
      </c>
      <c r="G520" s="86">
        <f t="shared" ca="1" si="212"/>
        <v>0</v>
      </c>
      <c r="H520" s="86">
        <f t="shared" ca="1" si="212"/>
        <v>0</v>
      </c>
      <c r="I520" s="86">
        <f t="shared" ca="1" si="212"/>
        <v>0</v>
      </c>
      <c r="J520" s="86">
        <f t="shared" ca="1" si="212"/>
        <v>0</v>
      </c>
      <c r="K520" s="86">
        <f t="shared" ca="1" si="212"/>
        <v>0</v>
      </c>
      <c r="L520" s="86">
        <f t="shared" ca="1" si="212"/>
        <v>0</v>
      </c>
      <c r="M520" s="86">
        <f t="shared" ca="1" si="212"/>
        <v>0</v>
      </c>
      <c r="N520" s="86">
        <f t="shared" ca="1" si="212"/>
        <v>0</v>
      </c>
      <c r="O520" s="86">
        <f t="shared" ca="1" si="212"/>
        <v>0</v>
      </c>
      <c r="P520" s="86">
        <f t="shared" ca="1" si="212"/>
        <v>0</v>
      </c>
      <c r="Q520" s="86">
        <f t="shared" ca="1" si="212"/>
        <v>0</v>
      </c>
      <c r="R520" s="86">
        <f t="shared" ca="1" si="212"/>
        <v>0</v>
      </c>
      <c r="S520" s="86">
        <f t="shared" ca="1" si="212"/>
        <v>0</v>
      </c>
      <c r="T520" s="86">
        <f t="shared" ca="1" si="212"/>
        <v>0</v>
      </c>
      <c r="U520" s="86">
        <f t="shared" ca="1" si="212"/>
        <v>0</v>
      </c>
      <c r="V520" s="86">
        <f t="shared" ca="1" si="212"/>
        <v>0</v>
      </c>
      <c r="W520" s="713">
        <f t="shared" ca="1" si="212"/>
        <v>0</v>
      </c>
    </row>
    <row r="521" spans="1:24">
      <c r="A521" s="154" t="str">
        <f t="shared" ca="1" si="208"/>
        <v>PADRON</v>
      </c>
      <c r="B521" s="86">
        <f t="shared" si="209"/>
        <v>0</v>
      </c>
      <c r="C521" s="86"/>
      <c r="D521" s="86">
        <f t="shared" ref="D521:W521" ca="1" si="213">IFERROR(OFFSET(D$87,40*3,)*$B521*OFFSET(D$88,40*3,)*0.85,"")</f>
        <v>0</v>
      </c>
      <c r="E521" s="86">
        <f t="shared" ca="1" si="213"/>
        <v>0</v>
      </c>
      <c r="F521" s="86">
        <f t="shared" ca="1" si="213"/>
        <v>0</v>
      </c>
      <c r="G521" s="86">
        <f t="shared" ca="1" si="213"/>
        <v>0</v>
      </c>
      <c r="H521" s="86">
        <f t="shared" ca="1" si="213"/>
        <v>0</v>
      </c>
      <c r="I521" s="86">
        <f t="shared" ca="1" si="213"/>
        <v>0</v>
      </c>
      <c r="J521" s="86">
        <f t="shared" ca="1" si="213"/>
        <v>0</v>
      </c>
      <c r="K521" s="86">
        <f t="shared" ca="1" si="213"/>
        <v>0</v>
      </c>
      <c r="L521" s="86">
        <f t="shared" ca="1" si="213"/>
        <v>0</v>
      </c>
      <c r="M521" s="86">
        <f t="shared" ca="1" si="213"/>
        <v>0</v>
      </c>
      <c r="N521" s="86">
        <f t="shared" ca="1" si="213"/>
        <v>0</v>
      </c>
      <c r="O521" s="86">
        <f t="shared" ca="1" si="213"/>
        <v>0</v>
      </c>
      <c r="P521" s="86">
        <f t="shared" ca="1" si="213"/>
        <v>0</v>
      </c>
      <c r="Q521" s="86">
        <f t="shared" ca="1" si="213"/>
        <v>0</v>
      </c>
      <c r="R521" s="86">
        <f t="shared" ca="1" si="213"/>
        <v>0</v>
      </c>
      <c r="S521" s="86">
        <f t="shared" ca="1" si="213"/>
        <v>0</v>
      </c>
      <c r="T521" s="86">
        <f t="shared" ca="1" si="213"/>
        <v>0</v>
      </c>
      <c r="U521" s="86">
        <f t="shared" ca="1" si="213"/>
        <v>0</v>
      </c>
      <c r="V521" s="86">
        <f t="shared" ca="1" si="213"/>
        <v>0</v>
      </c>
      <c r="W521" s="713">
        <f t="shared" ca="1" si="213"/>
        <v>0</v>
      </c>
    </row>
    <row r="522" spans="1:24">
      <c r="A522" s="154" t="str">
        <f t="shared" ca="1" si="208"/>
        <v>PADRON 15M</v>
      </c>
      <c r="B522" s="86">
        <f t="shared" si="209"/>
        <v>0</v>
      </c>
      <c r="C522" s="86"/>
      <c r="D522" s="86">
        <f t="shared" ref="D522:W522" ca="1" si="214">IFERROR(OFFSET(D$87,40*4,)*$B522*OFFSET(D$88,40*4,)*0.85,"")</f>
        <v>0</v>
      </c>
      <c r="E522" s="86">
        <f t="shared" ca="1" si="214"/>
        <v>0</v>
      </c>
      <c r="F522" s="86">
        <f t="shared" ca="1" si="214"/>
        <v>0</v>
      </c>
      <c r="G522" s="86">
        <f t="shared" ca="1" si="214"/>
        <v>0</v>
      </c>
      <c r="H522" s="86">
        <f t="shared" ca="1" si="214"/>
        <v>0</v>
      </c>
      <c r="I522" s="86">
        <f t="shared" ca="1" si="214"/>
        <v>0</v>
      </c>
      <c r="J522" s="86">
        <f t="shared" ca="1" si="214"/>
        <v>0</v>
      </c>
      <c r="K522" s="86">
        <f t="shared" ca="1" si="214"/>
        <v>0</v>
      </c>
      <c r="L522" s="86">
        <f t="shared" ca="1" si="214"/>
        <v>0</v>
      </c>
      <c r="M522" s="86">
        <f t="shared" ca="1" si="214"/>
        <v>0</v>
      </c>
      <c r="N522" s="86">
        <f t="shared" ca="1" si="214"/>
        <v>0</v>
      </c>
      <c r="O522" s="86">
        <f t="shared" ca="1" si="214"/>
        <v>0</v>
      </c>
      <c r="P522" s="86">
        <f t="shared" ca="1" si="214"/>
        <v>0</v>
      </c>
      <c r="Q522" s="86">
        <f t="shared" ca="1" si="214"/>
        <v>0</v>
      </c>
      <c r="R522" s="86">
        <f t="shared" ca="1" si="214"/>
        <v>0</v>
      </c>
      <c r="S522" s="86">
        <f t="shared" ca="1" si="214"/>
        <v>0</v>
      </c>
      <c r="T522" s="86">
        <f t="shared" ca="1" si="214"/>
        <v>0</v>
      </c>
      <c r="U522" s="86">
        <f t="shared" ca="1" si="214"/>
        <v>0</v>
      </c>
      <c r="V522" s="86">
        <f t="shared" ca="1" si="214"/>
        <v>0</v>
      </c>
      <c r="W522" s="713">
        <f t="shared" ca="1" si="214"/>
        <v>0</v>
      </c>
    </row>
    <row r="523" spans="1:24">
      <c r="A523" s="154" t="str">
        <f t="shared" ca="1" si="208"/>
        <v>ARTICULADO</v>
      </c>
      <c r="B523" s="86">
        <f t="shared" si="209"/>
        <v>0</v>
      </c>
      <c r="C523" s="86"/>
      <c r="D523" s="86">
        <f t="shared" ref="D523:W523" ca="1" si="215">IFERROR(OFFSET(D$87,40*5,)*$B523*OFFSET(D$88,40*5,)*0.85,"")</f>
        <v>0</v>
      </c>
      <c r="E523" s="86">
        <f t="shared" ca="1" si="215"/>
        <v>0</v>
      </c>
      <c r="F523" s="86">
        <f t="shared" ca="1" si="215"/>
        <v>0</v>
      </c>
      <c r="G523" s="86">
        <f t="shared" ca="1" si="215"/>
        <v>0</v>
      </c>
      <c r="H523" s="86">
        <f t="shared" ca="1" si="215"/>
        <v>0</v>
      </c>
      <c r="I523" s="86">
        <f t="shared" ca="1" si="215"/>
        <v>0</v>
      </c>
      <c r="J523" s="86">
        <f t="shared" ca="1" si="215"/>
        <v>0</v>
      </c>
      <c r="K523" s="86">
        <f t="shared" ca="1" si="215"/>
        <v>0</v>
      </c>
      <c r="L523" s="86">
        <f t="shared" ca="1" si="215"/>
        <v>0</v>
      </c>
      <c r="M523" s="86">
        <f t="shared" ca="1" si="215"/>
        <v>0</v>
      </c>
      <c r="N523" s="86">
        <f t="shared" ca="1" si="215"/>
        <v>0</v>
      </c>
      <c r="O523" s="86">
        <f t="shared" ca="1" si="215"/>
        <v>0</v>
      </c>
      <c r="P523" s="86">
        <f t="shared" ca="1" si="215"/>
        <v>0</v>
      </c>
      <c r="Q523" s="86">
        <f t="shared" ca="1" si="215"/>
        <v>0</v>
      </c>
      <c r="R523" s="86">
        <f t="shared" ca="1" si="215"/>
        <v>0</v>
      </c>
      <c r="S523" s="86">
        <f t="shared" ca="1" si="215"/>
        <v>0</v>
      </c>
      <c r="T523" s="86">
        <f t="shared" ca="1" si="215"/>
        <v>0</v>
      </c>
      <c r="U523" s="86">
        <f t="shared" ca="1" si="215"/>
        <v>0</v>
      </c>
      <c r="V523" s="86">
        <f t="shared" ca="1" si="215"/>
        <v>0</v>
      </c>
      <c r="W523" s="713">
        <f t="shared" ca="1" si="215"/>
        <v>0</v>
      </c>
    </row>
    <row r="524" spans="1:24">
      <c r="A524" s="154" t="str">
        <f t="shared" ca="1" si="208"/>
        <v>ARTICULADO 21M</v>
      </c>
      <c r="B524" s="86">
        <f t="shared" si="209"/>
        <v>0</v>
      </c>
      <c r="C524" s="86"/>
      <c r="D524" s="86">
        <f t="shared" ref="D524:W524" ca="1" si="216">IFERROR(OFFSET(D$87,40*6,)*$B524*OFFSET(D$88,40*6,)*0.85,"")</f>
        <v>0</v>
      </c>
      <c r="E524" s="86">
        <f t="shared" ca="1" si="216"/>
        <v>0</v>
      </c>
      <c r="F524" s="86">
        <f t="shared" ca="1" si="216"/>
        <v>0</v>
      </c>
      <c r="G524" s="86">
        <f t="shared" ca="1" si="216"/>
        <v>0</v>
      </c>
      <c r="H524" s="86">
        <f t="shared" ca="1" si="216"/>
        <v>0</v>
      </c>
      <c r="I524" s="86">
        <f t="shared" ca="1" si="216"/>
        <v>0</v>
      </c>
      <c r="J524" s="86">
        <f t="shared" ca="1" si="216"/>
        <v>0</v>
      </c>
      <c r="K524" s="86">
        <f t="shared" ca="1" si="216"/>
        <v>0</v>
      </c>
      <c r="L524" s="86">
        <f t="shared" ca="1" si="216"/>
        <v>0</v>
      </c>
      <c r="M524" s="86">
        <f t="shared" ca="1" si="216"/>
        <v>0</v>
      </c>
      <c r="N524" s="86">
        <f t="shared" ca="1" si="216"/>
        <v>0</v>
      </c>
      <c r="O524" s="86">
        <f t="shared" ca="1" si="216"/>
        <v>0</v>
      </c>
      <c r="P524" s="86">
        <f t="shared" ca="1" si="216"/>
        <v>0</v>
      </c>
      <c r="Q524" s="86">
        <f t="shared" ca="1" si="216"/>
        <v>0</v>
      </c>
      <c r="R524" s="86">
        <f t="shared" ca="1" si="216"/>
        <v>0</v>
      </c>
      <c r="S524" s="86">
        <f t="shared" ca="1" si="216"/>
        <v>0</v>
      </c>
      <c r="T524" s="86">
        <f t="shared" ca="1" si="216"/>
        <v>0</v>
      </c>
      <c r="U524" s="86">
        <f t="shared" ca="1" si="216"/>
        <v>0</v>
      </c>
      <c r="V524" s="86">
        <f t="shared" ca="1" si="216"/>
        <v>0</v>
      </c>
      <c r="W524" s="713">
        <f t="shared" ca="1" si="216"/>
        <v>0</v>
      </c>
    </row>
    <row r="525" spans="1:24">
      <c r="A525" s="154" t="str">
        <f t="shared" ca="1" si="208"/>
        <v>ARTICULADO 23M</v>
      </c>
      <c r="B525" s="86">
        <f t="shared" si="209"/>
        <v>0</v>
      </c>
      <c r="C525" s="86"/>
      <c r="D525" s="86">
        <f t="shared" ref="D525:W525" ca="1" si="217">IFERROR(OFFSET(D$87,40*7,)*$B525*OFFSET(D$88,40*7,)*0.85,"")</f>
        <v>0</v>
      </c>
      <c r="E525" s="86">
        <f t="shared" ca="1" si="217"/>
        <v>0</v>
      </c>
      <c r="F525" s="86">
        <f t="shared" ca="1" si="217"/>
        <v>0</v>
      </c>
      <c r="G525" s="86">
        <f t="shared" ca="1" si="217"/>
        <v>0</v>
      </c>
      <c r="H525" s="86">
        <f t="shared" ca="1" si="217"/>
        <v>0</v>
      </c>
      <c r="I525" s="86">
        <f t="shared" ca="1" si="217"/>
        <v>0</v>
      </c>
      <c r="J525" s="86">
        <f t="shared" ca="1" si="217"/>
        <v>0</v>
      </c>
      <c r="K525" s="86">
        <f t="shared" ca="1" si="217"/>
        <v>0</v>
      </c>
      <c r="L525" s="86">
        <f t="shared" ca="1" si="217"/>
        <v>0</v>
      </c>
      <c r="M525" s="86">
        <f t="shared" ca="1" si="217"/>
        <v>0</v>
      </c>
      <c r="N525" s="86">
        <f t="shared" ca="1" si="217"/>
        <v>0</v>
      </c>
      <c r="O525" s="86">
        <f t="shared" ca="1" si="217"/>
        <v>0</v>
      </c>
      <c r="P525" s="86">
        <f t="shared" ca="1" si="217"/>
        <v>0</v>
      </c>
      <c r="Q525" s="86">
        <f t="shared" ca="1" si="217"/>
        <v>0</v>
      </c>
      <c r="R525" s="86">
        <f t="shared" ca="1" si="217"/>
        <v>0</v>
      </c>
      <c r="S525" s="86">
        <f t="shared" ca="1" si="217"/>
        <v>0</v>
      </c>
      <c r="T525" s="86">
        <f t="shared" ca="1" si="217"/>
        <v>0</v>
      </c>
      <c r="U525" s="86">
        <f t="shared" ca="1" si="217"/>
        <v>0</v>
      </c>
      <c r="V525" s="86">
        <f t="shared" ca="1" si="217"/>
        <v>0</v>
      </c>
      <c r="W525" s="713">
        <f t="shared" ca="1" si="217"/>
        <v>0</v>
      </c>
    </row>
    <row r="526" spans="1:24">
      <c r="A526" s="154" t="str">
        <f t="shared" ref="A526:A529" ca="1" si="218">+A510</f>
        <v>BIARTICULADO</v>
      </c>
      <c r="B526" s="86">
        <f t="shared" ref="B526:B529" si="219">+B494</f>
        <v>0</v>
      </c>
      <c r="C526" s="86"/>
      <c r="D526" s="86">
        <f t="shared" ref="D526:W526" ca="1" si="220">IFERROR(OFFSET(D$87,40*8,)*$B526*OFFSET(D$88,40*8,)*0.85,"")</f>
        <v>0</v>
      </c>
      <c r="E526" s="86">
        <f t="shared" ca="1" si="220"/>
        <v>0</v>
      </c>
      <c r="F526" s="86">
        <f t="shared" ca="1" si="220"/>
        <v>0</v>
      </c>
      <c r="G526" s="86">
        <f t="shared" ca="1" si="220"/>
        <v>0</v>
      </c>
      <c r="H526" s="86">
        <f t="shared" ca="1" si="220"/>
        <v>0</v>
      </c>
      <c r="I526" s="86">
        <f t="shared" ca="1" si="220"/>
        <v>0</v>
      </c>
      <c r="J526" s="86">
        <f t="shared" ca="1" si="220"/>
        <v>0</v>
      </c>
      <c r="K526" s="86">
        <f t="shared" ca="1" si="220"/>
        <v>0</v>
      </c>
      <c r="L526" s="86">
        <f t="shared" ca="1" si="220"/>
        <v>0</v>
      </c>
      <c r="M526" s="86">
        <f t="shared" ca="1" si="220"/>
        <v>0</v>
      </c>
      <c r="N526" s="86">
        <f t="shared" ca="1" si="220"/>
        <v>0</v>
      </c>
      <c r="O526" s="86">
        <f t="shared" ca="1" si="220"/>
        <v>0</v>
      </c>
      <c r="P526" s="86">
        <f t="shared" ca="1" si="220"/>
        <v>0</v>
      </c>
      <c r="Q526" s="86">
        <f t="shared" ca="1" si="220"/>
        <v>0</v>
      </c>
      <c r="R526" s="86">
        <f t="shared" ca="1" si="220"/>
        <v>0</v>
      </c>
      <c r="S526" s="86">
        <f t="shared" ca="1" si="220"/>
        <v>0</v>
      </c>
      <c r="T526" s="86">
        <f t="shared" ca="1" si="220"/>
        <v>0</v>
      </c>
      <c r="U526" s="86">
        <f t="shared" ca="1" si="220"/>
        <v>0</v>
      </c>
      <c r="V526" s="86">
        <f t="shared" ca="1" si="220"/>
        <v>0</v>
      </c>
      <c r="W526" s="713">
        <f t="shared" ca="1" si="220"/>
        <v>0</v>
      </c>
    </row>
    <row r="527" spans="1:24">
      <c r="A527" s="154" t="str">
        <f t="shared" si="218"/>
        <v>TRÓLEBUS 13M</v>
      </c>
      <c r="B527" s="86">
        <f t="shared" si="219"/>
        <v>0</v>
      </c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713"/>
    </row>
    <row r="528" spans="1:24">
      <c r="A528" s="154" t="str">
        <f t="shared" si="218"/>
        <v>TRÓLEBUS 15M</v>
      </c>
      <c r="B528" s="86">
        <f t="shared" si="219"/>
        <v>0</v>
      </c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713"/>
    </row>
    <row r="529" spans="1:23" ht="22.5">
      <c r="A529" s="706" t="str">
        <f t="shared" si="218"/>
        <v>TRÓLEBUS 15M COM BATERIA</v>
      </c>
      <c r="B529" s="86">
        <f t="shared" si="219"/>
        <v>0</v>
      </c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713"/>
    </row>
    <row r="530" spans="1:23" ht="12" thickBot="1">
      <c r="A530" s="701" t="s">
        <v>29</v>
      </c>
      <c r="B530" s="702"/>
      <c r="C530" s="702">
        <f t="shared" ref="C530:W530" si="221">IF(SUM(C518:C529)=0,,SUM(C518:C529))</f>
        <v>0</v>
      </c>
      <c r="D530" s="702">
        <f t="shared" ca="1" si="221"/>
        <v>0</v>
      </c>
      <c r="E530" s="702">
        <f t="shared" ca="1" si="221"/>
        <v>0</v>
      </c>
      <c r="F530" s="702">
        <f t="shared" ca="1" si="221"/>
        <v>0</v>
      </c>
      <c r="G530" s="702">
        <f t="shared" ca="1" si="221"/>
        <v>0</v>
      </c>
      <c r="H530" s="702">
        <f t="shared" ca="1" si="221"/>
        <v>0</v>
      </c>
      <c r="I530" s="702">
        <f t="shared" ca="1" si="221"/>
        <v>0</v>
      </c>
      <c r="J530" s="702">
        <f t="shared" ca="1" si="221"/>
        <v>0</v>
      </c>
      <c r="K530" s="702">
        <f t="shared" ca="1" si="221"/>
        <v>0</v>
      </c>
      <c r="L530" s="702">
        <f t="shared" ca="1" si="221"/>
        <v>0</v>
      </c>
      <c r="M530" s="702">
        <f t="shared" ca="1" si="221"/>
        <v>0</v>
      </c>
      <c r="N530" s="702">
        <f t="shared" ca="1" si="221"/>
        <v>0</v>
      </c>
      <c r="O530" s="702">
        <f t="shared" ca="1" si="221"/>
        <v>0</v>
      </c>
      <c r="P530" s="702">
        <f t="shared" ca="1" si="221"/>
        <v>0</v>
      </c>
      <c r="Q530" s="702">
        <f t="shared" ca="1" si="221"/>
        <v>0</v>
      </c>
      <c r="R530" s="702">
        <f t="shared" ca="1" si="221"/>
        <v>0</v>
      </c>
      <c r="S530" s="702">
        <f t="shared" ca="1" si="221"/>
        <v>0</v>
      </c>
      <c r="T530" s="702">
        <f t="shared" ca="1" si="221"/>
        <v>0</v>
      </c>
      <c r="U530" s="702">
        <f t="shared" ca="1" si="221"/>
        <v>0</v>
      </c>
      <c r="V530" s="702">
        <f t="shared" ca="1" si="221"/>
        <v>0</v>
      </c>
      <c r="W530" s="714">
        <f t="shared" ca="1" si="221"/>
        <v>0</v>
      </c>
    </row>
    <row r="531" spans="1:23" ht="12" thickTop="1"/>
  </sheetData>
  <sheetProtection selectLockedCells="1"/>
  <customSheetViews>
    <customSheetView guid="{1F848F2A-1647-4ED0-99A1-CE069424082D}" printArea="1" hiddenRows="1">
      <selection activeCell="E4" sqref="E4"/>
      <rowBreaks count="5" manualBreakCount="5">
        <brk id="131" max="23" man="1"/>
        <brk id="221" max="23" man="1"/>
        <brk id="310" max="23" man="1"/>
        <brk id="400" max="23" man="1"/>
        <brk id="499" max="23" man="1"/>
      </rowBreaks>
      <pageMargins left="0.17" right="0.17" top="0.24" bottom="0.16" header="0.17" footer="0.31496062992125984"/>
      <pageSetup paperSize="9" scale="48" orientation="landscape" r:id="rId1"/>
    </customSheetView>
  </customSheetViews>
  <mergeCells count="58">
    <mergeCell ref="A50:W50"/>
    <mergeCell ref="A65:W65"/>
    <mergeCell ref="A80:W80"/>
    <mergeCell ref="A85:W85"/>
    <mergeCell ref="A1:I1"/>
    <mergeCell ref="B2:I2"/>
    <mergeCell ref="B3:I3"/>
    <mergeCell ref="B4:I4"/>
    <mergeCell ref="B5:I5"/>
    <mergeCell ref="B6:I6"/>
    <mergeCell ref="B9:I9"/>
    <mergeCell ref="B10:I10"/>
    <mergeCell ref="B7:I7"/>
    <mergeCell ref="A13:E14"/>
    <mergeCell ref="G13:H14"/>
    <mergeCell ref="A30:D30"/>
    <mergeCell ref="A90:W90"/>
    <mergeCell ref="A105:W105"/>
    <mergeCell ref="A120:W120"/>
    <mergeCell ref="A125:W125"/>
    <mergeCell ref="A130:W130"/>
    <mergeCell ref="A225:W225"/>
    <mergeCell ref="A240:W240"/>
    <mergeCell ref="A245:W245"/>
    <mergeCell ref="A145:W145"/>
    <mergeCell ref="A160:W160"/>
    <mergeCell ref="A170:W170"/>
    <mergeCell ref="A185:W185"/>
    <mergeCell ref="A200:W200"/>
    <mergeCell ref="A430:W430"/>
    <mergeCell ref="A360:W360"/>
    <mergeCell ref="A365:W365"/>
    <mergeCell ref="A370:W370"/>
    <mergeCell ref="A385:W385"/>
    <mergeCell ref="A400:W400"/>
    <mergeCell ref="B8:I8"/>
    <mergeCell ref="A165:W165"/>
    <mergeCell ref="A405:W405"/>
    <mergeCell ref="A410:W410"/>
    <mergeCell ref="A305:W305"/>
    <mergeCell ref="A320:W320"/>
    <mergeCell ref="A325:W325"/>
    <mergeCell ref="A330:W330"/>
    <mergeCell ref="A345:W345"/>
    <mergeCell ref="A250:W250"/>
    <mergeCell ref="A265:W265"/>
    <mergeCell ref="A280:W280"/>
    <mergeCell ref="A285:W285"/>
    <mergeCell ref="A290:W290"/>
    <mergeCell ref="A205:W205"/>
    <mergeCell ref="A210:W210"/>
    <mergeCell ref="A516:W516"/>
    <mergeCell ref="A480:W480"/>
    <mergeCell ref="A484:W484"/>
    <mergeCell ref="A500:W500"/>
    <mergeCell ref="A435:W435"/>
    <mergeCell ref="A456:W456"/>
    <mergeCell ref="A460:W460"/>
  </mergeCells>
  <pageMargins left="0.15748031496062992" right="0.15748031496062992" top="0.35433070866141736" bottom="0.82677165354330717" header="0.19685039370078741" footer="0.59055118110236227"/>
  <pageSetup paperSize="9" scale="45" fitToHeight="12" pageOrder="overThenDown" orientation="landscape" r:id="rId2"/>
  <headerFooter>
    <oddHeader>&amp;R&amp;G</oddHeader>
    <oddFooter>&amp;R&amp;P / &amp;N</oddFooter>
  </headerFooter>
  <rowBreaks count="6" manualBreakCount="6">
    <brk id="88" max="22" man="1"/>
    <brk id="169" max="22" man="1"/>
    <brk id="249" max="22" man="1"/>
    <brk id="329" max="22" man="1"/>
    <brk id="409" max="22" man="1"/>
    <brk id="483" max="22" man="1"/>
  </rowBreak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6"/>
  <dimension ref="A1:U47"/>
  <sheetViews>
    <sheetView showGridLines="0" topLeftCell="A31" workbookViewId="0">
      <selection activeCell="B37" sqref="B37"/>
    </sheetView>
  </sheetViews>
  <sheetFormatPr defaultColWidth="9.140625" defaultRowHeight="20.100000000000001" customHeight="1"/>
  <cols>
    <col min="1" max="1" width="23.140625" style="19" customWidth="1"/>
    <col min="2" max="2" width="15.7109375" style="19" customWidth="1"/>
    <col min="3" max="3" width="12.7109375" style="19" customWidth="1"/>
    <col min="4" max="7" width="12.28515625" style="19" customWidth="1"/>
    <col min="8" max="16384" width="9.140625" style="19"/>
  </cols>
  <sheetData>
    <row r="1" spans="1:21" s="8" customFormat="1" ht="12" thickTop="1">
      <c r="A1" s="991" t="s">
        <v>382</v>
      </c>
      <c r="B1" s="992"/>
      <c r="C1" s="992"/>
      <c r="D1" s="992"/>
      <c r="E1" s="992"/>
      <c r="F1" s="992"/>
      <c r="G1" s="99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4.25">
      <c r="A2" s="703" t="s">
        <v>376</v>
      </c>
      <c r="B2" s="892" t="str">
        <f>IF('Q1 a Q18'!$B2="","",'Q1 a Q18'!$B2)</f>
        <v/>
      </c>
      <c r="C2" s="892"/>
      <c r="D2" s="892"/>
      <c r="E2" s="892"/>
      <c r="F2" s="893"/>
      <c r="G2" s="99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8" customFormat="1" ht="14.25">
      <c r="A3" s="704" t="s">
        <v>375</v>
      </c>
      <c r="B3" s="921" t="str">
        <f>IF('Q1 a Q18'!$B3="","",'Q1 a Q18'!$B3)</f>
        <v/>
      </c>
      <c r="C3" s="922"/>
      <c r="D3" s="922"/>
      <c r="E3" s="922"/>
      <c r="F3" s="922"/>
      <c r="G3" s="99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4.25">
      <c r="A4" s="704" t="s">
        <v>377</v>
      </c>
      <c r="B4" s="892" t="str">
        <f>IF('Q1 a Q18'!$B4="","",'Q1 a Q18'!$B4)</f>
        <v/>
      </c>
      <c r="C4" s="892"/>
      <c r="D4" s="892"/>
      <c r="E4" s="892"/>
      <c r="F4" s="893"/>
      <c r="G4" s="99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4.25">
      <c r="A5" s="704" t="s">
        <v>378</v>
      </c>
      <c r="B5" s="924" t="str">
        <f>IF('Q1 a Q18'!$B5="","",'Q1 a Q18'!$B5)</f>
        <v/>
      </c>
      <c r="C5" s="925"/>
      <c r="D5" s="925"/>
      <c r="E5" s="925"/>
      <c r="F5" s="925"/>
      <c r="G5" s="99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8" customFormat="1" ht="14.25">
      <c r="A6" s="704" t="s">
        <v>381</v>
      </c>
      <c r="B6" s="898" t="str">
        <f>IF('Q1 a Q18'!$B6="","",'Q1 a Q18'!$B6)</f>
        <v/>
      </c>
      <c r="C6" s="899"/>
      <c r="D6" s="899"/>
      <c r="E6" s="899"/>
      <c r="F6" s="899"/>
      <c r="G6" s="99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8" customFormat="1" ht="14.25">
      <c r="A7" s="704" t="s">
        <v>383</v>
      </c>
      <c r="B7" s="892" t="str">
        <f>IF('Q1 a Q18'!$B7="","",'Q1 a Q18'!$B7)</f>
        <v/>
      </c>
      <c r="C7" s="893"/>
      <c r="D7" s="893"/>
      <c r="E7" s="893"/>
      <c r="F7" s="893"/>
      <c r="G7" s="99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8" customFormat="1" ht="14.25">
      <c r="A8" s="704" t="s">
        <v>384</v>
      </c>
      <c r="B8" s="892" t="str">
        <f>IF('Q1 a Q18'!$B8="","",'Q1 a Q18'!$B8)</f>
        <v/>
      </c>
      <c r="C8" s="893"/>
      <c r="D8" s="893"/>
      <c r="E8" s="893"/>
      <c r="F8" s="893"/>
      <c r="G8" s="99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8" customFormat="1" ht="14.25">
      <c r="A9" s="704" t="s">
        <v>379</v>
      </c>
      <c r="B9" s="892" t="str">
        <f>IF('Q1 a Q18'!$B9="","",'Q1 a Q18'!$B9)</f>
        <v/>
      </c>
      <c r="C9" s="893"/>
      <c r="D9" s="893"/>
      <c r="E9" s="893"/>
      <c r="F9" s="893"/>
      <c r="G9" s="99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8" customFormat="1" ht="23.25" thickBot="1">
      <c r="A10" s="705" t="s">
        <v>380</v>
      </c>
      <c r="B10" s="998" t="str">
        <f>IF('Q1 a Q18'!$B10="","",'Q1 a Q18'!$B10)</f>
        <v/>
      </c>
      <c r="C10" s="999"/>
      <c r="D10" s="999"/>
      <c r="E10" s="999"/>
      <c r="F10" s="999"/>
      <c r="G10" s="100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0.100000000000001" customHeight="1" thickTop="1">
      <c r="A13" s="1004" t="s">
        <v>418</v>
      </c>
      <c r="B13" s="1005"/>
      <c r="C13" s="1005"/>
      <c r="D13" s="1005"/>
      <c r="E13" s="1006"/>
    </row>
    <row r="14" spans="1:21" ht="30" customHeight="1">
      <c r="A14" s="315" t="s">
        <v>187</v>
      </c>
      <c r="B14" s="1011" t="s">
        <v>188</v>
      </c>
      <c r="C14" s="1011"/>
      <c r="D14" s="316" t="s">
        <v>189</v>
      </c>
      <c r="E14" s="317" t="s">
        <v>240</v>
      </c>
    </row>
    <row r="15" spans="1:21" ht="20.100000000000001" customHeight="1">
      <c r="A15" s="318" t="s">
        <v>190</v>
      </c>
      <c r="B15" s="1007" t="s">
        <v>191</v>
      </c>
      <c r="C15" s="1007"/>
      <c r="D15" s="319">
        <v>222660.62</v>
      </c>
      <c r="E15" s="320">
        <v>17020</v>
      </c>
    </row>
    <row r="16" spans="1:21" ht="20.100000000000001" customHeight="1">
      <c r="A16" s="318" t="s">
        <v>192</v>
      </c>
      <c r="B16" s="1007" t="s">
        <v>193</v>
      </c>
      <c r="C16" s="1007"/>
      <c r="D16" s="319">
        <v>350598.99</v>
      </c>
      <c r="E16" s="320">
        <v>48228</v>
      </c>
    </row>
    <row r="17" spans="1:5" ht="20.100000000000001" customHeight="1">
      <c r="A17" s="318" t="s">
        <v>194</v>
      </c>
      <c r="B17" s="1007" t="s">
        <v>195</v>
      </c>
      <c r="C17" s="1007"/>
      <c r="D17" s="319">
        <v>643362.96</v>
      </c>
      <c r="E17" s="320">
        <v>95820</v>
      </c>
    </row>
    <row r="18" spans="1:5" ht="20.100000000000001" customHeight="1">
      <c r="A18" s="318" t="s">
        <v>196</v>
      </c>
      <c r="B18" s="1007" t="s">
        <v>197</v>
      </c>
      <c r="C18" s="1007"/>
      <c r="D18" s="319">
        <v>354204.78</v>
      </c>
      <c r="E18" s="320">
        <v>81410</v>
      </c>
    </row>
    <row r="19" spans="1:5" ht="20.100000000000001" customHeight="1">
      <c r="A19" s="1001"/>
      <c r="B19" s="1002"/>
      <c r="C19" s="1003"/>
      <c r="D19" s="319">
        <f>SUM(D15:D18)</f>
        <v>1570827.3499999999</v>
      </c>
      <c r="E19" s="320">
        <f>SUM(E15:E18)</f>
        <v>242478</v>
      </c>
    </row>
    <row r="20" spans="1:5" ht="20.100000000000001" customHeight="1" thickBot="1">
      <c r="A20" s="1015" t="s">
        <v>246</v>
      </c>
      <c r="B20" s="1016"/>
      <c r="C20" s="1016"/>
      <c r="D20" s="1016"/>
      <c r="E20" s="321">
        <f>+D19/E19</f>
        <v>6.478226272074167</v>
      </c>
    </row>
    <row r="21" spans="1:5" ht="20.100000000000001" customHeight="1" thickTop="1" thickBot="1">
      <c r="A21" s="35"/>
      <c r="B21" s="35"/>
      <c r="C21" s="36"/>
      <c r="D21" s="36"/>
      <c r="E21" s="34"/>
    </row>
    <row r="22" spans="1:5" ht="20.100000000000001" customHeight="1" thickTop="1">
      <c r="A22" s="1012" t="s">
        <v>363</v>
      </c>
      <c r="B22" s="1013"/>
      <c r="C22" s="1013"/>
      <c r="D22" s="1014"/>
      <c r="E22" s="37"/>
    </row>
    <row r="23" spans="1:5" ht="30" customHeight="1">
      <c r="A23" s="580" t="s">
        <v>247</v>
      </c>
      <c r="B23" s="316" t="s">
        <v>248</v>
      </c>
      <c r="C23" s="316" t="s">
        <v>249</v>
      </c>
      <c r="D23" s="581" t="s">
        <v>250</v>
      </c>
      <c r="E23" s="34"/>
    </row>
    <row r="24" spans="1:5" ht="20.100000000000001" customHeight="1">
      <c r="A24" s="582" t="s">
        <v>51</v>
      </c>
      <c r="B24" s="322">
        <f>70*1.1</f>
        <v>77</v>
      </c>
      <c r="C24" s="1008">
        <f>+E20</f>
        <v>6.478226272074167</v>
      </c>
      <c r="D24" s="583">
        <f>ROUND(+$C$24*B24,2)</f>
        <v>498.82</v>
      </c>
      <c r="E24" s="34"/>
    </row>
    <row r="25" spans="1:5" ht="20.100000000000001" customHeight="1">
      <c r="A25" s="582" t="s">
        <v>180</v>
      </c>
      <c r="B25" s="322">
        <f>70*1.1</f>
        <v>77</v>
      </c>
      <c r="C25" s="1009"/>
      <c r="D25" s="583">
        <f t="shared" ref="D25:D32" si="0">ROUND(+$C$24*B25,2)</f>
        <v>498.82</v>
      </c>
      <c r="E25" s="34"/>
    </row>
    <row r="26" spans="1:5" ht="20.100000000000001" customHeight="1">
      <c r="A26" s="582" t="s">
        <v>30</v>
      </c>
      <c r="B26" s="322">
        <f t="shared" ref="B26:B27" si="1">90*1.1</f>
        <v>99.000000000000014</v>
      </c>
      <c r="C26" s="1009"/>
      <c r="D26" s="583">
        <f t="shared" si="0"/>
        <v>641.34</v>
      </c>
      <c r="E26" s="34"/>
    </row>
    <row r="27" spans="1:5" ht="20.100000000000001" customHeight="1">
      <c r="A27" s="582" t="s">
        <v>31</v>
      </c>
      <c r="B27" s="322">
        <f t="shared" si="1"/>
        <v>99.000000000000014</v>
      </c>
      <c r="C27" s="1009"/>
      <c r="D27" s="583">
        <f t="shared" si="0"/>
        <v>641.34</v>
      </c>
      <c r="E27" s="34"/>
    </row>
    <row r="28" spans="1:5" ht="20.100000000000001" customHeight="1">
      <c r="A28" s="582" t="s">
        <v>56</v>
      </c>
      <c r="B28" s="322">
        <f>100*1.1</f>
        <v>110.00000000000001</v>
      </c>
      <c r="C28" s="1009"/>
      <c r="D28" s="583">
        <f t="shared" si="0"/>
        <v>712.6</v>
      </c>
      <c r="E28" s="34"/>
    </row>
    <row r="29" spans="1:5" ht="20.100000000000001" customHeight="1">
      <c r="A29" s="582" t="s">
        <v>52</v>
      </c>
      <c r="B29" s="322">
        <f>130*1.1</f>
        <v>143</v>
      </c>
      <c r="C29" s="1009"/>
      <c r="D29" s="583">
        <f t="shared" si="0"/>
        <v>926.39</v>
      </c>
      <c r="E29" s="34"/>
    </row>
    <row r="30" spans="1:5" ht="20.100000000000001" customHeight="1">
      <c r="A30" s="582" t="s">
        <v>222</v>
      </c>
      <c r="B30" s="322">
        <f t="shared" ref="B30:B31" si="2">160*1.1</f>
        <v>176</v>
      </c>
      <c r="C30" s="1009"/>
      <c r="D30" s="583">
        <f t="shared" si="0"/>
        <v>1140.17</v>
      </c>
      <c r="E30" s="34"/>
    </row>
    <row r="31" spans="1:5" ht="20.100000000000001" customHeight="1">
      <c r="A31" s="582" t="s">
        <v>57</v>
      </c>
      <c r="B31" s="322">
        <f t="shared" si="2"/>
        <v>176</v>
      </c>
      <c r="C31" s="1009"/>
      <c r="D31" s="583">
        <f t="shared" si="0"/>
        <v>1140.17</v>
      </c>
      <c r="E31" s="34"/>
    </row>
    <row r="32" spans="1:5" ht="20.100000000000001" customHeight="1" thickBot="1">
      <c r="A32" s="584" t="s">
        <v>53</v>
      </c>
      <c r="B32" s="585">
        <f>180*1.1</f>
        <v>198.00000000000003</v>
      </c>
      <c r="C32" s="1010"/>
      <c r="D32" s="586">
        <f t="shared" si="0"/>
        <v>1282.69</v>
      </c>
      <c r="E32" s="34"/>
    </row>
    <row r="33" spans="1:3" ht="20.100000000000001" customHeight="1" thickTop="1" thickBot="1"/>
    <row r="34" spans="1:3" ht="30" customHeight="1" thickTop="1">
      <c r="A34" s="931" t="s">
        <v>364</v>
      </c>
      <c r="B34" s="933"/>
      <c r="C34" s="37"/>
    </row>
    <row r="35" spans="1:3" ht="20.100000000000001" customHeight="1">
      <c r="A35" s="318" t="s">
        <v>51</v>
      </c>
      <c r="B35" s="323">
        <f t="shared" ref="B35:B43" si="3">VLOOKUP(A35,$A$23:$D$32,4,FALSE)</f>
        <v>498.82</v>
      </c>
    </row>
    <row r="36" spans="1:3" ht="20.100000000000001" customHeight="1">
      <c r="A36" s="318" t="s">
        <v>180</v>
      </c>
      <c r="B36" s="323">
        <f t="shared" si="3"/>
        <v>498.82</v>
      </c>
    </row>
    <row r="37" spans="1:3" ht="20.100000000000001" customHeight="1">
      <c r="A37" s="318" t="s">
        <v>30</v>
      </c>
      <c r="B37" s="323">
        <f t="shared" si="3"/>
        <v>641.34</v>
      </c>
    </row>
    <row r="38" spans="1:3" ht="20.100000000000001" customHeight="1">
      <c r="A38" s="578" t="s">
        <v>31</v>
      </c>
      <c r="B38" s="323">
        <f t="shared" si="3"/>
        <v>641.34</v>
      </c>
    </row>
    <row r="39" spans="1:3" ht="20.100000000000001" customHeight="1">
      <c r="A39" s="578" t="s">
        <v>56</v>
      </c>
      <c r="B39" s="323">
        <f t="shared" si="3"/>
        <v>712.6</v>
      </c>
    </row>
    <row r="40" spans="1:3" ht="20.100000000000001" customHeight="1">
      <c r="A40" s="324" t="s">
        <v>52</v>
      </c>
      <c r="B40" s="323">
        <f t="shared" si="3"/>
        <v>926.39</v>
      </c>
    </row>
    <row r="41" spans="1:3" ht="20.100000000000001" customHeight="1">
      <c r="A41" s="324" t="s">
        <v>222</v>
      </c>
      <c r="B41" s="323">
        <f t="shared" si="3"/>
        <v>1140.17</v>
      </c>
    </row>
    <row r="42" spans="1:3" ht="20.100000000000001" customHeight="1">
      <c r="A42" s="318" t="s">
        <v>57</v>
      </c>
      <c r="B42" s="323">
        <f t="shared" si="3"/>
        <v>1140.17</v>
      </c>
    </row>
    <row r="43" spans="1:3" ht="20.100000000000001" customHeight="1">
      <c r="A43" s="318" t="s">
        <v>53</v>
      </c>
      <c r="B43" s="323">
        <f t="shared" si="3"/>
        <v>1282.69</v>
      </c>
    </row>
    <row r="44" spans="1:3" ht="20.100000000000001" customHeight="1">
      <c r="A44" s="318" t="s">
        <v>393</v>
      </c>
      <c r="B44" s="323">
        <v>2524</v>
      </c>
    </row>
    <row r="45" spans="1:3" ht="20.100000000000001" customHeight="1">
      <c r="A45" s="318" t="s">
        <v>185</v>
      </c>
      <c r="B45" s="323">
        <v>2524</v>
      </c>
    </row>
    <row r="46" spans="1:3" ht="20.100000000000001" customHeight="1" thickBot="1">
      <c r="A46" s="325" t="s">
        <v>397</v>
      </c>
      <c r="B46" s="326">
        <v>2524</v>
      </c>
    </row>
    <row r="47" spans="1:3" ht="20.100000000000001" customHeight="1" thickTop="1"/>
  </sheetData>
  <customSheetViews>
    <customSheetView guid="{1F848F2A-1647-4ED0-99A1-CE069424082D}" fitToPage="1" topLeftCell="A7">
      <selection activeCell="A24" sqref="A24"/>
      <pageMargins left="0.27559055118110237" right="0.19685039370078741" top="0.78740157480314965" bottom="0.78740157480314965" header="0.31496062992125984" footer="0.31496062992125984"/>
      <pageSetup paperSize="9" orientation="portrait" r:id="rId1"/>
    </customSheetView>
  </customSheetViews>
  <mergeCells count="21">
    <mergeCell ref="B16:C16"/>
    <mergeCell ref="B15:C15"/>
    <mergeCell ref="B14:C14"/>
    <mergeCell ref="A22:D22"/>
    <mergeCell ref="A20:D20"/>
    <mergeCell ref="A34:B34"/>
    <mergeCell ref="A1:G1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A19:C19"/>
    <mergeCell ref="A13:E13"/>
    <mergeCell ref="B18:C18"/>
    <mergeCell ref="B17:C17"/>
    <mergeCell ref="C24:C32"/>
  </mergeCells>
  <pageMargins left="0.15748031496062992" right="0.15748031496062992" top="0.35433070866141736" bottom="0.34" header="0.19685039370078741" footer="0.59055118110236227"/>
  <pageSetup paperSize="9" scale="60" pageOrder="overThenDown" orientation="landscape" r:id="rId2"/>
  <headerFooter>
    <oddHeader>&amp;R&amp;G</oddHeader>
    <oddFooter>&amp;R&amp;P /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W151"/>
  <sheetViews>
    <sheetView topLeftCell="A20" workbookViewId="0">
      <selection activeCell="B37" sqref="B37"/>
    </sheetView>
  </sheetViews>
  <sheetFormatPr defaultColWidth="9.140625" defaultRowHeight="12.75"/>
  <cols>
    <col min="1" max="1" width="25.85546875" style="1" customWidth="1"/>
    <col min="2" max="12" width="13.7109375" style="1" customWidth="1"/>
    <col min="13" max="13" width="13.7109375" style="6" customWidth="1"/>
    <col min="14" max="14" width="10.7109375" style="6" bestFit="1" customWidth="1"/>
    <col min="15" max="15" width="9.140625" style="6"/>
    <col min="16" max="16" width="14" style="6" bestFit="1" customWidth="1"/>
    <col min="17" max="17" width="11.28515625" style="6" bestFit="1" customWidth="1"/>
    <col min="18" max="18" width="9.140625" style="6"/>
    <col min="19" max="20" width="9.28515625" style="6" bestFit="1" customWidth="1"/>
    <col min="21" max="16384" width="9.140625" style="6"/>
  </cols>
  <sheetData>
    <row r="1" spans="1:23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577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23.2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3.5" thickTop="1">
      <c r="A13" s="1017" t="s">
        <v>419</v>
      </c>
      <c r="B13" s="1018"/>
      <c r="C13" s="1018"/>
      <c r="D13" s="1018"/>
      <c r="E13" s="1018"/>
      <c r="F13" s="1018"/>
      <c r="G13" s="1018"/>
      <c r="H13" s="1018"/>
      <c r="I13" s="1018"/>
      <c r="J13" s="1018"/>
      <c r="K13" s="1018"/>
      <c r="L13" s="1018"/>
      <c r="M13" s="1019"/>
    </row>
    <row r="14" spans="1:23">
      <c r="A14" s="985"/>
      <c r="B14" s="1020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1"/>
    </row>
    <row r="15" spans="1:23" ht="22.5">
      <c r="A15" s="588" t="s">
        <v>0</v>
      </c>
      <c r="B15" s="589" t="s">
        <v>1</v>
      </c>
      <c r="C15" s="589" t="s">
        <v>21</v>
      </c>
      <c r="D15" s="589" t="s">
        <v>2</v>
      </c>
      <c r="E15" s="589" t="s">
        <v>3</v>
      </c>
      <c r="F15" s="589" t="s">
        <v>224</v>
      </c>
      <c r="G15" s="589" t="s">
        <v>4</v>
      </c>
      <c r="H15" s="589" t="s">
        <v>223</v>
      </c>
      <c r="I15" s="589" t="s">
        <v>22</v>
      </c>
      <c r="J15" s="589" t="s">
        <v>5</v>
      </c>
      <c r="K15" s="589" t="s">
        <v>138</v>
      </c>
      <c r="L15" s="589" t="s">
        <v>139</v>
      </c>
      <c r="M15" s="590" t="s">
        <v>140</v>
      </c>
    </row>
    <row r="16" spans="1:23" s="19" customFormat="1" ht="20.100000000000001" customHeight="1">
      <c r="A16" s="255" t="s">
        <v>6</v>
      </c>
      <c r="B16" s="265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7"/>
    </row>
    <row r="17" spans="1:16" s="38" customFormat="1" ht="30" customHeight="1">
      <c r="A17" s="256" t="s">
        <v>17</v>
      </c>
      <c r="B17" s="846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8"/>
    </row>
    <row r="18" spans="1:16" s="38" customFormat="1" ht="20.100000000000001" customHeight="1">
      <c r="A18" s="257" t="s">
        <v>13</v>
      </c>
      <c r="B18" s="268">
        <v>0.04</v>
      </c>
      <c r="C18" s="269">
        <v>0.04</v>
      </c>
      <c r="D18" s="269">
        <v>0.04</v>
      </c>
      <c r="E18" s="269">
        <v>0.04</v>
      </c>
      <c r="F18" s="269">
        <v>0.04</v>
      </c>
      <c r="G18" s="269">
        <v>0.04</v>
      </c>
      <c r="H18" s="269">
        <v>0.04</v>
      </c>
      <c r="I18" s="269">
        <v>0.04</v>
      </c>
      <c r="J18" s="269">
        <v>0.04</v>
      </c>
      <c r="K18" s="269">
        <v>0.04</v>
      </c>
      <c r="L18" s="269">
        <v>0.04</v>
      </c>
      <c r="M18" s="270">
        <v>0.04</v>
      </c>
    </row>
    <row r="19" spans="1:16" s="19" customFormat="1" ht="20.100000000000001" customHeight="1">
      <c r="A19" s="258" t="s">
        <v>12</v>
      </c>
      <c r="B19" s="271">
        <f>+B17*(1+B18)</f>
        <v>0</v>
      </c>
      <c r="C19" s="86">
        <f t="shared" ref="C19:M19" si="0">+C17*(1+C18)</f>
        <v>0</v>
      </c>
      <c r="D19" s="86">
        <f t="shared" si="0"/>
        <v>0</v>
      </c>
      <c r="E19" s="86">
        <f t="shared" si="0"/>
        <v>0</v>
      </c>
      <c r="F19" s="86">
        <f t="shared" si="0"/>
        <v>0</v>
      </c>
      <c r="G19" s="86">
        <f t="shared" si="0"/>
        <v>0</v>
      </c>
      <c r="H19" s="86">
        <f t="shared" si="0"/>
        <v>0</v>
      </c>
      <c r="I19" s="86">
        <f t="shared" si="0"/>
        <v>0</v>
      </c>
      <c r="J19" s="86">
        <f t="shared" si="0"/>
        <v>0</v>
      </c>
      <c r="K19" s="86">
        <f t="shared" si="0"/>
        <v>0</v>
      </c>
      <c r="L19" s="86">
        <f t="shared" si="0"/>
        <v>0</v>
      </c>
      <c r="M19" s="272">
        <f t="shared" si="0"/>
        <v>0</v>
      </c>
    </row>
    <row r="20" spans="1:16" s="38" customFormat="1" ht="20.100000000000001" customHeight="1">
      <c r="A20" s="257" t="s">
        <v>10</v>
      </c>
      <c r="B20" s="271">
        <f>+'Q1 a Q18'!$B$16</f>
        <v>0</v>
      </c>
      <c r="C20" s="86">
        <f>+'Q1 a Q18'!B17</f>
        <v>0</v>
      </c>
      <c r="D20" s="86">
        <f>+'Q1 a Q18'!B18</f>
        <v>0</v>
      </c>
      <c r="E20" s="86">
        <f>+'Q1 a Q18'!B19</f>
        <v>0</v>
      </c>
      <c r="F20" s="86">
        <f>+'Q1 a Q18'!B20</f>
        <v>0</v>
      </c>
      <c r="G20" s="86">
        <f>+'Q1 a Q18'!B21</f>
        <v>0</v>
      </c>
      <c r="H20" s="86">
        <f>+'Q1 a Q18'!B22</f>
        <v>0</v>
      </c>
      <c r="I20" s="86">
        <f>+'Q1 a Q18'!B23</f>
        <v>0</v>
      </c>
      <c r="J20" s="86">
        <f>+'Q1 a Q18'!B24</f>
        <v>0</v>
      </c>
      <c r="K20" s="86">
        <f>+'Q1 a Q18'!B25</f>
        <v>0</v>
      </c>
      <c r="L20" s="86">
        <f>+'Q1 a Q18'!B26</f>
        <v>0</v>
      </c>
      <c r="M20" s="273">
        <f>+'Q1 a Q18'!B27</f>
        <v>0</v>
      </c>
    </row>
    <row r="21" spans="1:16" s="38" customFormat="1" ht="20.100000000000001" customHeight="1">
      <c r="A21" s="257" t="s">
        <v>14</v>
      </c>
      <c r="B21" s="271">
        <f>+'Q35 a Q36'!E33</f>
        <v>0</v>
      </c>
      <c r="C21" s="86">
        <f>+'Q35 a Q36'!E34</f>
        <v>0</v>
      </c>
      <c r="D21" s="86">
        <f>+'Q35 a Q36'!E35</f>
        <v>0</v>
      </c>
      <c r="E21" s="86">
        <f>+'Q35 a Q36'!$E$36</f>
        <v>0</v>
      </c>
      <c r="F21" s="86">
        <f>+'Q35 a Q36'!$E$37</f>
        <v>0</v>
      </c>
      <c r="G21" s="86">
        <f>+'Q35 a Q36'!$E$38</f>
        <v>0</v>
      </c>
      <c r="H21" s="86">
        <f>+'Q35 a Q36'!$E$39</f>
        <v>0</v>
      </c>
      <c r="I21" s="86">
        <f>+'Q35 a Q36'!$E$40</f>
        <v>0</v>
      </c>
      <c r="J21" s="86">
        <f>+'Q35 a Q36'!$E$41</f>
        <v>0</v>
      </c>
      <c r="K21" s="86">
        <f>+'Q35 a Q36'!$E$42</f>
        <v>0</v>
      </c>
      <c r="L21" s="86">
        <f>+'Q35 a Q36'!$E$44</f>
        <v>0</v>
      </c>
      <c r="M21" s="273">
        <f>+'Q35 a Q36'!$E$44</f>
        <v>0</v>
      </c>
    </row>
    <row r="22" spans="1:16" s="38" customFormat="1" ht="20.100000000000001" customHeight="1">
      <c r="A22" s="257" t="s">
        <v>15</v>
      </c>
      <c r="B22" s="271">
        <f>+'Q35 a Q36'!$C$33</f>
        <v>6</v>
      </c>
      <c r="C22" s="86">
        <f>+'Q35 a Q36'!$C$34</f>
        <v>6</v>
      </c>
      <c r="D22" s="86">
        <f>+'Q35 a Q36'!$C$35</f>
        <v>6</v>
      </c>
      <c r="E22" s="86">
        <f>+'Q35 a Q36'!$C$36</f>
        <v>6</v>
      </c>
      <c r="F22" s="86">
        <f>+'Q35 a Q36'!$C$37</f>
        <v>8</v>
      </c>
      <c r="G22" s="86">
        <f>+'Q35 a Q36'!$C$38</f>
        <v>10</v>
      </c>
      <c r="H22" s="86">
        <f>+'Q35 a Q36'!$C$39</f>
        <v>10</v>
      </c>
      <c r="I22" s="86">
        <f>+'Q35 a Q36'!$C$40</f>
        <v>12</v>
      </c>
      <c r="J22" s="86">
        <f>+'Q35 a Q36'!$C$41</f>
        <v>14</v>
      </c>
      <c r="K22" s="86">
        <f>+'Q35 a Q36'!$C$42</f>
        <v>6</v>
      </c>
      <c r="L22" s="86">
        <f>+'Q35 a Q36'!$C$44</f>
        <v>8</v>
      </c>
      <c r="M22" s="272">
        <f>+'Q35 a Q36'!$C$44</f>
        <v>8</v>
      </c>
    </row>
    <row r="23" spans="1:16" s="38" customFormat="1" ht="20.100000000000001" customHeight="1">
      <c r="A23" s="257" t="s">
        <v>16</v>
      </c>
      <c r="B23" s="271">
        <f>+B20-(B21*B22)</f>
        <v>0</v>
      </c>
      <c r="C23" s="86">
        <f t="shared" ref="C23:M23" si="1">+C20-(C21*C22)</f>
        <v>0</v>
      </c>
      <c r="D23" s="86">
        <f t="shared" si="1"/>
        <v>0</v>
      </c>
      <c r="E23" s="86">
        <f t="shared" si="1"/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273">
        <f t="shared" si="1"/>
        <v>0</v>
      </c>
    </row>
    <row r="24" spans="1:16" s="19" customFormat="1" ht="20.100000000000001" customHeight="1">
      <c r="A24" s="258" t="s">
        <v>27</v>
      </c>
      <c r="B24" s="274">
        <f>+'Q35 a Q36'!$C$16</f>
        <v>0</v>
      </c>
      <c r="C24" s="275">
        <f>+'Q35 a Q36'!$C$17</f>
        <v>0</v>
      </c>
      <c r="D24" s="275">
        <f>+'Q35 a Q36'!$C$18</f>
        <v>0</v>
      </c>
      <c r="E24" s="275">
        <f>+'Q35 a Q36'!$C$19</f>
        <v>0</v>
      </c>
      <c r="F24" s="275">
        <f>+'Q35 a Q36'!$C$20</f>
        <v>0</v>
      </c>
      <c r="G24" s="275">
        <f>+'Q35 a Q36'!$C$21</f>
        <v>0</v>
      </c>
      <c r="H24" s="275">
        <f>+'Q35 a Q36'!$C$22</f>
        <v>0</v>
      </c>
      <c r="I24" s="275">
        <f>+'Q35 a Q36'!$C$23</f>
        <v>0</v>
      </c>
      <c r="J24" s="275">
        <f>+'Q35 a Q36'!$C$24</f>
        <v>0</v>
      </c>
      <c r="K24" s="275">
        <f>+'Q35 a Q36'!$C$27</f>
        <v>0</v>
      </c>
      <c r="L24" s="275">
        <f>+'Q35 a Q36'!$C$27</f>
        <v>0</v>
      </c>
      <c r="M24" s="276">
        <f>+'Q35 a Q36'!$C$27</f>
        <v>0</v>
      </c>
    </row>
    <row r="25" spans="1:16" s="19" customFormat="1" ht="20.100000000000001" customHeight="1">
      <c r="A25" s="258" t="s">
        <v>26</v>
      </c>
      <c r="B25" s="277">
        <f>+'Q35 a Q36'!$D$16</f>
        <v>0</v>
      </c>
      <c r="C25" s="275">
        <f>+'Q35 a Q36'!$D$17</f>
        <v>0</v>
      </c>
      <c r="D25" s="278">
        <f>+'Q35 a Q36'!$D$18</f>
        <v>0</v>
      </c>
      <c r="E25" s="278">
        <f>+'Q35 a Q36'!$D$19</f>
        <v>0</v>
      </c>
      <c r="F25" s="278">
        <f>+'Q35 a Q36'!$D$20</f>
        <v>0</v>
      </c>
      <c r="G25" s="278">
        <f>+'Q35 a Q36'!$D$21</f>
        <v>0</v>
      </c>
      <c r="H25" s="278">
        <f>+'Q35 a Q36'!$D$22</f>
        <v>0</v>
      </c>
      <c r="I25" s="278">
        <f>+'Q35 a Q36'!$D$23</f>
        <v>0</v>
      </c>
      <c r="J25" s="278">
        <f>+'Q35 a Q36'!$D$24</f>
        <v>0</v>
      </c>
      <c r="K25" s="275">
        <f>+'Q35 a Q36'!$D$27</f>
        <v>0</v>
      </c>
      <c r="L25" s="278">
        <f>+'Q35 a Q36'!$D$27</f>
        <v>0</v>
      </c>
      <c r="M25" s="279">
        <f>+'Q35 a Q36'!$D$27</f>
        <v>0</v>
      </c>
    </row>
    <row r="26" spans="1:16" s="19" customFormat="1" ht="20.100000000000001" customHeight="1">
      <c r="A26" s="259" t="s">
        <v>7</v>
      </c>
      <c r="B26" s="274">
        <f>+B24*B25</f>
        <v>0</v>
      </c>
      <c r="C26" s="275">
        <f t="shared" ref="C26:M26" si="2">+C24*C25</f>
        <v>0</v>
      </c>
      <c r="D26" s="275">
        <f t="shared" si="2"/>
        <v>0</v>
      </c>
      <c r="E26" s="275">
        <f t="shared" si="2"/>
        <v>0</v>
      </c>
      <c r="F26" s="275">
        <f t="shared" si="2"/>
        <v>0</v>
      </c>
      <c r="G26" s="275">
        <f t="shared" si="2"/>
        <v>0</v>
      </c>
      <c r="H26" s="275">
        <f t="shared" si="2"/>
        <v>0</v>
      </c>
      <c r="I26" s="275">
        <f t="shared" si="2"/>
        <v>0</v>
      </c>
      <c r="J26" s="275">
        <f t="shared" si="2"/>
        <v>0</v>
      </c>
      <c r="K26" s="280">
        <f t="shared" si="2"/>
        <v>0</v>
      </c>
      <c r="L26" s="275">
        <f t="shared" si="2"/>
        <v>0</v>
      </c>
      <c r="M26" s="276">
        <f t="shared" si="2"/>
        <v>0</v>
      </c>
      <c r="O26" s="39"/>
    </row>
    <row r="27" spans="1:16" s="19" customFormat="1" ht="20.100000000000001" customHeight="1">
      <c r="A27" s="259" t="s">
        <v>8</v>
      </c>
      <c r="B27" s="274">
        <f>+'Q37'!$B$35</f>
        <v>0</v>
      </c>
      <c r="C27" s="275">
        <f>+'Q37'!$B$36</f>
        <v>0</v>
      </c>
      <c r="D27" s="275">
        <f>+'Q37'!$B$37</f>
        <v>0</v>
      </c>
      <c r="E27" s="275">
        <f>+'Q37'!$B$38</f>
        <v>0</v>
      </c>
      <c r="F27" s="275">
        <f>+'Q37'!$B$39</f>
        <v>0</v>
      </c>
      <c r="G27" s="275">
        <f>+'Q37'!$B$40</f>
        <v>0</v>
      </c>
      <c r="H27" s="275">
        <f>+'Q37'!$B$41</f>
        <v>0</v>
      </c>
      <c r="I27" s="275">
        <f>+'Q37'!$B$42</f>
        <v>0</v>
      </c>
      <c r="J27" s="275">
        <f>+'Q37'!$B$43</f>
        <v>0</v>
      </c>
      <c r="K27" s="275">
        <f>+'Q37'!$B$44</f>
        <v>0</v>
      </c>
      <c r="L27" s="275">
        <f>+'Q37'!$B$44</f>
        <v>0</v>
      </c>
      <c r="M27" s="276">
        <f>+'Q37'!$B$44</f>
        <v>0</v>
      </c>
    </row>
    <row r="28" spans="1:16" s="19" customFormat="1" ht="20.100000000000001" customHeight="1">
      <c r="A28" s="259" t="s">
        <v>9</v>
      </c>
      <c r="B28" s="274">
        <f>+'Q35 a Q36'!$H$33</f>
        <v>0</v>
      </c>
      <c r="C28" s="275">
        <f>+'Q35 a Q36'!$H$34</f>
        <v>0</v>
      </c>
      <c r="D28" s="275">
        <f>+'Q35 a Q36'!$H$35</f>
        <v>0</v>
      </c>
      <c r="E28" s="275">
        <f>+'Q35 a Q36'!$H$36</f>
        <v>0</v>
      </c>
      <c r="F28" s="275">
        <f>+'Q35 a Q36'!$H$37</f>
        <v>0</v>
      </c>
      <c r="G28" s="275">
        <f>+'Q35 a Q36'!$H$38</f>
        <v>0</v>
      </c>
      <c r="H28" s="275">
        <f>+'Q35 a Q36'!$H$39</f>
        <v>0</v>
      </c>
      <c r="I28" s="275">
        <f>+'Q35 a Q36'!$H$40</f>
        <v>0</v>
      </c>
      <c r="J28" s="275">
        <f>+'Q35 a Q36'!$H$41</f>
        <v>0</v>
      </c>
      <c r="K28" s="275">
        <f>+'Q35 a Q36'!$H$42</f>
        <v>0</v>
      </c>
      <c r="L28" s="275">
        <f>+'Q35 a Q36'!$H$44</f>
        <v>0</v>
      </c>
      <c r="M28" s="276">
        <f>+'Q35 a Q36'!$H$44</f>
        <v>0</v>
      </c>
      <c r="N28" s="40"/>
    </row>
    <row r="29" spans="1:16" s="19" customFormat="1" ht="20.100000000000001" customHeight="1">
      <c r="A29" s="259" t="s">
        <v>19</v>
      </c>
      <c r="B29" s="274">
        <f>+B28+B27+B26</f>
        <v>0</v>
      </c>
      <c r="C29" s="275">
        <f t="shared" ref="C29:M29" si="3">+C28+C27+C26</f>
        <v>0</v>
      </c>
      <c r="D29" s="275">
        <f t="shared" si="3"/>
        <v>0</v>
      </c>
      <c r="E29" s="275">
        <f t="shared" si="3"/>
        <v>0</v>
      </c>
      <c r="F29" s="275">
        <f t="shared" si="3"/>
        <v>0</v>
      </c>
      <c r="G29" s="275">
        <f t="shared" si="3"/>
        <v>0</v>
      </c>
      <c r="H29" s="275">
        <f t="shared" si="3"/>
        <v>0</v>
      </c>
      <c r="I29" s="275">
        <f t="shared" si="3"/>
        <v>0</v>
      </c>
      <c r="J29" s="275">
        <f t="shared" si="3"/>
        <v>0</v>
      </c>
      <c r="K29" s="275">
        <f t="shared" si="3"/>
        <v>0</v>
      </c>
      <c r="L29" s="275">
        <f t="shared" si="3"/>
        <v>0</v>
      </c>
      <c r="M29" s="276">
        <f t="shared" si="3"/>
        <v>0</v>
      </c>
    </row>
    <row r="30" spans="1:16" s="19" customFormat="1" ht="20.100000000000001" customHeight="1">
      <c r="A30" s="258"/>
      <c r="B30" s="27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9"/>
    </row>
    <row r="31" spans="1:16" s="19" customFormat="1" ht="20.100000000000001" customHeight="1">
      <c r="A31" s="260" t="s">
        <v>18</v>
      </c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s="38" customFormat="1" ht="20.100000000000001" customHeight="1">
      <c r="A32" s="256" t="s">
        <v>20</v>
      </c>
      <c r="B32" s="284">
        <f t="shared" ref="B32:M32" si="4">SUM(B33:B35)</f>
        <v>0</v>
      </c>
      <c r="C32" s="285">
        <f t="shared" si="4"/>
        <v>0</v>
      </c>
      <c r="D32" s="285">
        <f t="shared" si="4"/>
        <v>0</v>
      </c>
      <c r="E32" s="285">
        <f t="shared" si="4"/>
        <v>0</v>
      </c>
      <c r="F32" s="285">
        <f t="shared" si="4"/>
        <v>0</v>
      </c>
      <c r="G32" s="285">
        <f t="shared" si="4"/>
        <v>0</v>
      </c>
      <c r="H32" s="285">
        <f t="shared" si="4"/>
        <v>0</v>
      </c>
      <c r="I32" s="285">
        <f t="shared" si="4"/>
        <v>0</v>
      </c>
      <c r="J32" s="285">
        <f t="shared" si="4"/>
        <v>0</v>
      </c>
      <c r="K32" s="285">
        <f t="shared" si="4"/>
        <v>0</v>
      </c>
      <c r="L32" s="285">
        <f t="shared" si="4"/>
        <v>0</v>
      </c>
      <c r="M32" s="286">
        <f t="shared" si="4"/>
        <v>0</v>
      </c>
      <c r="N32" s="41"/>
      <c r="P32" s="41"/>
    </row>
    <row r="33" spans="1:16" s="38" customFormat="1" ht="20.100000000000001" customHeight="1">
      <c r="A33" s="261" t="s">
        <v>23</v>
      </c>
      <c r="B33" s="287">
        <f>+B26*B19</f>
        <v>0</v>
      </c>
      <c r="C33" s="288">
        <f t="shared" ref="C33:M33" si="5">+C26*C19</f>
        <v>0</v>
      </c>
      <c r="D33" s="288">
        <f t="shared" si="5"/>
        <v>0</v>
      </c>
      <c r="E33" s="288">
        <f t="shared" si="5"/>
        <v>0</v>
      </c>
      <c r="F33" s="288">
        <f t="shared" si="5"/>
        <v>0</v>
      </c>
      <c r="G33" s="288">
        <f t="shared" si="5"/>
        <v>0</v>
      </c>
      <c r="H33" s="288">
        <f t="shared" si="5"/>
        <v>0</v>
      </c>
      <c r="I33" s="288">
        <f t="shared" si="5"/>
        <v>0</v>
      </c>
      <c r="J33" s="288">
        <f t="shared" si="5"/>
        <v>0</v>
      </c>
      <c r="K33" s="86">
        <f t="shared" si="5"/>
        <v>0</v>
      </c>
      <c r="L33" s="86">
        <f t="shared" si="5"/>
        <v>0</v>
      </c>
      <c r="M33" s="273">
        <f t="shared" si="5"/>
        <v>0</v>
      </c>
      <c r="P33" s="41"/>
    </row>
    <row r="34" spans="1:16" s="38" customFormat="1" ht="20.100000000000001" customHeight="1">
      <c r="A34" s="261" t="s">
        <v>24</v>
      </c>
      <c r="B34" s="287">
        <f>+B27*B19</f>
        <v>0</v>
      </c>
      <c r="C34" s="288">
        <f t="shared" ref="C34:M34" si="6">+C27*C19</f>
        <v>0</v>
      </c>
      <c r="D34" s="288">
        <f t="shared" si="6"/>
        <v>0</v>
      </c>
      <c r="E34" s="288">
        <f t="shared" si="6"/>
        <v>0</v>
      </c>
      <c r="F34" s="288">
        <f t="shared" si="6"/>
        <v>0</v>
      </c>
      <c r="G34" s="288">
        <f t="shared" si="6"/>
        <v>0</v>
      </c>
      <c r="H34" s="288">
        <f t="shared" si="6"/>
        <v>0</v>
      </c>
      <c r="I34" s="288">
        <f t="shared" si="6"/>
        <v>0</v>
      </c>
      <c r="J34" s="288">
        <f t="shared" si="6"/>
        <v>0</v>
      </c>
      <c r="K34" s="86">
        <f t="shared" si="6"/>
        <v>0</v>
      </c>
      <c r="L34" s="86">
        <f t="shared" si="6"/>
        <v>0</v>
      </c>
      <c r="M34" s="273">
        <f t="shared" si="6"/>
        <v>0</v>
      </c>
      <c r="P34" s="41"/>
    </row>
    <row r="35" spans="1:16" s="38" customFormat="1" ht="20.100000000000001" customHeight="1">
      <c r="A35" s="261" t="s">
        <v>25</v>
      </c>
      <c r="B35" s="287">
        <f>+B28*B19</f>
        <v>0</v>
      </c>
      <c r="C35" s="288">
        <f t="shared" ref="C35:M35" si="7">+C28*C19</f>
        <v>0</v>
      </c>
      <c r="D35" s="288">
        <f t="shared" si="7"/>
        <v>0</v>
      </c>
      <c r="E35" s="288">
        <f t="shared" si="7"/>
        <v>0</v>
      </c>
      <c r="F35" s="288">
        <f t="shared" si="7"/>
        <v>0</v>
      </c>
      <c r="G35" s="288">
        <f t="shared" si="7"/>
        <v>0</v>
      </c>
      <c r="H35" s="288">
        <f t="shared" si="7"/>
        <v>0</v>
      </c>
      <c r="I35" s="288">
        <f t="shared" si="7"/>
        <v>0</v>
      </c>
      <c r="J35" s="288">
        <f t="shared" si="7"/>
        <v>0</v>
      </c>
      <c r="K35" s="86">
        <f t="shared" si="7"/>
        <v>0</v>
      </c>
      <c r="L35" s="86">
        <f t="shared" si="7"/>
        <v>0</v>
      </c>
      <c r="M35" s="273">
        <f t="shared" si="7"/>
        <v>0</v>
      </c>
      <c r="P35" s="41"/>
    </row>
    <row r="36" spans="1:16" s="19" customFormat="1" ht="20.100000000000001" customHeight="1">
      <c r="A36" s="262" t="s">
        <v>386</v>
      </c>
      <c r="B36" s="855"/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7"/>
    </row>
    <row r="37" spans="1:16" s="19" customFormat="1" ht="20.100000000000001" customHeight="1">
      <c r="A37" s="263" t="s">
        <v>321</v>
      </c>
      <c r="B37" s="638"/>
      <c r="C37" s="648"/>
      <c r="D37" s="648"/>
      <c r="E37" s="648"/>
      <c r="F37" s="648"/>
      <c r="G37" s="648"/>
      <c r="H37" s="648"/>
      <c r="I37" s="648"/>
      <c r="J37" s="648"/>
      <c r="K37" s="649"/>
      <c r="L37" s="649"/>
      <c r="M37" s="650"/>
    </row>
    <row r="38" spans="1:16" s="19" customFormat="1" ht="20.100000000000001" customHeight="1">
      <c r="A38" s="259"/>
      <c r="B38" s="19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5"/>
    </row>
    <row r="39" spans="1:16" s="19" customFormat="1" ht="20.100000000000001" customHeight="1">
      <c r="A39" s="262" t="s">
        <v>11</v>
      </c>
      <c r="B39" s="289" t="str">
        <f>IFERROR('Q32'!$B$43+'Q32'!$C$43+'Q33'!$B$33+'Q33'!$E$33,"")</f>
        <v/>
      </c>
      <c r="C39" s="290" t="str">
        <f>IFERROR('Q32'!$B$43+'Q32'!$C$43+'Q33'!$B$33+'Q33'!$E$33,"")</f>
        <v/>
      </c>
      <c r="D39" s="290" t="str">
        <f>IFERROR('Q32'!$B$43+'Q32'!$C$43+'Q33'!$B$33+'Q33'!$E$33,"")</f>
        <v/>
      </c>
      <c r="E39" s="290" t="str">
        <f>IFERROR('Q32'!$B$43+'Q32'!$C$43+'Q33'!$B$33+'Q33'!$E$33,"")</f>
        <v/>
      </c>
      <c r="F39" s="290" t="str">
        <f>IFERROR('Q32'!$B$43+'Q32'!$C$43+'Q33'!$B$33+'Q33'!$E$33,"")</f>
        <v/>
      </c>
      <c r="G39" s="290" t="str">
        <f>IFERROR('Q32'!$B$43+'Q32'!$C$43+'Q33'!$C$33+'Q33'!$E$33,"")</f>
        <v/>
      </c>
      <c r="H39" s="290" t="str">
        <f>IFERROR('Q32'!$B$43+'Q32'!$C$43+'Q33'!$C$33+'Q33'!$E$33,"")</f>
        <v/>
      </c>
      <c r="I39" s="290" t="str">
        <f>IFERROR('Q32'!$B$43+'Q32'!$C$43+'Q33'!$C$33+'Q33'!$E$33,"")</f>
        <v/>
      </c>
      <c r="J39" s="290" t="str">
        <f>IFERROR('Q32'!$B$43+'Q32'!$C$43+'Q33'!$C$33+'Q33'!$E$33,"")</f>
        <v/>
      </c>
      <c r="K39" s="290" t="str">
        <f>IFERROR('Q32'!$B$43+'Q32'!$C$43+'Q33'!$B$33+'Q33'!$E$33+'Q33'!$D$20,"")</f>
        <v/>
      </c>
      <c r="L39" s="290" t="str">
        <f>IFERROR('Q32'!$B$43+'Q32'!$C$43+'Q33'!$B$33+'Q33'!$E$33+'Q33'!$D$20,"")</f>
        <v/>
      </c>
      <c r="M39" s="291" t="str">
        <f>IFERROR('Q32'!$B$43+'Q32'!$C$43+'Q33'!$B$33+'Q33'!$E$33+'Q33'!$D$20,"")</f>
        <v/>
      </c>
    </row>
    <row r="40" spans="1:16" s="19" customFormat="1" ht="20.100000000000001" customHeight="1" thickBot="1">
      <c r="A40" s="264" t="s">
        <v>28</v>
      </c>
      <c r="B40" s="292" t="str">
        <f>+'Q34'!B61</f>
        <v/>
      </c>
      <c r="C40" s="293" t="str">
        <f>+B40</f>
        <v/>
      </c>
      <c r="D40" s="293" t="str">
        <f>+C40</f>
        <v/>
      </c>
      <c r="E40" s="293" t="str">
        <f>+D40</f>
        <v/>
      </c>
      <c r="F40" s="293" t="str">
        <f>+E40</f>
        <v/>
      </c>
      <c r="G40" s="293" t="str">
        <f t="shared" ref="G40:M40" si="8">+F40</f>
        <v/>
      </c>
      <c r="H40" s="293" t="str">
        <f>+G40</f>
        <v/>
      </c>
      <c r="I40" s="293" t="str">
        <f>+H40</f>
        <v/>
      </c>
      <c r="J40" s="293" t="str">
        <f t="shared" si="8"/>
        <v/>
      </c>
      <c r="K40" s="293" t="str">
        <f t="shared" si="8"/>
        <v/>
      </c>
      <c r="L40" s="293" t="str">
        <f t="shared" si="8"/>
        <v/>
      </c>
      <c r="M40" s="294" t="str">
        <f t="shared" si="8"/>
        <v/>
      </c>
    </row>
    <row r="41" spans="1:16" s="19" customFormat="1" ht="20.100000000000001" customHeight="1" thickTop="1">
      <c r="A41" s="576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</row>
    <row r="42" spans="1:16" ht="13.5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6" s="19" customFormat="1" ht="20.100000000000001" customHeight="1" thickTop="1">
      <c r="A43" s="298" t="s">
        <v>264</v>
      </c>
      <c r="B43" s="301">
        <f>+B32+B36+SUM(B39:B40)+B37</f>
        <v>0</v>
      </c>
      <c r="C43" s="302">
        <f t="shared" ref="C43:M43" si="9">+C32+C36+SUM(C39:C40)+C37</f>
        <v>0</v>
      </c>
      <c r="D43" s="302">
        <f t="shared" si="9"/>
        <v>0</v>
      </c>
      <c r="E43" s="302">
        <f t="shared" si="9"/>
        <v>0</v>
      </c>
      <c r="F43" s="302">
        <f t="shared" si="9"/>
        <v>0</v>
      </c>
      <c r="G43" s="302">
        <f t="shared" si="9"/>
        <v>0</v>
      </c>
      <c r="H43" s="302">
        <f t="shared" si="9"/>
        <v>0</v>
      </c>
      <c r="I43" s="302">
        <f t="shared" si="9"/>
        <v>0</v>
      </c>
      <c r="J43" s="302">
        <f t="shared" si="9"/>
        <v>0</v>
      </c>
      <c r="K43" s="302">
        <f t="shared" si="9"/>
        <v>0</v>
      </c>
      <c r="L43" s="302">
        <f t="shared" si="9"/>
        <v>0</v>
      </c>
      <c r="M43" s="303">
        <f t="shared" si="9"/>
        <v>0</v>
      </c>
    </row>
    <row r="44" spans="1:16" s="19" customFormat="1" ht="20.100000000000001" customHeight="1">
      <c r="A44" s="299" t="s">
        <v>258</v>
      </c>
      <c r="B44" s="304">
        <f ca="1">OFFSET('Q1 a Q18'!$D$16,,)</f>
        <v>0</v>
      </c>
      <c r="C44" s="42">
        <f ca="1">OFFSET('Q1 a Q18'!$D$16,1,)</f>
        <v>0</v>
      </c>
      <c r="D44" s="42">
        <f ca="1">OFFSET('Q1 a Q18'!$D$16,2,)</f>
        <v>0</v>
      </c>
      <c r="E44" s="42">
        <f ca="1">OFFSET('Q1 a Q18'!$D$16,3,)</f>
        <v>0</v>
      </c>
      <c r="F44" s="42">
        <f ca="1">OFFSET('Q1 a Q18'!$D$16,4,)</f>
        <v>0</v>
      </c>
      <c r="G44" s="42">
        <f ca="1">OFFSET('Q1 a Q18'!$D$16,5,)</f>
        <v>0</v>
      </c>
      <c r="H44" s="42">
        <f ca="1">OFFSET('Q1 a Q18'!$D$16,6,)</f>
        <v>0</v>
      </c>
      <c r="I44" s="42">
        <f ca="1">OFFSET('Q1 a Q18'!$D$16,7,)</f>
        <v>0</v>
      </c>
      <c r="J44" s="42">
        <f ca="1">OFFSET('Q1 a Q18'!$D$16,8,)</f>
        <v>0</v>
      </c>
      <c r="K44" s="42">
        <f ca="1">OFFSET('Q1 a Q18'!$D$16,9,)</f>
        <v>0</v>
      </c>
      <c r="L44" s="42">
        <f ca="1">OFFSET('Q1 a Q18'!$D$16,10,)</f>
        <v>0</v>
      </c>
      <c r="M44" s="305">
        <f ca="1">OFFSET('Q1 a Q18'!$D$16,11,)</f>
        <v>0</v>
      </c>
    </row>
    <row r="45" spans="1:16" s="19" customFormat="1" ht="20.100000000000001" customHeight="1" thickBot="1">
      <c r="A45" s="300" t="s">
        <v>259</v>
      </c>
      <c r="B45" s="306">
        <f ca="1">+B44*B43</f>
        <v>0</v>
      </c>
      <c r="C45" s="307">
        <f t="shared" ref="C45:M45" ca="1" si="10">+C44*C43</f>
        <v>0</v>
      </c>
      <c r="D45" s="307">
        <f t="shared" ca="1" si="10"/>
        <v>0</v>
      </c>
      <c r="E45" s="307">
        <f t="shared" ca="1" si="10"/>
        <v>0</v>
      </c>
      <c r="F45" s="307">
        <f t="shared" ca="1" si="10"/>
        <v>0</v>
      </c>
      <c r="G45" s="307">
        <f t="shared" ca="1" si="10"/>
        <v>0</v>
      </c>
      <c r="H45" s="307">
        <f ca="1">+H44*H43</f>
        <v>0</v>
      </c>
      <c r="I45" s="307">
        <f t="shared" ca="1" si="10"/>
        <v>0</v>
      </c>
      <c r="J45" s="307">
        <f t="shared" ca="1" si="10"/>
        <v>0</v>
      </c>
      <c r="K45" s="307">
        <f t="shared" ca="1" si="10"/>
        <v>0</v>
      </c>
      <c r="L45" s="307">
        <f t="shared" ca="1" si="10"/>
        <v>0</v>
      </c>
      <c r="M45" s="308">
        <f t="shared" ca="1" si="10"/>
        <v>0</v>
      </c>
    </row>
    <row r="46" spans="1:16" ht="14.25" thickTop="1" thickBo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6" s="19" customFormat="1" ht="20.100000000000001" customHeight="1" thickTop="1">
      <c r="A47" s="298" t="s">
        <v>263</v>
      </c>
      <c r="B47" s="309" t="str">
        <f>IFERROR('Q33'!$B$33+B40+B37+B36,"")</f>
        <v/>
      </c>
      <c r="C47" s="310" t="str">
        <f>IFERROR('Q33'!$B$33+C40+C37+C36,"")</f>
        <v/>
      </c>
      <c r="D47" s="310" t="str">
        <f>IFERROR('Q33'!$B$33+D40+D37+D36,"")</f>
        <v/>
      </c>
      <c r="E47" s="310" t="str">
        <f>IFERROR('Q33'!$B$33+E40+E37+E36,"")</f>
        <v/>
      </c>
      <c r="F47" s="310" t="str">
        <f>IFERROR('Q33'!$B$33+F40+F37+F36,"")</f>
        <v/>
      </c>
      <c r="G47" s="310" t="str">
        <f>IFERROR('Q33'!$B$33+G40+G37+G36,"")</f>
        <v/>
      </c>
      <c r="H47" s="310" t="str">
        <f>IFERROR('Q33'!$B$33+H40+H37+H36,"")</f>
        <v/>
      </c>
      <c r="I47" s="310" t="str">
        <f>IFERROR('Q33'!$B$33+I40+I37+I36,"")</f>
        <v/>
      </c>
      <c r="J47" s="310" t="str">
        <f>IFERROR('Q33'!$B$33+J40+J37+J36,"")</f>
        <v/>
      </c>
      <c r="K47" s="310" t="str">
        <f>IFERROR('Q33'!$B$33+K40+K37+K36,"")</f>
        <v/>
      </c>
      <c r="L47" s="310" t="str">
        <f>IFERROR('Q33'!$B$33+L40+L37+L36,"")</f>
        <v/>
      </c>
      <c r="M47" s="311" t="str">
        <f>IFERROR('Q33'!$B$33+M40+M37+M36,"")</f>
        <v/>
      </c>
    </row>
    <row r="48" spans="1:16" s="19" customFormat="1" ht="20.100000000000001" customHeight="1">
      <c r="A48" s="299" t="s">
        <v>260</v>
      </c>
      <c r="B48" s="304">
        <f ca="1">OFFSET('Q1 a Q18'!$E$16,,)</f>
        <v>0</v>
      </c>
      <c r="C48" s="42">
        <f ca="1">OFFSET('Q1 a Q18'!$E$16,1,)</f>
        <v>0</v>
      </c>
      <c r="D48" s="42">
        <f ca="1">OFFSET('Q1 a Q18'!$E$16,2,)</f>
        <v>0</v>
      </c>
      <c r="E48" s="42">
        <f ca="1">OFFSET('Q1 a Q18'!$E$16,3,)</f>
        <v>0</v>
      </c>
      <c r="F48" s="42">
        <f ca="1">OFFSET('Q1 a Q18'!$E$16,4,)</f>
        <v>0</v>
      </c>
      <c r="G48" s="42">
        <f ca="1">OFFSET('Q1 a Q18'!$E$16,5,)</f>
        <v>0</v>
      </c>
      <c r="H48" s="42">
        <f ca="1">OFFSET('Q1 a Q18'!$E$16,6,)</f>
        <v>0</v>
      </c>
      <c r="I48" s="42">
        <f ca="1">OFFSET('Q1 a Q18'!$E$16,7,)</f>
        <v>0</v>
      </c>
      <c r="J48" s="42">
        <f ca="1">OFFSET('Q1 a Q18'!$E$16,8,)</f>
        <v>0</v>
      </c>
      <c r="K48" s="42">
        <v>0</v>
      </c>
      <c r="L48" s="42">
        <v>0</v>
      </c>
      <c r="M48" s="305">
        <v>0</v>
      </c>
    </row>
    <row r="49" spans="1:13" s="19" customFormat="1" ht="20.100000000000001" customHeight="1" thickBot="1">
      <c r="A49" s="300" t="s">
        <v>262</v>
      </c>
      <c r="B49" s="306" t="str">
        <f t="shared" ref="B49:M49" ca="1" si="11">IFERROR(B48*B47,"")</f>
        <v/>
      </c>
      <c r="C49" s="307" t="str">
        <f t="shared" ca="1" si="11"/>
        <v/>
      </c>
      <c r="D49" s="307" t="str">
        <f t="shared" ca="1" si="11"/>
        <v/>
      </c>
      <c r="E49" s="307" t="str">
        <f t="shared" ca="1" si="11"/>
        <v/>
      </c>
      <c r="F49" s="307" t="str">
        <f t="shared" ca="1" si="11"/>
        <v/>
      </c>
      <c r="G49" s="307" t="str">
        <f t="shared" ca="1" si="11"/>
        <v/>
      </c>
      <c r="H49" s="307" t="str">
        <f t="shared" ca="1" si="11"/>
        <v/>
      </c>
      <c r="I49" s="307" t="str">
        <f t="shared" ca="1" si="11"/>
        <v/>
      </c>
      <c r="J49" s="307" t="str">
        <f t="shared" ca="1" si="11"/>
        <v/>
      </c>
      <c r="K49" s="307" t="str">
        <f t="shared" si="11"/>
        <v/>
      </c>
      <c r="L49" s="307" t="str">
        <f t="shared" si="11"/>
        <v/>
      </c>
      <c r="M49" s="308" t="str">
        <f t="shared" si="11"/>
        <v/>
      </c>
    </row>
    <row r="50" spans="1:13" ht="14.25" thickTop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4"/>
    </row>
    <row r="51" spans="1:13" s="19" customFormat="1" ht="20.100000000000001" customHeight="1" thickTop="1" thickBot="1">
      <c r="A51" s="295" t="s">
        <v>269</v>
      </c>
      <c r="B51" s="312" t="str">
        <f t="shared" ref="B51:M51" ca="1" si="12">IFERROR(B49+B45,"")</f>
        <v/>
      </c>
      <c r="C51" s="313" t="str">
        <f t="shared" ca="1" si="12"/>
        <v/>
      </c>
      <c r="D51" s="313" t="str">
        <f t="shared" ca="1" si="12"/>
        <v/>
      </c>
      <c r="E51" s="313" t="str">
        <f t="shared" ca="1" si="12"/>
        <v/>
      </c>
      <c r="F51" s="313" t="str">
        <f t="shared" ca="1" si="12"/>
        <v/>
      </c>
      <c r="G51" s="313" t="str">
        <f t="shared" ca="1" si="12"/>
        <v/>
      </c>
      <c r="H51" s="313" t="str">
        <f t="shared" ca="1" si="12"/>
        <v/>
      </c>
      <c r="I51" s="313" t="str">
        <f t="shared" ca="1" si="12"/>
        <v/>
      </c>
      <c r="J51" s="313" t="str">
        <f t="shared" ca="1" si="12"/>
        <v/>
      </c>
      <c r="K51" s="313" t="str">
        <f t="shared" ca="1" si="12"/>
        <v/>
      </c>
      <c r="L51" s="313" t="str">
        <f t="shared" ca="1" si="12"/>
        <v/>
      </c>
      <c r="M51" s="314" t="str">
        <f t="shared" ca="1" si="12"/>
        <v/>
      </c>
    </row>
    <row r="52" spans="1:13" ht="14.25" thickTop="1" thickBot="1"/>
    <row r="53" spans="1:13" s="19" customFormat="1" ht="20.100000000000001" customHeight="1" thickTop="1" thickBot="1">
      <c r="A53" s="296" t="s">
        <v>268</v>
      </c>
      <c r="B53" s="297">
        <f ca="1">SUM(B51:M51)*12</f>
        <v>0</v>
      </c>
    </row>
    <row r="54" spans="1:13" ht="13.5" thickTop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3">
      <c r="A56" s="6"/>
      <c r="B56" s="5"/>
      <c r="C56" s="5"/>
      <c r="D56" s="5"/>
      <c r="E56" s="5"/>
      <c r="F56" s="5"/>
      <c r="G56" s="5"/>
      <c r="H56" s="5"/>
      <c r="I56" s="5"/>
      <c r="J56" s="5"/>
      <c r="K56" s="2"/>
      <c r="L56" s="6"/>
    </row>
    <row r="57" spans="1:13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6"/>
    </row>
    <row r="58" spans="1:13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6"/>
    </row>
    <row r="59" spans="1:13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6"/>
    </row>
    <row r="60" spans="1:1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3">
      <c r="A61" s="6"/>
      <c r="B61" s="15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3">
      <c r="A62" s="6"/>
      <c r="B62" s="15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3">
      <c r="A63" s="6"/>
      <c r="B63" s="15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3">
      <c r="A64" s="6"/>
      <c r="B64" s="15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6"/>
      <c r="B65" s="15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6"/>
      <c r="B66" s="15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6"/>
      <c r="B67" s="15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</sheetData>
  <customSheetViews>
    <customSheetView guid="{1F848F2A-1647-4ED0-99A1-CE069424082D}" topLeftCell="A13">
      <selection activeCell="B27" sqref="B27"/>
      <pageMargins left="0.35433070866141736" right="0.31496062992125984" top="0.21" bottom="0.16" header="0.19685039370078741" footer="0.16"/>
      <pageSetup paperSize="9" scale="81" orientation="landscape" r:id="rId1"/>
      <headerFooter alignWithMargins="0"/>
    </customSheetView>
  </customSheetViews>
  <mergeCells count="11">
    <mergeCell ref="A13:M14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ageMargins left="0.15748031496062992" right="0.15748031496062992" top="0.35433070866141736" bottom="0.17" header="0.19685039370078741" footer="0.59055118110236227"/>
  <pageSetup paperSize="9" scale="77" fitToHeight="12" pageOrder="overThenDown" orientation="landscape" r:id="rId2"/>
  <headerFooter>
    <oddHeader>&amp;R&amp;G</oddHeader>
    <oddFooter>&amp;R&amp;P /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"/>
  <dimension ref="A1:W71"/>
  <sheetViews>
    <sheetView showGridLines="0" zoomScaleSheetLayoutView="90" workbookViewId="0">
      <selection sqref="A1:I1"/>
    </sheetView>
  </sheetViews>
  <sheetFormatPr defaultColWidth="17.42578125" defaultRowHeight="12.75"/>
  <cols>
    <col min="1" max="1" width="27.42578125" style="45" customWidth="1"/>
    <col min="2" max="2" width="17.42578125" style="45"/>
    <col min="3" max="3" width="17.42578125" style="45" customWidth="1"/>
    <col min="4" max="16384" width="17.42578125" style="45"/>
  </cols>
  <sheetData>
    <row r="1" spans="1:23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8" customFormat="1" ht="14.25">
      <c r="A7" s="115" t="s">
        <v>383</v>
      </c>
      <c r="B7" s="892">
        <v>7</v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23.2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3.5" thickTop="1">
      <c r="A13" s="1026" t="s">
        <v>420</v>
      </c>
      <c r="B13" s="1027"/>
      <c r="C13" s="1027"/>
      <c r="D13" s="1027"/>
      <c r="E13" s="1027"/>
      <c r="F13" s="1027"/>
      <c r="G13" s="1028"/>
    </row>
    <row r="14" spans="1:23">
      <c r="A14" s="1029"/>
      <c r="B14" s="1030"/>
      <c r="C14" s="1030"/>
      <c r="D14" s="1030"/>
      <c r="E14" s="1030"/>
      <c r="F14" s="1030"/>
      <c r="G14" s="1031"/>
    </row>
    <row r="15" spans="1:23" ht="33.75" customHeight="1">
      <c r="A15" s="215" t="s">
        <v>159</v>
      </c>
      <c r="B15" s="1036" t="s">
        <v>339</v>
      </c>
      <c r="C15" s="1037"/>
      <c r="D15" s="597" t="s">
        <v>349</v>
      </c>
      <c r="E15" s="597" t="s">
        <v>350</v>
      </c>
      <c r="F15" s="597" t="s">
        <v>326</v>
      </c>
      <c r="G15" s="216" t="s">
        <v>327</v>
      </c>
    </row>
    <row r="16" spans="1:23">
      <c r="A16" s="217"/>
      <c r="B16" s="218" t="s">
        <v>328</v>
      </c>
      <c r="C16" s="219" t="s">
        <v>329</v>
      </c>
      <c r="D16" s="218" t="s">
        <v>330</v>
      </c>
      <c r="E16" s="218" t="s">
        <v>330</v>
      </c>
      <c r="F16" s="218" t="s">
        <v>330</v>
      </c>
      <c r="G16" s="220" t="s">
        <v>330</v>
      </c>
    </row>
    <row r="17" spans="1:7">
      <c r="A17" s="221" t="s">
        <v>55</v>
      </c>
      <c r="B17" s="222">
        <f>+'Q31'!B17</f>
        <v>0</v>
      </c>
      <c r="C17" s="223">
        <f>+'Q31'!C17</f>
        <v>0</v>
      </c>
      <c r="D17" s="224">
        <f ca="1">OFFSET('Q39'!$B$19,,)*E17</f>
        <v>0</v>
      </c>
      <c r="E17" s="225">
        <f>+'Q1 a Q18'!D16</f>
        <v>0</v>
      </c>
      <c r="F17" s="222">
        <f t="shared" ref="F17:F28" si="0">+G17-E17</f>
        <v>0</v>
      </c>
      <c r="G17" s="226">
        <f>ROUND(+E17*(1-0.06),0)</f>
        <v>0</v>
      </c>
    </row>
    <row r="18" spans="1:7">
      <c r="A18" s="221" t="s">
        <v>51</v>
      </c>
      <c r="B18" s="222">
        <f>+'Q31'!B18</f>
        <v>0</v>
      </c>
      <c r="C18" s="223">
        <f>+'Q31'!C18</f>
        <v>0</v>
      </c>
      <c r="D18" s="224">
        <f ca="1">OFFSET('Q39'!$B$19,,1)*E18</f>
        <v>0</v>
      </c>
      <c r="E18" s="225">
        <f>+'Q1 a Q18'!D17</f>
        <v>0</v>
      </c>
      <c r="F18" s="222">
        <f t="shared" si="0"/>
        <v>0</v>
      </c>
      <c r="G18" s="226">
        <f t="shared" ref="G18:G28" si="1">ROUND(+E18*(1-0.06),0)</f>
        <v>0</v>
      </c>
    </row>
    <row r="19" spans="1:7">
      <c r="A19" s="221" t="s">
        <v>30</v>
      </c>
      <c r="B19" s="222">
        <f>+'Q31'!B19</f>
        <v>0</v>
      </c>
      <c r="C19" s="223">
        <f>+'Q31'!C19</f>
        <v>0</v>
      </c>
      <c r="D19" s="224">
        <f ca="1">OFFSET('Q39'!$B$19,,2)*E19</f>
        <v>0</v>
      </c>
      <c r="E19" s="225">
        <f>+'Q1 a Q18'!D18</f>
        <v>0</v>
      </c>
      <c r="F19" s="222">
        <f t="shared" si="0"/>
        <v>0</v>
      </c>
      <c r="G19" s="226">
        <f t="shared" si="1"/>
        <v>0</v>
      </c>
    </row>
    <row r="20" spans="1:7">
      <c r="A20" s="221" t="s">
        <v>31</v>
      </c>
      <c r="B20" s="222">
        <f>+'Q31'!B20</f>
        <v>0</v>
      </c>
      <c r="C20" s="223">
        <f>+'Q31'!C20</f>
        <v>0</v>
      </c>
      <c r="D20" s="224">
        <f ca="1">OFFSET('Q39'!$B$19,,3)*E20</f>
        <v>0</v>
      </c>
      <c r="E20" s="225">
        <f>+'Q1 a Q18'!D19</f>
        <v>0</v>
      </c>
      <c r="F20" s="222">
        <f t="shared" si="0"/>
        <v>0</v>
      </c>
      <c r="G20" s="226">
        <f t="shared" si="1"/>
        <v>0</v>
      </c>
    </row>
    <row r="21" spans="1:7">
      <c r="A21" s="221" t="s">
        <v>56</v>
      </c>
      <c r="B21" s="222">
        <f>+'Q31'!B21</f>
        <v>0</v>
      </c>
      <c r="C21" s="223">
        <f>+'Q31'!C21</f>
        <v>0</v>
      </c>
      <c r="D21" s="224">
        <f ca="1">OFFSET('Q39'!$B$19,,4)*E21</f>
        <v>0</v>
      </c>
      <c r="E21" s="225">
        <f>+'Q1 a Q18'!D20</f>
        <v>0</v>
      </c>
      <c r="F21" s="222">
        <f t="shared" si="0"/>
        <v>0</v>
      </c>
      <c r="G21" s="226">
        <f t="shared" si="1"/>
        <v>0</v>
      </c>
    </row>
    <row r="22" spans="1:7">
      <c r="A22" s="221" t="s">
        <v>52</v>
      </c>
      <c r="B22" s="222">
        <f>+'Q31'!B22</f>
        <v>0</v>
      </c>
      <c r="C22" s="223">
        <f>+'Q31'!C22</f>
        <v>0</v>
      </c>
      <c r="D22" s="224">
        <f ca="1">OFFSET('Q39'!$B$19,,5)*E22</f>
        <v>0</v>
      </c>
      <c r="E22" s="225">
        <f>+'Q1 a Q18'!D21</f>
        <v>0</v>
      </c>
      <c r="F22" s="222">
        <f t="shared" si="0"/>
        <v>0</v>
      </c>
      <c r="G22" s="226">
        <f t="shared" si="1"/>
        <v>0</v>
      </c>
    </row>
    <row r="23" spans="1:7">
      <c r="A23" s="221" t="s">
        <v>222</v>
      </c>
      <c r="B23" s="222">
        <f>+'Q31'!B23</f>
        <v>0</v>
      </c>
      <c r="C23" s="223">
        <f>+'Q31'!C23</f>
        <v>0</v>
      </c>
      <c r="D23" s="224">
        <f ca="1">OFFSET('Q39'!$B$19,,6)*E23</f>
        <v>0</v>
      </c>
      <c r="E23" s="225">
        <f>+'Q1 a Q18'!D22</f>
        <v>0</v>
      </c>
      <c r="F23" s="222">
        <f t="shared" si="0"/>
        <v>0</v>
      </c>
      <c r="G23" s="226">
        <f t="shared" si="1"/>
        <v>0</v>
      </c>
    </row>
    <row r="24" spans="1:7">
      <c r="A24" s="221" t="s">
        <v>57</v>
      </c>
      <c r="B24" s="222">
        <f>+'Q31'!B24</f>
        <v>0</v>
      </c>
      <c r="C24" s="223">
        <f>+'Q31'!C24</f>
        <v>0</v>
      </c>
      <c r="D24" s="224">
        <f ca="1">OFFSET('Q39'!$B$19,,7)*E24</f>
        <v>0</v>
      </c>
      <c r="E24" s="225">
        <f>+'Q1 a Q18'!D23</f>
        <v>0</v>
      </c>
      <c r="F24" s="222">
        <f t="shared" si="0"/>
        <v>0</v>
      </c>
      <c r="G24" s="226">
        <f t="shared" si="1"/>
        <v>0</v>
      </c>
    </row>
    <row r="25" spans="1:7">
      <c r="A25" s="221" t="s">
        <v>53</v>
      </c>
      <c r="B25" s="222">
        <f>+'Q31'!B25</f>
        <v>0</v>
      </c>
      <c r="C25" s="223">
        <f>+'Q31'!C25</f>
        <v>0</v>
      </c>
      <c r="D25" s="224">
        <f ca="1">OFFSET('Q39'!$B$19,,8)*E25</f>
        <v>0</v>
      </c>
      <c r="E25" s="225">
        <f>+'Q1 a Q18'!D24</f>
        <v>0</v>
      </c>
      <c r="F25" s="222">
        <f t="shared" si="0"/>
        <v>0</v>
      </c>
      <c r="G25" s="226">
        <f t="shared" si="1"/>
        <v>0</v>
      </c>
    </row>
    <row r="26" spans="1:7">
      <c r="A26" s="221" t="s">
        <v>58</v>
      </c>
      <c r="B26" s="222">
        <f>+'Q31'!B26</f>
        <v>0</v>
      </c>
      <c r="C26" s="223">
        <f>+'Q31'!C26</f>
        <v>0</v>
      </c>
      <c r="D26" s="224">
        <f ca="1">OFFSET('Q39'!$B$19,,9)*E26</f>
        <v>0</v>
      </c>
      <c r="E26" s="225">
        <f>+'Q1 a Q18'!D25</f>
        <v>0</v>
      </c>
      <c r="F26" s="222">
        <f t="shared" si="0"/>
        <v>0</v>
      </c>
      <c r="G26" s="226">
        <f t="shared" si="1"/>
        <v>0</v>
      </c>
    </row>
    <row r="27" spans="1:7">
      <c r="A27" s="221" t="s">
        <v>185</v>
      </c>
      <c r="B27" s="222">
        <f>+'Q31'!B27</f>
        <v>0</v>
      </c>
      <c r="C27" s="223">
        <f>+'Q31'!C27</f>
        <v>0</v>
      </c>
      <c r="D27" s="224">
        <f ca="1">OFFSET('Q39'!$B$19,,10)*E27</f>
        <v>0</v>
      </c>
      <c r="E27" s="225">
        <f>+'Q1 a Q18'!D26</f>
        <v>0</v>
      </c>
      <c r="F27" s="222">
        <f t="shared" si="0"/>
        <v>0</v>
      </c>
      <c r="G27" s="226">
        <f t="shared" si="1"/>
        <v>0</v>
      </c>
    </row>
    <row r="28" spans="1:7" ht="13.5" thickBot="1">
      <c r="A28" s="227" t="s">
        <v>186</v>
      </c>
      <c r="B28" s="228">
        <f>+'Q31'!B28</f>
        <v>0</v>
      </c>
      <c r="C28" s="229">
        <f>+'Q31'!C28</f>
        <v>0</v>
      </c>
      <c r="D28" s="230">
        <f ca="1">OFFSET('Q39'!$B$19,,11)*E28</f>
        <v>0</v>
      </c>
      <c r="E28" s="231">
        <f>+'Q1 a Q18'!D27</f>
        <v>0</v>
      </c>
      <c r="F28" s="228">
        <f t="shared" si="0"/>
        <v>0</v>
      </c>
      <c r="G28" s="232">
        <f t="shared" si="1"/>
        <v>0</v>
      </c>
    </row>
    <row r="29" spans="1:7" ht="13.5" thickTop="1">
      <c r="A29" s="46"/>
      <c r="B29" s="46"/>
      <c r="C29" s="47"/>
      <c r="D29" s="48"/>
      <c r="E29" s="48"/>
      <c r="F29" s="47"/>
      <c r="G29" s="47"/>
    </row>
    <row r="30" spans="1:7" ht="13.5" thickBot="1">
      <c r="B30" s="49" t="str">
        <f>IF(SUM(B17:B28)&lt;&gt;'Q31'!$B$29,"o total de horas diurnas deve coincidir com o informado no quadro horas mensais trabalhadas","")</f>
        <v/>
      </c>
      <c r="C30" s="47"/>
      <c r="D30" s="48"/>
      <c r="E30" s="48"/>
      <c r="F30" s="47"/>
      <c r="G30" s="47"/>
    </row>
    <row r="31" spans="1:7" ht="20.100000000000001" customHeight="1" thickTop="1">
      <c r="A31" s="1026" t="s">
        <v>421</v>
      </c>
      <c r="B31" s="1027"/>
      <c r="C31" s="1028"/>
      <c r="D31" s="50"/>
      <c r="E31" s="51"/>
      <c r="F31" s="52"/>
      <c r="G31" s="50"/>
    </row>
    <row r="32" spans="1:7" ht="25.5">
      <c r="A32" s="233"/>
      <c r="B32" s="234" t="s">
        <v>359</v>
      </c>
      <c r="C32" s="235" t="s">
        <v>360</v>
      </c>
      <c r="D32" s="50"/>
      <c r="E32" s="50"/>
      <c r="F32" s="50"/>
      <c r="G32" s="50"/>
    </row>
    <row r="33" spans="1:11" ht="15">
      <c r="A33" s="236" t="s">
        <v>210</v>
      </c>
      <c r="B33" s="237">
        <v>27.18</v>
      </c>
      <c r="C33" s="238">
        <v>15.78</v>
      </c>
      <c r="D33" s="50"/>
      <c r="E33" s="53"/>
      <c r="F33" s="50"/>
      <c r="G33" s="50"/>
    </row>
    <row r="34" spans="1:11" ht="15">
      <c r="A34" s="236" t="s">
        <v>252</v>
      </c>
      <c r="B34" s="237">
        <v>38.53</v>
      </c>
      <c r="C34" s="238">
        <v>24.03</v>
      </c>
      <c r="D34" s="50"/>
      <c r="E34" s="50"/>
      <c r="F34" s="50"/>
      <c r="G34" s="50"/>
    </row>
    <row r="35" spans="1:11" s="54" customFormat="1" ht="15" customHeight="1">
      <c r="A35" s="1034" t="s">
        <v>343</v>
      </c>
      <c r="B35" s="1035"/>
      <c r="C35" s="849"/>
    </row>
    <row r="36" spans="1:11" s="54" customFormat="1" ht="15" customHeight="1">
      <c r="A36" s="1034" t="s">
        <v>361</v>
      </c>
      <c r="B36" s="1035"/>
      <c r="C36" s="239">
        <v>1644.9</v>
      </c>
    </row>
    <row r="37" spans="1:11" s="54" customFormat="1" ht="15" customHeight="1">
      <c r="A37" s="1034" t="s">
        <v>346</v>
      </c>
      <c r="B37" s="1035"/>
      <c r="C37" s="850"/>
    </row>
    <row r="38" spans="1:11" s="54" customFormat="1" ht="15" customHeight="1">
      <c r="A38" s="1034" t="s">
        <v>347</v>
      </c>
      <c r="B38" s="1035"/>
      <c r="C38" s="850"/>
    </row>
    <row r="39" spans="1:11" s="54" customFormat="1" ht="15" customHeight="1" thickBot="1">
      <c r="A39" s="1032" t="s">
        <v>348</v>
      </c>
      <c r="B39" s="1033"/>
      <c r="C39" s="851"/>
    </row>
    <row r="40" spans="1:11" ht="14.25" thickTop="1" thickBot="1"/>
    <row r="41" spans="1:11" ht="30" customHeight="1" thickTop="1">
      <c r="A41" s="240" t="s">
        <v>245</v>
      </c>
      <c r="B41" s="241" t="s">
        <v>333</v>
      </c>
      <c r="C41" s="241" t="s">
        <v>334</v>
      </c>
      <c r="D41" s="242" t="s">
        <v>335</v>
      </c>
    </row>
    <row r="42" spans="1:11" ht="15">
      <c r="A42" s="243" t="s">
        <v>65</v>
      </c>
      <c r="B42" s="598">
        <v>1.0158</v>
      </c>
      <c r="C42" s="600">
        <v>18386</v>
      </c>
      <c r="D42" s="601">
        <v>14086</v>
      </c>
      <c r="F42" s="55"/>
      <c r="G42" s="55"/>
      <c r="H42" s="55"/>
      <c r="I42" s="56"/>
      <c r="J42" s="56"/>
      <c r="K42" s="56"/>
    </row>
    <row r="43" spans="1:11" ht="15">
      <c r="A43" s="243" t="s">
        <v>66</v>
      </c>
      <c r="B43" s="598">
        <v>1.3286</v>
      </c>
      <c r="C43" s="600">
        <v>18398</v>
      </c>
      <c r="D43" s="601">
        <v>14098</v>
      </c>
      <c r="F43" s="55"/>
      <c r="G43" s="55"/>
      <c r="H43" s="55"/>
      <c r="I43" s="56"/>
      <c r="J43" s="56"/>
      <c r="K43" s="56"/>
    </row>
    <row r="44" spans="1:11" ht="15">
      <c r="A44" s="243" t="s">
        <v>30</v>
      </c>
      <c r="B44" s="598">
        <v>1.4887999999999999</v>
      </c>
      <c r="C44" s="600">
        <v>18981</v>
      </c>
      <c r="D44" s="601">
        <v>14678</v>
      </c>
      <c r="F44" s="55"/>
      <c r="G44" s="55"/>
      <c r="H44" s="55"/>
      <c r="I44" s="56"/>
      <c r="J44" s="56"/>
      <c r="K44" s="56"/>
    </row>
    <row r="45" spans="1:11" ht="15">
      <c r="A45" s="243" t="s">
        <v>31</v>
      </c>
      <c r="B45" s="598">
        <v>1.7819</v>
      </c>
      <c r="C45" s="600">
        <v>22427</v>
      </c>
      <c r="D45" s="601">
        <v>18119</v>
      </c>
      <c r="F45" s="55"/>
      <c r="G45" s="55"/>
      <c r="H45" s="55"/>
      <c r="I45" s="56"/>
      <c r="J45" s="56"/>
      <c r="K45" s="56"/>
    </row>
    <row r="46" spans="1:11" ht="15">
      <c r="A46" s="243" t="s">
        <v>56</v>
      </c>
      <c r="B46" s="598">
        <v>2.1187</v>
      </c>
      <c r="C46" s="600">
        <v>24452</v>
      </c>
      <c r="D46" s="601">
        <v>20140</v>
      </c>
      <c r="F46" s="55"/>
      <c r="G46" s="55"/>
      <c r="H46" s="55"/>
      <c r="I46" s="56"/>
      <c r="J46" s="56"/>
      <c r="K46" s="56"/>
    </row>
    <row r="47" spans="1:11" ht="15">
      <c r="A47" s="243" t="s">
        <v>52</v>
      </c>
      <c r="B47" s="598">
        <v>2.3290999999999999</v>
      </c>
      <c r="C47" s="600">
        <v>32129</v>
      </c>
      <c r="D47" s="601">
        <v>27817</v>
      </c>
      <c r="F47" s="55"/>
      <c r="G47" s="55"/>
      <c r="H47" s="55"/>
      <c r="I47" s="56"/>
      <c r="J47" s="56"/>
      <c r="K47" s="56"/>
    </row>
    <row r="48" spans="1:11" ht="15">
      <c r="A48" s="243" t="s">
        <v>222</v>
      </c>
      <c r="B48" s="598">
        <v>2.3588</v>
      </c>
      <c r="C48" s="600">
        <v>34082</v>
      </c>
      <c r="D48" s="601">
        <v>29769</v>
      </c>
      <c r="F48" s="55"/>
      <c r="G48" s="55"/>
      <c r="H48" s="55"/>
      <c r="I48" s="56"/>
      <c r="J48" s="56"/>
      <c r="K48" s="56"/>
    </row>
    <row r="49" spans="1:13" ht="15">
      <c r="A49" s="243" t="s">
        <v>57</v>
      </c>
      <c r="B49" s="598">
        <v>2.4796999999999998</v>
      </c>
      <c r="C49" s="600">
        <v>34850</v>
      </c>
      <c r="D49" s="601">
        <v>30535</v>
      </c>
      <c r="F49" s="55"/>
      <c r="G49" s="55"/>
      <c r="H49" s="55"/>
      <c r="I49" s="56"/>
      <c r="J49" s="56"/>
      <c r="K49" s="56"/>
    </row>
    <row r="50" spans="1:13" ht="15.75" customHeight="1">
      <c r="A50" s="243" t="s">
        <v>53</v>
      </c>
      <c r="B50" s="598">
        <v>2.6726000000000001</v>
      </c>
      <c r="C50" s="600">
        <v>37841</v>
      </c>
      <c r="D50" s="601">
        <v>33524</v>
      </c>
      <c r="F50" s="55"/>
      <c r="G50" s="55"/>
      <c r="H50" s="55"/>
      <c r="I50" s="56"/>
      <c r="J50" s="56"/>
      <c r="K50" s="56"/>
    </row>
    <row r="51" spans="1:13" ht="15.75" customHeight="1">
      <c r="A51" s="243" t="s">
        <v>58</v>
      </c>
      <c r="B51" s="598">
        <v>1.5676999999999999</v>
      </c>
      <c r="C51" s="600">
        <v>24332</v>
      </c>
      <c r="D51" s="601">
        <v>19875</v>
      </c>
      <c r="F51" s="55"/>
      <c r="G51" s="55"/>
      <c r="H51" s="55"/>
      <c r="I51" s="56"/>
      <c r="J51" s="56"/>
      <c r="K51" s="56"/>
    </row>
    <row r="52" spans="1:13" ht="15.75" customHeight="1">
      <c r="A52" s="243" t="s">
        <v>185</v>
      </c>
      <c r="B52" s="598">
        <v>1.6025</v>
      </c>
      <c r="C52" s="600">
        <v>26562</v>
      </c>
      <c r="D52" s="601">
        <v>22103</v>
      </c>
      <c r="F52" s="55"/>
      <c r="G52" s="55"/>
      <c r="H52" s="55"/>
      <c r="I52" s="56"/>
      <c r="J52" s="56"/>
      <c r="K52" s="56"/>
    </row>
    <row r="53" spans="1:13" ht="15.75" thickBot="1">
      <c r="A53" s="244" t="s">
        <v>186</v>
      </c>
      <c r="B53" s="599">
        <v>1.6025</v>
      </c>
      <c r="C53" s="602">
        <v>31967</v>
      </c>
      <c r="D53" s="603">
        <v>27500</v>
      </c>
      <c r="F53" s="55"/>
      <c r="G53" s="55"/>
      <c r="H53" s="55"/>
      <c r="I53" s="56"/>
      <c r="J53" s="56"/>
      <c r="K53" s="56"/>
    </row>
    <row r="54" spans="1:13" ht="13.5" thickTop="1"/>
    <row r="55" spans="1:13" ht="13.5" thickBot="1"/>
    <row r="56" spans="1:13" ht="20.100000000000001" customHeight="1" thickTop="1">
      <c r="A56" s="1022" t="s">
        <v>422</v>
      </c>
      <c r="B56" s="1023"/>
      <c r="C56" s="1023"/>
      <c r="D56" s="1024"/>
      <c r="E56" s="1024"/>
      <c r="F56" s="1024"/>
      <c r="G56" s="1025"/>
    </row>
    <row r="57" spans="1:13" ht="25.5">
      <c r="A57" s="233" t="s">
        <v>159</v>
      </c>
      <c r="B57" s="245" t="s">
        <v>336</v>
      </c>
      <c r="C57" s="246" t="s">
        <v>337</v>
      </c>
      <c r="D57" s="245" t="s">
        <v>338</v>
      </c>
      <c r="E57" s="246" t="s">
        <v>331</v>
      </c>
      <c r="F57" s="245" t="s">
        <v>362</v>
      </c>
      <c r="G57" s="235" t="s">
        <v>332</v>
      </c>
    </row>
    <row r="58" spans="1:13">
      <c r="A58" s="247" t="s">
        <v>55</v>
      </c>
      <c r="B58" s="248">
        <f>+B17*($B$33+$C$33*$C$35)+C17*($B$34+$C$34*$C$35)</f>
        <v>0</v>
      </c>
      <c r="C58" s="249">
        <f t="shared" ref="C58:C69" ca="1" si="2">+B42*D17</f>
        <v>0</v>
      </c>
      <c r="D58" s="249">
        <f t="shared" ref="D58:D69" si="3">+E17*(C42-$C$36*(1-$C$35))</f>
        <v>0</v>
      </c>
      <c r="E58" s="249">
        <f t="shared" ref="E58:E69" si="4">+D42*F17</f>
        <v>0</v>
      </c>
      <c r="F58" s="249">
        <f t="shared" ref="F58:F66" ca="1" si="5">SUM(B58:E58)*0.0204</f>
        <v>0</v>
      </c>
      <c r="G58" s="250">
        <f>IF($C$37=0,0,SUM(B58:F58)*($C$38/$C$37))</f>
        <v>0</v>
      </c>
      <c r="J58" s="55"/>
      <c r="K58" s="56"/>
      <c r="L58" s="56"/>
      <c r="M58" s="56"/>
    </row>
    <row r="59" spans="1:13">
      <c r="A59" s="247" t="s">
        <v>51</v>
      </c>
      <c r="B59" s="248">
        <f t="shared" ref="B59:B66" si="6">+B18*($B$33+$C$33*$C$35)+C18*($B$34+$C$34*$C$35)</f>
        <v>0</v>
      </c>
      <c r="C59" s="249">
        <f t="shared" ca="1" si="2"/>
        <v>0</v>
      </c>
      <c r="D59" s="249">
        <f t="shared" si="3"/>
        <v>0</v>
      </c>
      <c r="E59" s="249">
        <f t="shared" si="4"/>
        <v>0</v>
      </c>
      <c r="F59" s="249">
        <f t="shared" ca="1" si="5"/>
        <v>0</v>
      </c>
      <c r="G59" s="250">
        <f t="shared" ref="G59:G66" si="7">IF($C$37=0,0,SUM(B59:F59)*($C$38/$C$37))</f>
        <v>0</v>
      </c>
      <c r="J59" s="55"/>
      <c r="K59" s="56"/>
      <c r="L59" s="56"/>
      <c r="M59" s="56"/>
    </row>
    <row r="60" spans="1:13">
      <c r="A60" s="247" t="s">
        <v>30</v>
      </c>
      <c r="B60" s="248">
        <f t="shared" si="6"/>
        <v>0</v>
      </c>
      <c r="C60" s="249">
        <f t="shared" ca="1" si="2"/>
        <v>0</v>
      </c>
      <c r="D60" s="249">
        <f t="shared" si="3"/>
        <v>0</v>
      </c>
      <c r="E60" s="249">
        <f t="shared" si="4"/>
        <v>0</v>
      </c>
      <c r="F60" s="249">
        <f t="shared" ca="1" si="5"/>
        <v>0</v>
      </c>
      <c r="G60" s="250">
        <f t="shared" si="7"/>
        <v>0</v>
      </c>
      <c r="K60" s="56"/>
      <c r="L60" s="56"/>
      <c r="M60" s="56"/>
    </row>
    <row r="61" spans="1:13">
      <c r="A61" s="247" t="s">
        <v>31</v>
      </c>
      <c r="B61" s="248">
        <f t="shared" si="6"/>
        <v>0</v>
      </c>
      <c r="C61" s="249">
        <f t="shared" ca="1" si="2"/>
        <v>0</v>
      </c>
      <c r="D61" s="249">
        <f t="shared" si="3"/>
        <v>0</v>
      </c>
      <c r="E61" s="249">
        <f t="shared" si="4"/>
        <v>0</v>
      </c>
      <c r="F61" s="249">
        <f t="shared" ca="1" si="5"/>
        <v>0</v>
      </c>
      <c r="G61" s="250">
        <f t="shared" si="7"/>
        <v>0</v>
      </c>
      <c r="K61" s="56"/>
      <c r="L61" s="56"/>
      <c r="M61" s="56"/>
    </row>
    <row r="62" spans="1:13">
      <c r="A62" s="247" t="s">
        <v>56</v>
      </c>
      <c r="B62" s="248">
        <f t="shared" si="6"/>
        <v>0</v>
      </c>
      <c r="C62" s="249">
        <f t="shared" ca="1" si="2"/>
        <v>0</v>
      </c>
      <c r="D62" s="249">
        <f t="shared" si="3"/>
        <v>0</v>
      </c>
      <c r="E62" s="249">
        <f t="shared" si="4"/>
        <v>0</v>
      </c>
      <c r="F62" s="249">
        <f t="shared" ca="1" si="5"/>
        <v>0</v>
      </c>
      <c r="G62" s="250">
        <f t="shared" si="7"/>
        <v>0</v>
      </c>
      <c r="K62" s="56"/>
      <c r="L62" s="56"/>
      <c r="M62" s="56"/>
    </row>
    <row r="63" spans="1:13">
      <c r="A63" s="247" t="s">
        <v>52</v>
      </c>
      <c r="B63" s="248">
        <f t="shared" si="6"/>
        <v>0</v>
      </c>
      <c r="C63" s="249">
        <f t="shared" ca="1" si="2"/>
        <v>0</v>
      </c>
      <c r="D63" s="249">
        <f t="shared" si="3"/>
        <v>0</v>
      </c>
      <c r="E63" s="249">
        <f t="shared" si="4"/>
        <v>0</v>
      </c>
      <c r="F63" s="249">
        <f t="shared" ca="1" si="5"/>
        <v>0</v>
      </c>
      <c r="G63" s="250">
        <f t="shared" si="7"/>
        <v>0</v>
      </c>
      <c r="L63" s="56"/>
      <c r="M63" s="56"/>
    </row>
    <row r="64" spans="1:13">
      <c r="A64" s="247" t="s">
        <v>222</v>
      </c>
      <c r="B64" s="248">
        <f t="shared" si="6"/>
        <v>0</v>
      </c>
      <c r="C64" s="249">
        <f t="shared" ca="1" si="2"/>
        <v>0</v>
      </c>
      <c r="D64" s="249">
        <f t="shared" si="3"/>
        <v>0</v>
      </c>
      <c r="E64" s="249">
        <f t="shared" si="4"/>
        <v>0</v>
      </c>
      <c r="F64" s="249">
        <f t="shared" ca="1" si="5"/>
        <v>0</v>
      </c>
      <c r="G64" s="250">
        <f t="shared" si="7"/>
        <v>0</v>
      </c>
      <c r="L64" s="56"/>
      <c r="M64" s="56"/>
    </row>
    <row r="65" spans="1:13">
      <c r="A65" s="247" t="s">
        <v>57</v>
      </c>
      <c r="B65" s="248">
        <f t="shared" si="6"/>
        <v>0</v>
      </c>
      <c r="C65" s="249">
        <f t="shared" ca="1" si="2"/>
        <v>0</v>
      </c>
      <c r="D65" s="249">
        <f t="shared" si="3"/>
        <v>0</v>
      </c>
      <c r="E65" s="249">
        <f t="shared" si="4"/>
        <v>0</v>
      </c>
      <c r="F65" s="249">
        <f t="shared" ca="1" si="5"/>
        <v>0</v>
      </c>
      <c r="G65" s="250">
        <f t="shared" si="7"/>
        <v>0</v>
      </c>
      <c r="L65" s="56"/>
      <c r="M65" s="56"/>
    </row>
    <row r="66" spans="1:13">
      <c r="A66" s="247" t="s">
        <v>53</v>
      </c>
      <c r="B66" s="248">
        <f t="shared" si="6"/>
        <v>0</v>
      </c>
      <c r="C66" s="249">
        <f t="shared" ca="1" si="2"/>
        <v>0</v>
      </c>
      <c r="D66" s="249">
        <f t="shared" si="3"/>
        <v>0</v>
      </c>
      <c r="E66" s="249">
        <f t="shared" si="4"/>
        <v>0</v>
      </c>
      <c r="F66" s="249">
        <f t="shared" ca="1" si="5"/>
        <v>0</v>
      </c>
      <c r="G66" s="250">
        <f t="shared" si="7"/>
        <v>0</v>
      </c>
      <c r="L66" s="56"/>
      <c r="M66" s="56"/>
    </row>
    <row r="67" spans="1:13">
      <c r="A67" s="247" t="s">
        <v>58</v>
      </c>
      <c r="B67" s="248">
        <f>+B26*($B$33+$C$33*$C$35)+C26*($B$34+$C$34*$C$35)</f>
        <v>0</v>
      </c>
      <c r="C67" s="249">
        <f t="shared" ca="1" si="2"/>
        <v>0</v>
      </c>
      <c r="D67" s="249">
        <f t="shared" si="3"/>
        <v>0</v>
      </c>
      <c r="E67" s="249">
        <f t="shared" si="4"/>
        <v>0</v>
      </c>
      <c r="F67" s="249">
        <f ca="1">SUM(B67:E67)*0.0204</f>
        <v>0</v>
      </c>
      <c r="G67" s="250">
        <f>IF($C$37=0,0,SUM(B67:F67)*($C$38/$C$37))</f>
        <v>0</v>
      </c>
      <c r="L67" s="56"/>
      <c r="M67" s="56"/>
    </row>
    <row r="68" spans="1:13">
      <c r="A68" s="247" t="s">
        <v>185</v>
      </c>
      <c r="B68" s="248">
        <f>+B27*($B$33+$C$33*$C$35)+C27*($B$34+$C$34*$C$35)</f>
        <v>0</v>
      </c>
      <c r="C68" s="249">
        <f t="shared" ca="1" si="2"/>
        <v>0</v>
      </c>
      <c r="D68" s="249">
        <f t="shared" si="3"/>
        <v>0</v>
      </c>
      <c r="E68" s="249">
        <f t="shared" si="4"/>
        <v>0</v>
      </c>
      <c r="F68" s="249">
        <f ca="1">SUM(B68:E68)*0.0204</f>
        <v>0</v>
      </c>
      <c r="G68" s="250">
        <f>IF($C$37=0,0,SUM(B68:F68)*($C$38/$C$37))</f>
        <v>0</v>
      </c>
      <c r="L68" s="56"/>
      <c r="M68" s="56"/>
    </row>
    <row r="69" spans="1:13">
      <c r="A69" s="247" t="s">
        <v>186</v>
      </c>
      <c r="B69" s="248">
        <f>+B28*($B$33+$C$33*$C$35)+C28*($B$34+$C$34*$C$35)</f>
        <v>0</v>
      </c>
      <c r="C69" s="249">
        <f t="shared" ca="1" si="2"/>
        <v>0</v>
      </c>
      <c r="D69" s="249">
        <f t="shared" si="3"/>
        <v>0</v>
      </c>
      <c r="E69" s="249">
        <f t="shared" si="4"/>
        <v>0</v>
      </c>
      <c r="F69" s="249">
        <f ca="1">SUM(B69:E69)*0.0204</f>
        <v>0</v>
      </c>
      <c r="G69" s="250">
        <f>IF($C$37=0,0,SUM(B69:F69)*($C$38/$C$37))</f>
        <v>0</v>
      </c>
      <c r="L69" s="56"/>
      <c r="M69" s="56"/>
    </row>
    <row r="70" spans="1:13" ht="13.5" thickBot="1">
      <c r="A70" s="251" t="s">
        <v>29</v>
      </c>
      <c r="B70" s="252">
        <f t="shared" ref="B70:G70" si="8">SUM(B58:B69)</f>
        <v>0</v>
      </c>
      <c r="C70" s="253">
        <f t="shared" ca="1" si="8"/>
        <v>0</v>
      </c>
      <c r="D70" s="253">
        <f t="shared" si="8"/>
        <v>0</v>
      </c>
      <c r="E70" s="253">
        <f t="shared" si="8"/>
        <v>0</v>
      </c>
      <c r="F70" s="253">
        <f t="shared" ca="1" si="8"/>
        <v>0</v>
      </c>
      <c r="G70" s="254">
        <f t="shared" si="8"/>
        <v>0</v>
      </c>
    </row>
    <row r="71" spans="1:13" ht="13.5" thickTop="1">
      <c r="A71" s="50"/>
      <c r="B71" s="50"/>
      <c r="C71" s="50"/>
      <c r="D71" s="50"/>
      <c r="E71" s="50"/>
      <c r="F71" s="50"/>
      <c r="G71" s="50"/>
      <c r="H71" s="57"/>
    </row>
  </sheetData>
  <customSheetViews>
    <customSheetView guid="{1F848F2A-1647-4ED0-99A1-CE069424082D}" scale="90" showPageBreaks="1" showGridLines="0" printArea="1" view="pageBreakPreview" topLeftCell="A7">
      <selection activeCell="E25" sqref="E25"/>
      <colBreaks count="1" manualBreakCount="1">
        <brk id="12" max="64" man="1"/>
      </colBreaks>
      <pageMargins left="0.78740157499999996" right="0.78740157499999996" top="0.984251969" bottom="0.984251969" header="0.49212598499999999" footer="0.49212598499999999"/>
      <pageSetup paperSize="9" scale="41" orientation="portrait" horizontalDpi="300" verticalDpi="300" r:id="rId1"/>
      <headerFooter alignWithMargins="0"/>
    </customSheetView>
  </customSheetViews>
  <mergeCells count="19">
    <mergeCell ref="A1:I1"/>
    <mergeCell ref="B2:I2"/>
    <mergeCell ref="B3:I3"/>
    <mergeCell ref="B4:I4"/>
    <mergeCell ref="B5:I5"/>
    <mergeCell ref="A56:G56"/>
    <mergeCell ref="B6:I6"/>
    <mergeCell ref="B7:I7"/>
    <mergeCell ref="B8:I8"/>
    <mergeCell ref="B9:I9"/>
    <mergeCell ref="B10:I10"/>
    <mergeCell ref="A13:G14"/>
    <mergeCell ref="A31:C31"/>
    <mergeCell ref="A39:B39"/>
    <mergeCell ref="A38:B38"/>
    <mergeCell ref="A37:B37"/>
    <mergeCell ref="B15:C15"/>
    <mergeCell ref="A36:B36"/>
    <mergeCell ref="A35:B35"/>
  </mergeCells>
  <pageMargins left="0.15748031496062992" right="0.15748031496062992" top="0.35433070866141736" bottom="0.82677165354330717" header="0.19685039370078741" footer="0.59055118110236227"/>
  <pageSetup paperSize="9" scale="50" fitToHeight="12" pageOrder="overThenDown" orientation="landscape" r:id="rId2"/>
  <headerFooter>
    <oddHeader>&amp;R&amp;G</oddHeader>
    <oddFooter>&amp;R&amp;P / &amp;N</oddFooter>
  </headerFooter>
  <ignoredErrors>
    <ignoredError sqref="D58:D70" formula="1"/>
  </ignoredErrors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50">
    <pageSetUpPr fitToPage="1"/>
  </sheetPr>
  <dimension ref="A1:W72"/>
  <sheetViews>
    <sheetView showGridLines="0" topLeftCell="A12" workbookViewId="0">
      <selection activeCell="E27" sqref="E27"/>
    </sheetView>
  </sheetViews>
  <sheetFormatPr defaultColWidth="9.140625" defaultRowHeight="11.25"/>
  <cols>
    <col min="1" max="1" width="31.5703125" style="58" customWidth="1"/>
    <col min="2" max="2" width="13.7109375" style="58" bestFit="1" customWidth="1"/>
    <col min="3" max="3" width="14" style="58" bestFit="1" customWidth="1"/>
    <col min="4" max="16" width="12.5703125" style="58" bestFit="1" customWidth="1"/>
    <col min="17" max="21" width="12.5703125" style="58" customWidth="1"/>
    <col min="22" max="22" width="12.5703125" style="58" bestFit="1" customWidth="1"/>
    <col min="23" max="16384" width="9.140625" style="58"/>
  </cols>
  <sheetData>
    <row r="1" spans="1:23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1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" thickTop="1">
      <c r="A13" s="1044" t="s">
        <v>423</v>
      </c>
      <c r="B13" s="1045"/>
      <c r="C13" s="1046"/>
      <c r="D13" s="155"/>
      <c r="F13" s="59"/>
    </row>
    <row r="14" spans="1:23">
      <c r="A14" s="1047" t="s">
        <v>241</v>
      </c>
      <c r="B14" s="1048"/>
      <c r="C14" s="1049"/>
      <c r="D14" s="156"/>
    </row>
    <row r="15" spans="1:23">
      <c r="A15" s="1042" t="s">
        <v>244</v>
      </c>
      <c r="B15" s="1043"/>
      <c r="C15" s="157">
        <f>+'Q1 a Q18'!D28</f>
        <v>0</v>
      </c>
      <c r="D15" s="61"/>
      <c r="E15" s="61"/>
    </row>
    <row r="16" spans="1:23">
      <c r="A16" s="1038" t="s">
        <v>242</v>
      </c>
      <c r="B16" s="1039"/>
      <c r="C16" s="158" t="str">
        <f>IFERROR(C23/C15/12,"")</f>
        <v/>
      </c>
      <c r="D16" s="61"/>
    </row>
    <row r="17" spans="1:22">
      <c r="A17" s="1040" t="s">
        <v>243</v>
      </c>
      <c r="B17" s="1041"/>
      <c r="C17" s="159">
        <f>+'Q40 a Q42'!$G$70</f>
        <v>0</v>
      </c>
      <c r="D17" s="61"/>
    </row>
    <row r="18" spans="1:22">
      <c r="A18" s="1038" t="s">
        <v>50</v>
      </c>
      <c r="B18" s="1039"/>
      <c r="C18" s="160" t="str">
        <f ca="1">IFERROR(B56,"")</f>
        <v/>
      </c>
      <c r="D18" s="60"/>
      <c r="E18" s="62"/>
    </row>
    <row r="19" spans="1:22" ht="13.5" customHeight="1" thickBot="1">
      <c r="A19" s="1051" t="s">
        <v>385</v>
      </c>
      <c r="B19" s="1052"/>
      <c r="C19" s="579">
        <v>0.02</v>
      </c>
      <c r="D19" s="63"/>
    </row>
    <row r="20" spans="1:22" ht="12.75" thickTop="1" thickBot="1">
      <c r="A20" s="64"/>
      <c r="C20" s="65"/>
      <c r="D20" s="63"/>
    </row>
    <row r="21" spans="1:22" ht="13.5" thickTop="1">
      <c r="A21" s="1044" t="s">
        <v>424</v>
      </c>
      <c r="B21" s="1045"/>
      <c r="C21" s="1045"/>
      <c r="D21" s="1045"/>
      <c r="E21" s="1045"/>
      <c r="F21" s="1045"/>
      <c r="G21" s="1045"/>
      <c r="H21" s="1045"/>
      <c r="I21" s="1045"/>
      <c r="J21" s="1045"/>
      <c r="K21" s="1045"/>
      <c r="L21" s="1045"/>
      <c r="M21" s="1045"/>
      <c r="N21" s="1045"/>
      <c r="O21" s="1045"/>
      <c r="P21" s="1045"/>
      <c r="Q21" s="1050"/>
      <c r="R21" s="1050"/>
      <c r="S21" s="1050"/>
      <c r="T21" s="1050"/>
      <c r="U21" s="1050"/>
      <c r="V21" s="161" t="s">
        <v>227</v>
      </c>
    </row>
    <row r="22" spans="1:22">
      <c r="A22" s="593"/>
      <c r="B22" s="162" t="s">
        <v>49</v>
      </c>
      <c r="C22" s="162" t="s">
        <v>33</v>
      </c>
      <c r="D22" s="162" t="s">
        <v>34</v>
      </c>
      <c r="E22" s="162" t="s">
        <v>35</v>
      </c>
      <c r="F22" s="162" t="s">
        <v>36</v>
      </c>
      <c r="G22" s="162" t="s">
        <v>37</v>
      </c>
      <c r="H22" s="162" t="s">
        <v>38</v>
      </c>
      <c r="I22" s="162" t="s">
        <v>39</v>
      </c>
      <c r="J22" s="162" t="s">
        <v>40</v>
      </c>
      <c r="K22" s="162" t="s">
        <v>41</v>
      </c>
      <c r="L22" s="162" t="s">
        <v>42</v>
      </c>
      <c r="M22" s="162" t="s">
        <v>43</v>
      </c>
      <c r="N22" s="162" t="s">
        <v>44</v>
      </c>
      <c r="O22" s="162" t="s">
        <v>45</v>
      </c>
      <c r="P22" s="162" t="s">
        <v>46</v>
      </c>
      <c r="Q22" s="162" t="s">
        <v>47</v>
      </c>
      <c r="R22" s="162" t="s">
        <v>369</v>
      </c>
      <c r="S22" s="162" t="s">
        <v>370</v>
      </c>
      <c r="T22" s="162" t="s">
        <v>371</v>
      </c>
      <c r="U22" s="162" t="s">
        <v>372</v>
      </c>
      <c r="V22" s="163" t="s">
        <v>373</v>
      </c>
    </row>
    <row r="23" spans="1:22">
      <c r="A23" s="164" t="s">
        <v>160</v>
      </c>
      <c r="B23" s="173"/>
      <c r="C23" s="174">
        <f>+C17*12</f>
        <v>0</v>
      </c>
      <c r="D23" s="174">
        <f>+C23</f>
        <v>0</v>
      </c>
      <c r="E23" s="174">
        <f t="shared" ref="E23:L23" si="0">+D23</f>
        <v>0</v>
      </c>
      <c r="F23" s="174">
        <f t="shared" si="0"/>
        <v>0</v>
      </c>
      <c r="G23" s="174">
        <f t="shared" si="0"/>
        <v>0</v>
      </c>
      <c r="H23" s="174">
        <f t="shared" si="0"/>
        <v>0</v>
      </c>
      <c r="I23" s="174">
        <f t="shared" si="0"/>
        <v>0</v>
      </c>
      <c r="J23" s="174">
        <f t="shared" si="0"/>
        <v>0</v>
      </c>
      <c r="K23" s="174">
        <f t="shared" si="0"/>
        <v>0</v>
      </c>
      <c r="L23" s="174">
        <f t="shared" si="0"/>
        <v>0</v>
      </c>
      <c r="M23" s="174">
        <f t="shared" ref="M23:U23" si="1">+L23</f>
        <v>0</v>
      </c>
      <c r="N23" s="174">
        <f t="shared" si="1"/>
        <v>0</v>
      </c>
      <c r="O23" s="174">
        <f t="shared" si="1"/>
        <v>0</v>
      </c>
      <c r="P23" s="174">
        <f t="shared" si="1"/>
        <v>0</v>
      </c>
      <c r="Q23" s="174">
        <f t="shared" si="1"/>
        <v>0</v>
      </c>
      <c r="R23" s="174">
        <f t="shared" si="1"/>
        <v>0</v>
      </c>
      <c r="S23" s="174">
        <f t="shared" si="1"/>
        <v>0</v>
      </c>
      <c r="T23" s="174">
        <f t="shared" si="1"/>
        <v>0</v>
      </c>
      <c r="U23" s="174">
        <f t="shared" si="1"/>
        <v>0</v>
      </c>
      <c r="V23" s="175">
        <f>+P23</f>
        <v>0</v>
      </c>
    </row>
    <row r="24" spans="1:22">
      <c r="A24" s="165" t="s">
        <v>161</v>
      </c>
      <c r="B24" s="176"/>
      <c r="C24" s="67">
        <f>C23*$C$19</f>
        <v>0</v>
      </c>
      <c r="D24" s="67">
        <f t="shared" ref="D24:V24" si="2">D23*$C$19</f>
        <v>0</v>
      </c>
      <c r="E24" s="67">
        <f t="shared" si="2"/>
        <v>0</v>
      </c>
      <c r="F24" s="67">
        <f t="shared" si="2"/>
        <v>0</v>
      </c>
      <c r="G24" s="67">
        <f t="shared" si="2"/>
        <v>0</v>
      </c>
      <c r="H24" s="67">
        <f t="shared" si="2"/>
        <v>0</v>
      </c>
      <c r="I24" s="67">
        <f t="shared" si="2"/>
        <v>0</v>
      </c>
      <c r="J24" s="67">
        <f t="shared" si="2"/>
        <v>0</v>
      </c>
      <c r="K24" s="67">
        <f t="shared" si="2"/>
        <v>0</v>
      </c>
      <c r="L24" s="67">
        <f t="shared" si="2"/>
        <v>0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67">
        <f t="shared" si="2"/>
        <v>0</v>
      </c>
      <c r="Q24" s="67">
        <f>Q23*$C$19</f>
        <v>0</v>
      </c>
      <c r="R24" s="67">
        <f>R23*$C$19</f>
        <v>0</v>
      </c>
      <c r="S24" s="67">
        <f>S23*$C$19</f>
        <v>0</v>
      </c>
      <c r="T24" s="67">
        <f>T23*$C$19</f>
        <v>0</v>
      </c>
      <c r="U24" s="67">
        <f>U23*$C$19</f>
        <v>0</v>
      </c>
      <c r="V24" s="177">
        <f t="shared" si="2"/>
        <v>0</v>
      </c>
    </row>
    <row r="25" spans="1:22">
      <c r="A25" s="166" t="s">
        <v>162</v>
      </c>
      <c r="B25" s="178"/>
      <c r="C25" s="68">
        <f>+C23-C24</f>
        <v>0</v>
      </c>
      <c r="D25" s="68">
        <f>+D23-D24</f>
        <v>0</v>
      </c>
      <c r="E25" s="68">
        <f t="shared" ref="E25:V25" si="3">+E23-E24</f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68">
        <f t="shared" si="3"/>
        <v>0</v>
      </c>
      <c r="P25" s="68">
        <f t="shared" si="3"/>
        <v>0</v>
      </c>
      <c r="Q25" s="68">
        <f>+Q23-Q24</f>
        <v>0</v>
      </c>
      <c r="R25" s="68">
        <f>+R23-R24</f>
        <v>0</v>
      </c>
      <c r="S25" s="68">
        <f>+S23-S24</f>
        <v>0</v>
      </c>
      <c r="T25" s="68">
        <f>+T23-T24</f>
        <v>0</v>
      </c>
      <c r="U25" s="68">
        <f>+U23-U24</f>
        <v>0</v>
      </c>
      <c r="V25" s="179">
        <f t="shared" si="3"/>
        <v>0</v>
      </c>
    </row>
    <row r="26" spans="1:22">
      <c r="A26" s="166"/>
      <c r="B26" s="178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180"/>
    </row>
    <row r="27" spans="1:22">
      <c r="A27" s="165" t="s">
        <v>163</v>
      </c>
      <c r="B27" s="176"/>
      <c r="C27" s="67">
        <f ca="1">+'Q39'!$B$53+'Q27 a Q30'!B73+'Q19 a Q26'!B112+('Q31'!$C$30*('Q40 a Q42'!$B$34+'Q40 a Q42'!$C$34*'Q40 a Q42'!$C$35)/1.0204)</f>
        <v>0</v>
      </c>
      <c r="D27" s="67">
        <f ca="1">+'Q39'!$B$53+'Q27 a Q30'!C73+'Q19 a Q26'!C112+('Q31'!$C$30*('Q40 a Q42'!$B$34+'Q40 a Q42'!$C$34*'Q40 a Q42'!$C$35)/1.0204)</f>
        <v>0</v>
      </c>
      <c r="E27" s="67">
        <f ca="1">+'Q39'!$B$53+'Q27 a Q30'!D73+'Q19 a Q26'!D112+('Q31'!$C$30*('Q40 a Q42'!$B$34+'Q40 a Q42'!$C$34*'Q40 a Q42'!$C$35)/1.0204)</f>
        <v>0</v>
      </c>
      <c r="F27" s="67">
        <f ca="1">+'Q39'!$B$53+'Q27 a Q30'!E73+'Q19 a Q26'!E112+('Q31'!$C$30*('Q40 a Q42'!$B$34+'Q40 a Q42'!$C$34*'Q40 a Q42'!$C$35)/1.0204)</f>
        <v>0</v>
      </c>
      <c r="G27" s="67">
        <f ca="1">+'Q39'!$B$53+'Q27 a Q30'!F73+'Q19 a Q26'!F112+('Q31'!$C$30*('Q40 a Q42'!$B$34+'Q40 a Q42'!$C$34*'Q40 a Q42'!$C$35)/1.0204)</f>
        <v>0</v>
      </c>
      <c r="H27" s="67">
        <f ca="1">+'Q39'!$B$53+'Q27 a Q30'!G73+'Q19 a Q26'!G112+('Q31'!$C$30*('Q40 a Q42'!$B$34+'Q40 a Q42'!$C$34*'Q40 a Q42'!$C$35)/1.0204)</f>
        <v>0</v>
      </c>
      <c r="I27" s="67">
        <f ca="1">+'Q39'!$B$53+'Q27 a Q30'!H73+'Q19 a Q26'!H112+('Q31'!$C$30*('Q40 a Q42'!$B$34+'Q40 a Q42'!$C$34*'Q40 a Q42'!$C$35)/1.0204)</f>
        <v>0</v>
      </c>
      <c r="J27" s="67">
        <f ca="1">+'Q39'!$B$53+'Q27 a Q30'!I73+'Q19 a Q26'!I112+('Q31'!$C$30*('Q40 a Q42'!$B$34+'Q40 a Q42'!$C$34*'Q40 a Q42'!$C$35)/1.0204)</f>
        <v>0</v>
      </c>
      <c r="K27" s="67">
        <f ca="1">+'Q39'!$B$53+'Q27 a Q30'!J73+'Q19 a Q26'!J112+('Q31'!$C$30*('Q40 a Q42'!$B$34+'Q40 a Q42'!$C$34*'Q40 a Q42'!$C$35)/1.0204)</f>
        <v>0</v>
      </c>
      <c r="L27" s="67">
        <f ca="1">+'Q39'!$B$53+'Q27 a Q30'!K73+'Q19 a Q26'!K112+('Q31'!$C$30*('Q40 a Q42'!$B$34+'Q40 a Q42'!$C$34*'Q40 a Q42'!$C$35)/1.0204)</f>
        <v>0</v>
      </c>
      <c r="M27" s="67">
        <f ca="1">+'Q39'!$B$53+'Q27 a Q30'!L73+'Q19 a Q26'!L112+('Q31'!$C$30*('Q40 a Q42'!$B$34+'Q40 a Q42'!$C$34*'Q40 a Q42'!$C$35)/1.0204)</f>
        <v>0</v>
      </c>
      <c r="N27" s="67">
        <f ca="1">+'Q39'!$B$53+'Q27 a Q30'!M73+'Q19 a Q26'!M112+('Q31'!$C$30*('Q40 a Q42'!$B$34+'Q40 a Q42'!$C$34*'Q40 a Q42'!$C$35)/1.0204)</f>
        <v>0</v>
      </c>
      <c r="O27" s="67">
        <f ca="1">+'Q39'!$B$53+'Q27 a Q30'!N73+'Q19 a Q26'!N112+('Q31'!$C$30*('Q40 a Q42'!$B$34+'Q40 a Q42'!$C$34*'Q40 a Q42'!$C$35)/1.0204)</f>
        <v>0</v>
      </c>
      <c r="P27" s="67">
        <f ca="1">+'Q39'!$B$53+'Q27 a Q30'!O73+'Q19 a Q26'!O112+('Q31'!$C$30*('Q40 a Q42'!$B$34+'Q40 a Q42'!$C$34*'Q40 a Q42'!$C$35)/1.0204)</f>
        <v>0</v>
      </c>
      <c r="Q27" s="67">
        <f ca="1">+'Q39'!$B$53+'Q27 a Q30'!P73+'Q19 a Q26'!P112+('Q31'!$C$30*('Q40 a Q42'!$B$34+'Q40 a Q42'!$C$34*'Q40 a Q42'!$C$35)/1.0204)</f>
        <v>0</v>
      </c>
      <c r="R27" s="67">
        <f ca="1">+'Q39'!$B$53+'Q27 a Q30'!Q73+'Q19 a Q26'!Q112+('Q31'!$C$30*('Q40 a Q42'!$B$34+'Q40 a Q42'!$C$34*'Q40 a Q42'!$C$35)/1.0204)</f>
        <v>0</v>
      </c>
      <c r="S27" s="67">
        <f ca="1">+'Q39'!$B$53+'Q27 a Q30'!R73+'Q19 a Q26'!R112+('Q31'!$C$30*('Q40 a Q42'!$B$34+'Q40 a Q42'!$C$34*'Q40 a Q42'!$C$35)/1.0204)</f>
        <v>0</v>
      </c>
      <c r="T27" s="67">
        <f ca="1">+'Q39'!$B$53+'Q27 a Q30'!S73+'Q19 a Q26'!S112+('Q31'!$C$30*('Q40 a Q42'!$B$34+'Q40 a Q42'!$C$34*'Q40 a Q42'!$C$35)/1.0204)</f>
        <v>0</v>
      </c>
      <c r="U27" s="67">
        <f ca="1">+'Q39'!$B$53+'Q27 a Q30'!T73+'Q19 a Q26'!T112+('Q31'!$C$30*('Q40 a Q42'!$B$34+'Q40 a Q42'!$C$34*'Q40 a Q42'!$C$35)/1.0204)</f>
        <v>0</v>
      </c>
      <c r="V27" s="177">
        <f ca="1">+'Q39'!$B$53+'Q27 a Q30'!U73+'Q19 a Q26'!U112+('Q31'!$C$30*('Q40 a Q42'!$B$34+'Q40 a Q42'!$C$34*'Q40 a Q42'!$C$35)/1.0204)</f>
        <v>0</v>
      </c>
    </row>
    <row r="28" spans="1:22">
      <c r="A28" s="166"/>
      <c r="B28" s="178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180"/>
    </row>
    <row r="29" spans="1:22">
      <c r="A29" s="166" t="s">
        <v>164</v>
      </c>
      <c r="B29" s="178"/>
      <c r="C29" s="65">
        <f t="shared" ref="C29:V29" ca="1" si="4">IFERROR(C64,"")</f>
        <v>0</v>
      </c>
      <c r="D29" s="65">
        <f t="shared" ca="1" si="4"/>
        <v>0</v>
      </c>
      <c r="E29" s="65">
        <f t="shared" ca="1" si="4"/>
        <v>0</v>
      </c>
      <c r="F29" s="65">
        <f t="shared" ca="1" si="4"/>
        <v>0</v>
      </c>
      <c r="G29" s="65">
        <f t="shared" ca="1" si="4"/>
        <v>0</v>
      </c>
      <c r="H29" s="65">
        <f t="shared" ca="1" si="4"/>
        <v>0</v>
      </c>
      <c r="I29" s="65">
        <f t="shared" ca="1" si="4"/>
        <v>0</v>
      </c>
      <c r="J29" s="65">
        <f t="shared" ca="1" si="4"/>
        <v>0</v>
      </c>
      <c r="K29" s="65">
        <f t="shared" ca="1" si="4"/>
        <v>0</v>
      </c>
      <c r="L29" s="65">
        <f t="shared" ca="1" si="4"/>
        <v>0</v>
      </c>
      <c r="M29" s="65">
        <f t="shared" ca="1" si="4"/>
        <v>0</v>
      </c>
      <c r="N29" s="65">
        <f t="shared" ca="1" si="4"/>
        <v>0</v>
      </c>
      <c r="O29" s="65">
        <f t="shared" ca="1" si="4"/>
        <v>0</v>
      </c>
      <c r="P29" s="65">
        <f t="shared" ca="1" si="4"/>
        <v>0</v>
      </c>
      <c r="Q29" s="65">
        <f ca="1">IFERROR(Q64,"")</f>
        <v>0</v>
      </c>
      <c r="R29" s="65">
        <f ca="1">IFERROR(R64,"")</f>
        <v>0</v>
      </c>
      <c r="S29" s="65">
        <f ca="1">IFERROR(S64,"")</f>
        <v>0</v>
      </c>
      <c r="T29" s="65">
        <f ca="1">IFERROR(T64,"")</f>
        <v>0</v>
      </c>
      <c r="U29" s="65">
        <f ca="1">IFERROR(U64,"")</f>
        <v>0</v>
      </c>
      <c r="V29" s="181">
        <f t="shared" ca="1" si="4"/>
        <v>0</v>
      </c>
    </row>
    <row r="30" spans="1:22">
      <c r="A30" s="166"/>
      <c r="B30" s="17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180"/>
    </row>
    <row r="31" spans="1:22">
      <c r="A31" s="165" t="s">
        <v>171</v>
      </c>
      <c r="B31" s="176"/>
      <c r="C31" s="69">
        <f t="shared" ref="C31:V31" ca="1" si="5">IFERROR(C25-C27-C29,"")</f>
        <v>0</v>
      </c>
      <c r="D31" s="69">
        <f t="shared" ca="1" si="5"/>
        <v>0</v>
      </c>
      <c r="E31" s="69">
        <f t="shared" ca="1" si="5"/>
        <v>0</v>
      </c>
      <c r="F31" s="69">
        <f t="shared" ca="1" si="5"/>
        <v>0</v>
      </c>
      <c r="G31" s="69">
        <f t="shared" ca="1" si="5"/>
        <v>0</v>
      </c>
      <c r="H31" s="69">
        <f t="shared" ca="1" si="5"/>
        <v>0</v>
      </c>
      <c r="I31" s="69">
        <f t="shared" ca="1" si="5"/>
        <v>0</v>
      </c>
      <c r="J31" s="69">
        <f t="shared" ca="1" si="5"/>
        <v>0</v>
      </c>
      <c r="K31" s="69">
        <f t="shared" ca="1" si="5"/>
        <v>0</v>
      </c>
      <c r="L31" s="69">
        <f t="shared" ca="1" si="5"/>
        <v>0</v>
      </c>
      <c r="M31" s="69">
        <f t="shared" ca="1" si="5"/>
        <v>0</v>
      </c>
      <c r="N31" s="69">
        <f t="shared" ca="1" si="5"/>
        <v>0</v>
      </c>
      <c r="O31" s="69">
        <f t="shared" ca="1" si="5"/>
        <v>0</v>
      </c>
      <c r="P31" s="69">
        <f t="shared" ca="1" si="5"/>
        <v>0</v>
      </c>
      <c r="Q31" s="69">
        <f t="shared" ca="1" si="5"/>
        <v>0</v>
      </c>
      <c r="R31" s="69">
        <f t="shared" ca="1" si="5"/>
        <v>0</v>
      </c>
      <c r="S31" s="69">
        <f t="shared" ca="1" si="5"/>
        <v>0</v>
      </c>
      <c r="T31" s="69">
        <f t="shared" ca="1" si="5"/>
        <v>0</v>
      </c>
      <c r="U31" s="69">
        <f t="shared" ca="1" si="5"/>
        <v>0</v>
      </c>
      <c r="V31" s="182">
        <f t="shared" ca="1" si="5"/>
        <v>0</v>
      </c>
    </row>
    <row r="32" spans="1:22">
      <c r="A32" s="166"/>
      <c r="B32" s="178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180"/>
    </row>
    <row r="33" spans="1:22">
      <c r="A33" s="166" t="s">
        <v>165</v>
      </c>
      <c r="B33" s="178"/>
      <c r="C33" s="65">
        <f t="shared" ref="C33:V33" ca="1" si="6">IFERROR(IF(C31&gt;0,+C31*0.34,0),"")</f>
        <v>0</v>
      </c>
      <c r="D33" s="65">
        <f t="shared" ca="1" si="6"/>
        <v>0</v>
      </c>
      <c r="E33" s="65">
        <f t="shared" ca="1" si="6"/>
        <v>0</v>
      </c>
      <c r="F33" s="65">
        <f t="shared" ca="1" si="6"/>
        <v>0</v>
      </c>
      <c r="G33" s="65">
        <f t="shared" ca="1" si="6"/>
        <v>0</v>
      </c>
      <c r="H33" s="65">
        <f t="shared" ca="1" si="6"/>
        <v>0</v>
      </c>
      <c r="I33" s="65">
        <f t="shared" ca="1" si="6"/>
        <v>0</v>
      </c>
      <c r="J33" s="65">
        <f t="shared" ca="1" si="6"/>
        <v>0</v>
      </c>
      <c r="K33" s="65">
        <f t="shared" ca="1" si="6"/>
        <v>0</v>
      </c>
      <c r="L33" s="65">
        <f t="shared" ca="1" si="6"/>
        <v>0</v>
      </c>
      <c r="M33" s="65">
        <f t="shared" ca="1" si="6"/>
        <v>0</v>
      </c>
      <c r="N33" s="65">
        <f t="shared" ca="1" si="6"/>
        <v>0</v>
      </c>
      <c r="O33" s="65">
        <f t="shared" ca="1" si="6"/>
        <v>0</v>
      </c>
      <c r="P33" s="65">
        <f t="shared" ca="1" si="6"/>
        <v>0</v>
      </c>
      <c r="Q33" s="65">
        <f ca="1">IFERROR(IF(Q31&gt;0,+Q31*0.34,0),"")</f>
        <v>0</v>
      </c>
      <c r="R33" s="65">
        <f ca="1">IFERROR(IF(R31&gt;0,+R31*0.34,0),"")</f>
        <v>0</v>
      </c>
      <c r="S33" s="65">
        <f ca="1">IFERROR(IF(S31&gt;0,+S31*0.34,0),"")</f>
        <v>0</v>
      </c>
      <c r="T33" s="65">
        <f ca="1">IFERROR(IF(T31&gt;0,+T31*0.34,0),"")</f>
        <v>0</v>
      </c>
      <c r="U33" s="65">
        <f ca="1">IFERROR(IF(U31&gt;0,+U31*0.34,0),"")</f>
        <v>0</v>
      </c>
      <c r="V33" s="181">
        <f t="shared" ca="1" si="6"/>
        <v>0</v>
      </c>
    </row>
    <row r="34" spans="1:22">
      <c r="A34" s="166"/>
      <c r="B34" s="178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180"/>
    </row>
    <row r="35" spans="1:22">
      <c r="A35" s="165" t="s">
        <v>166</v>
      </c>
      <c r="B35" s="176"/>
      <c r="C35" s="69">
        <f t="shared" ref="C35:V35" ca="1" si="7">IFERROR(C31-C33,"")</f>
        <v>0</v>
      </c>
      <c r="D35" s="69">
        <f t="shared" ca="1" si="7"/>
        <v>0</v>
      </c>
      <c r="E35" s="69">
        <f t="shared" ca="1" si="7"/>
        <v>0</v>
      </c>
      <c r="F35" s="69">
        <f t="shared" ca="1" si="7"/>
        <v>0</v>
      </c>
      <c r="G35" s="69">
        <f t="shared" ca="1" si="7"/>
        <v>0</v>
      </c>
      <c r="H35" s="69">
        <f t="shared" ca="1" si="7"/>
        <v>0</v>
      </c>
      <c r="I35" s="69">
        <f t="shared" ca="1" si="7"/>
        <v>0</v>
      </c>
      <c r="J35" s="69">
        <f t="shared" ca="1" si="7"/>
        <v>0</v>
      </c>
      <c r="K35" s="69">
        <f t="shared" ca="1" si="7"/>
        <v>0</v>
      </c>
      <c r="L35" s="69">
        <f t="shared" ca="1" si="7"/>
        <v>0</v>
      </c>
      <c r="M35" s="69">
        <f t="shared" ca="1" si="7"/>
        <v>0</v>
      </c>
      <c r="N35" s="69">
        <f t="shared" ca="1" si="7"/>
        <v>0</v>
      </c>
      <c r="O35" s="69">
        <f t="shared" ca="1" si="7"/>
        <v>0</v>
      </c>
      <c r="P35" s="69">
        <f t="shared" ca="1" si="7"/>
        <v>0</v>
      </c>
      <c r="Q35" s="69">
        <f ca="1">IFERROR(Q31-Q33,"")</f>
        <v>0</v>
      </c>
      <c r="R35" s="69">
        <f ca="1">IFERROR(R31-R33,"")</f>
        <v>0</v>
      </c>
      <c r="S35" s="69">
        <f ca="1">IFERROR(S31-S33,"")</f>
        <v>0</v>
      </c>
      <c r="T35" s="69">
        <f ca="1">IFERROR(T31-T33,"")</f>
        <v>0</v>
      </c>
      <c r="U35" s="69">
        <f ca="1">IFERROR(U31-U33,"")</f>
        <v>0</v>
      </c>
      <c r="V35" s="182">
        <f t="shared" ca="1" si="7"/>
        <v>0</v>
      </c>
    </row>
    <row r="36" spans="1:22">
      <c r="A36" s="166"/>
      <c r="B36" s="17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80"/>
    </row>
    <row r="37" spans="1:22">
      <c r="A37" s="166" t="s">
        <v>167</v>
      </c>
      <c r="B37" s="178"/>
      <c r="C37" s="65">
        <f t="shared" ref="C37:V37" ca="1" si="8">+C29</f>
        <v>0</v>
      </c>
      <c r="D37" s="65">
        <f t="shared" ca="1" si="8"/>
        <v>0</v>
      </c>
      <c r="E37" s="65">
        <f t="shared" ca="1" si="8"/>
        <v>0</v>
      </c>
      <c r="F37" s="65">
        <f t="shared" ca="1" si="8"/>
        <v>0</v>
      </c>
      <c r="G37" s="65">
        <f t="shared" ca="1" si="8"/>
        <v>0</v>
      </c>
      <c r="H37" s="65">
        <f t="shared" ca="1" si="8"/>
        <v>0</v>
      </c>
      <c r="I37" s="65">
        <f t="shared" ca="1" si="8"/>
        <v>0</v>
      </c>
      <c r="J37" s="65">
        <f t="shared" ca="1" si="8"/>
        <v>0</v>
      </c>
      <c r="K37" s="65">
        <f t="shared" ca="1" si="8"/>
        <v>0</v>
      </c>
      <c r="L37" s="65">
        <f t="shared" ca="1" si="8"/>
        <v>0</v>
      </c>
      <c r="M37" s="65">
        <f t="shared" ca="1" si="8"/>
        <v>0</v>
      </c>
      <c r="N37" s="65">
        <f t="shared" ca="1" si="8"/>
        <v>0</v>
      </c>
      <c r="O37" s="65">
        <f t="shared" ca="1" si="8"/>
        <v>0</v>
      </c>
      <c r="P37" s="65">
        <f t="shared" ca="1" si="8"/>
        <v>0</v>
      </c>
      <c r="Q37" s="65">
        <f t="shared" ca="1" si="8"/>
        <v>0</v>
      </c>
      <c r="R37" s="65">
        <f t="shared" ca="1" si="8"/>
        <v>0</v>
      </c>
      <c r="S37" s="65">
        <f t="shared" ca="1" si="8"/>
        <v>0</v>
      </c>
      <c r="T37" s="65">
        <f t="shared" ca="1" si="8"/>
        <v>0</v>
      </c>
      <c r="U37" s="65">
        <f t="shared" ca="1" si="8"/>
        <v>0</v>
      </c>
      <c r="V37" s="181">
        <f t="shared" ca="1" si="8"/>
        <v>0</v>
      </c>
    </row>
    <row r="38" spans="1:22">
      <c r="A38" s="166"/>
      <c r="B38" s="178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80"/>
    </row>
    <row r="39" spans="1:22">
      <c r="A39" s="165" t="s">
        <v>168</v>
      </c>
      <c r="B39" s="176"/>
      <c r="C39" s="69">
        <f t="shared" ref="C39:V39" ca="1" si="9">IFERROR(C35+C37,"")</f>
        <v>0</v>
      </c>
      <c r="D39" s="69">
        <f t="shared" ca="1" si="9"/>
        <v>0</v>
      </c>
      <c r="E39" s="69">
        <f t="shared" ca="1" si="9"/>
        <v>0</v>
      </c>
      <c r="F39" s="69">
        <f t="shared" ca="1" si="9"/>
        <v>0</v>
      </c>
      <c r="G39" s="69">
        <f t="shared" ca="1" si="9"/>
        <v>0</v>
      </c>
      <c r="H39" s="69">
        <f t="shared" ca="1" si="9"/>
        <v>0</v>
      </c>
      <c r="I39" s="69">
        <f t="shared" ca="1" si="9"/>
        <v>0</v>
      </c>
      <c r="J39" s="69">
        <f t="shared" ca="1" si="9"/>
        <v>0</v>
      </c>
      <c r="K39" s="69">
        <f t="shared" ca="1" si="9"/>
        <v>0</v>
      </c>
      <c r="L39" s="69">
        <f t="shared" ca="1" si="9"/>
        <v>0</v>
      </c>
      <c r="M39" s="69">
        <f t="shared" ca="1" si="9"/>
        <v>0</v>
      </c>
      <c r="N39" s="69">
        <f t="shared" ca="1" si="9"/>
        <v>0</v>
      </c>
      <c r="O39" s="69">
        <f t="shared" ca="1" si="9"/>
        <v>0</v>
      </c>
      <c r="P39" s="69">
        <f t="shared" ca="1" si="9"/>
        <v>0</v>
      </c>
      <c r="Q39" s="69">
        <f ca="1">IFERROR(Q35+Q37,"")</f>
        <v>0</v>
      </c>
      <c r="R39" s="69">
        <f ca="1">IFERROR(R35+R37,"")</f>
        <v>0</v>
      </c>
      <c r="S39" s="69">
        <f ca="1">IFERROR(S35+S37,"")</f>
        <v>0</v>
      </c>
      <c r="T39" s="69">
        <f ca="1">IFERROR(T35+T37,"")</f>
        <v>0</v>
      </c>
      <c r="U39" s="69">
        <f ca="1">IFERROR(U35+U37,"")</f>
        <v>0</v>
      </c>
      <c r="V39" s="182">
        <f t="shared" ca="1" si="9"/>
        <v>0</v>
      </c>
    </row>
    <row r="40" spans="1:22">
      <c r="A40" s="166"/>
      <c r="B40" s="178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80"/>
    </row>
    <row r="41" spans="1:22">
      <c r="A41" s="166" t="s">
        <v>172</v>
      </c>
      <c r="B41" s="183">
        <f t="shared" ref="B41:V41" ca="1" si="10">SUM(B42:B45)</f>
        <v>0</v>
      </c>
      <c r="C41" s="68">
        <f t="shared" ca="1" si="10"/>
        <v>0</v>
      </c>
      <c r="D41" s="68">
        <f t="shared" ca="1" si="10"/>
        <v>0</v>
      </c>
      <c r="E41" s="68">
        <f t="shared" ca="1" si="10"/>
        <v>0</v>
      </c>
      <c r="F41" s="68">
        <f t="shared" ca="1" si="10"/>
        <v>0</v>
      </c>
      <c r="G41" s="68">
        <f t="shared" ca="1" si="10"/>
        <v>0</v>
      </c>
      <c r="H41" s="68">
        <f t="shared" ca="1" si="10"/>
        <v>0</v>
      </c>
      <c r="I41" s="68">
        <f t="shared" ca="1" si="10"/>
        <v>0</v>
      </c>
      <c r="J41" s="68">
        <f t="shared" ca="1" si="10"/>
        <v>0</v>
      </c>
      <c r="K41" s="68">
        <f t="shared" ca="1" si="10"/>
        <v>0</v>
      </c>
      <c r="L41" s="68">
        <f t="shared" ca="1" si="10"/>
        <v>0</v>
      </c>
      <c r="M41" s="68">
        <f t="shared" ca="1" si="10"/>
        <v>0</v>
      </c>
      <c r="N41" s="68">
        <f t="shared" ca="1" si="10"/>
        <v>0</v>
      </c>
      <c r="O41" s="68">
        <f t="shared" ca="1" si="10"/>
        <v>0</v>
      </c>
      <c r="P41" s="68">
        <f t="shared" ca="1" si="10"/>
        <v>0</v>
      </c>
      <c r="Q41" s="68">
        <f ca="1">SUM(Q42:Q45)</f>
        <v>0</v>
      </c>
      <c r="R41" s="68">
        <f ca="1">SUM(R42:R45)</f>
        <v>0</v>
      </c>
      <c r="S41" s="68">
        <f ca="1">SUM(S42:S45)</f>
        <v>0</v>
      </c>
      <c r="T41" s="68">
        <f ca="1">SUM(T42:T45)</f>
        <v>0</v>
      </c>
      <c r="U41" s="68">
        <f ca="1">SUM(U42:U45)</f>
        <v>0</v>
      </c>
      <c r="V41" s="179">
        <f t="shared" ca="1" si="10"/>
        <v>0</v>
      </c>
    </row>
    <row r="42" spans="1:22">
      <c r="A42" s="167" t="s">
        <v>173</v>
      </c>
      <c r="B42" s="184">
        <f ca="1">+'Q1 a Q18'!C498</f>
        <v>0</v>
      </c>
      <c r="C42" s="69">
        <f ca="1">+'Q1 a Q18'!D498</f>
        <v>0</v>
      </c>
      <c r="D42" s="69">
        <f ca="1">+'Q1 a Q18'!E498</f>
        <v>0</v>
      </c>
      <c r="E42" s="69">
        <f ca="1">+'Q1 a Q18'!F498</f>
        <v>0</v>
      </c>
      <c r="F42" s="69">
        <f ca="1">+'Q1 a Q18'!G498</f>
        <v>0</v>
      </c>
      <c r="G42" s="69">
        <f ca="1">+'Q1 a Q18'!H498</f>
        <v>0</v>
      </c>
      <c r="H42" s="69">
        <f ca="1">+'Q1 a Q18'!I498</f>
        <v>0</v>
      </c>
      <c r="I42" s="69">
        <f ca="1">+'Q1 a Q18'!J498</f>
        <v>0</v>
      </c>
      <c r="J42" s="69">
        <f ca="1">+'Q1 a Q18'!K498</f>
        <v>0</v>
      </c>
      <c r="K42" s="69">
        <f ca="1">+'Q1 a Q18'!L498</f>
        <v>0</v>
      </c>
      <c r="L42" s="69">
        <f ca="1">+'Q1 a Q18'!M498</f>
        <v>0</v>
      </c>
      <c r="M42" s="69">
        <f ca="1">+'Q1 a Q18'!N498</f>
        <v>0</v>
      </c>
      <c r="N42" s="69">
        <f ca="1">+'Q1 a Q18'!O498</f>
        <v>0</v>
      </c>
      <c r="O42" s="69">
        <f ca="1">+'Q1 a Q18'!P498</f>
        <v>0</v>
      </c>
      <c r="P42" s="69">
        <f ca="1">+'Q1 a Q18'!Q498</f>
        <v>0</v>
      </c>
      <c r="Q42" s="69">
        <f ca="1">+'Q1 a Q18'!R498</f>
        <v>0</v>
      </c>
      <c r="R42" s="69">
        <f ca="1">+'Q1 a Q18'!S498</f>
        <v>0</v>
      </c>
      <c r="S42" s="69">
        <f ca="1">+'Q1 a Q18'!T498</f>
        <v>0</v>
      </c>
      <c r="T42" s="69">
        <f ca="1">+'Q1 a Q18'!U498</f>
        <v>0</v>
      </c>
      <c r="U42" s="69">
        <f ca="1">+'Q1 a Q18'!V498</f>
        <v>0</v>
      </c>
      <c r="V42" s="182">
        <f ca="1">+'Q1 a Q18'!W498</f>
        <v>0</v>
      </c>
    </row>
    <row r="43" spans="1:22">
      <c r="A43" s="168" t="s">
        <v>174</v>
      </c>
      <c r="B43" s="183">
        <f>+'Q19 a Q26'!B96</f>
        <v>0</v>
      </c>
      <c r="C43" s="68">
        <f>+'Q19 a Q26'!C96</f>
        <v>0</v>
      </c>
      <c r="D43" s="20">
        <f>+'Q19 a Q26'!D96</f>
        <v>0</v>
      </c>
      <c r="E43" s="20">
        <f>+'Q19 a Q26'!E96</f>
        <v>0</v>
      </c>
      <c r="F43" s="20">
        <f>+'Q19 a Q26'!F96</f>
        <v>0</v>
      </c>
      <c r="G43" s="20">
        <f>+'Q19 a Q26'!G96</f>
        <v>0</v>
      </c>
      <c r="H43" s="20">
        <f>+'Q19 a Q26'!H96</f>
        <v>0</v>
      </c>
      <c r="I43" s="20">
        <f>+'Q19 a Q26'!I96</f>
        <v>0</v>
      </c>
      <c r="J43" s="20">
        <f>+'Q19 a Q26'!J96</f>
        <v>0</v>
      </c>
      <c r="K43" s="20">
        <f>+'Q19 a Q26'!K96</f>
        <v>0</v>
      </c>
      <c r="L43" s="20">
        <f>+'Q19 a Q26'!L96</f>
        <v>0</v>
      </c>
      <c r="M43" s="20">
        <f>+'Q19 a Q26'!M96</f>
        <v>0</v>
      </c>
      <c r="N43" s="20">
        <f>+'Q19 a Q26'!N96</f>
        <v>0</v>
      </c>
      <c r="O43" s="20">
        <f>+'Q19 a Q26'!O96</f>
        <v>0</v>
      </c>
      <c r="P43" s="20">
        <f>+'Q19 a Q26'!P96</f>
        <v>0</v>
      </c>
      <c r="Q43" s="20">
        <f>+'Q19 a Q26'!Q96</f>
        <v>0</v>
      </c>
      <c r="R43" s="20">
        <f>+'Q19 a Q26'!R96</f>
        <v>0</v>
      </c>
      <c r="S43" s="20">
        <f>+'Q19 a Q26'!S96</f>
        <v>0</v>
      </c>
      <c r="T43" s="20">
        <f>+'Q19 a Q26'!T96</f>
        <v>0</v>
      </c>
      <c r="U43" s="20">
        <f>+'Q19 a Q26'!U96</f>
        <v>0</v>
      </c>
      <c r="V43" s="185">
        <f>+'Q19 a Q26'!V96</f>
        <v>0</v>
      </c>
    </row>
    <row r="44" spans="1:22">
      <c r="A44" s="167" t="s">
        <v>175</v>
      </c>
      <c r="B44" s="186">
        <f>+'Q1 a Q18'!H28</f>
        <v>0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187"/>
    </row>
    <row r="45" spans="1:22">
      <c r="A45" s="168" t="s">
        <v>176</v>
      </c>
      <c r="B45" s="188">
        <f ca="1">+C27/365*5</f>
        <v>0</v>
      </c>
      <c r="C45" s="64"/>
      <c r="D45" s="64"/>
      <c r="E45" s="64"/>
      <c r="F45" s="64"/>
      <c r="G45" s="64"/>
      <c r="H45" s="64"/>
      <c r="I45" s="64"/>
      <c r="J45" s="64"/>
      <c r="K45" s="64"/>
      <c r="L45" s="68"/>
      <c r="M45" s="64"/>
      <c r="N45" s="64"/>
      <c r="O45" s="64"/>
      <c r="P45" s="64"/>
      <c r="Q45" s="64"/>
      <c r="R45" s="64"/>
      <c r="S45" s="64"/>
      <c r="T45" s="64"/>
      <c r="U45" s="64"/>
      <c r="V45" s="179">
        <f ca="1">-B45</f>
        <v>0</v>
      </c>
    </row>
    <row r="46" spans="1:22">
      <c r="A46" s="166"/>
      <c r="B46" s="178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80"/>
    </row>
    <row r="47" spans="1:22">
      <c r="A47" s="165" t="s">
        <v>169</v>
      </c>
      <c r="B47" s="189"/>
      <c r="C47" s="67">
        <f ca="1">SUM(C48:C49)</f>
        <v>0</v>
      </c>
      <c r="D47" s="67">
        <f t="shared" ref="D47:V47" ca="1" si="11">SUM(D48:D49)</f>
        <v>0</v>
      </c>
      <c r="E47" s="67">
        <f t="shared" ca="1" si="11"/>
        <v>0</v>
      </c>
      <c r="F47" s="67">
        <f t="shared" ca="1" si="11"/>
        <v>0</v>
      </c>
      <c r="G47" s="67">
        <f t="shared" ca="1" si="11"/>
        <v>0</v>
      </c>
      <c r="H47" s="67">
        <f t="shared" ca="1" si="11"/>
        <v>0</v>
      </c>
      <c r="I47" s="67">
        <f t="shared" ca="1" si="11"/>
        <v>0</v>
      </c>
      <c r="J47" s="67">
        <f t="shared" ca="1" si="11"/>
        <v>0</v>
      </c>
      <c r="K47" s="67">
        <f t="shared" ca="1" si="11"/>
        <v>0</v>
      </c>
      <c r="L47" s="67">
        <f t="shared" ca="1" si="11"/>
        <v>0</v>
      </c>
      <c r="M47" s="67">
        <f t="shared" ca="1" si="11"/>
        <v>0</v>
      </c>
      <c r="N47" s="67">
        <f t="shared" ca="1" si="11"/>
        <v>0</v>
      </c>
      <c r="O47" s="67">
        <f t="shared" ca="1" si="11"/>
        <v>0</v>
      </c>
      <c r="P47" s="67">
        <f t="shared" ca="1" si="11"/>
        <v>0</v>
      </c>
      <c r="Q47" s="67">
        <f ca="1">SUM(Q48:Q49)</f>
        <v>0</v>
      </c>
      <c r="R47" s="67">
        <f ca="1">SUM(R48:R49)</f>
        <v>0</v>
      </c>
      <c r="S47" s="67">
        <f ca="1">SUM(S48:S49)</f>
        <v>0</v>
      </c>
      <c r="T47" s="67">
        <f ca="1">SUM(T48:T49)</f>
        <v>0</v>
      </c>
      <c r="U47" s="67">
        <f ca="1">SUM(U48:U49)</f>
        <v>0</v>
      </c>
      <c r="V47" s="177">
        <f t="shared" ca="1" si="11"/>
        <v>0</v>
      </c>
    </row>
    <row r="48" spans="1:22">
      <c r="A48" s="166" t="s">
        <v>32</v>
      </c>
      <c r="B48" s="178"/>
      <c r="C48" s="68">
        <f ca="1">+'Q1 a Q18'!D530</f>
        <v>0</v>
      </c>
      <c r="D48" s="68">
        <f ca="1">+'Q1 a Q18'!E530</f>
        <v>0</v>
      </c>
      <c r="E48" s="68">
        <f ca="1">+'Q1 a Q18'!F530</f>
        <v>0</v>
      </c>
      <c r="F48" s="68">
        <f ca="1">+'Q1 a Q18'!G530</f>
        <v>0</v>
      </c>
      <c r="G48" s="68">
        <f ca="1">+'Q1 a Q18'!H530</f>
        <v>0</v>
      </c>
      <c r="H48" s="68">
        <f ca="1">+'Q1 a Q18'!I530</f>
        <v>0</v>
      </c>
      <c r="I48" s="68">
        <f ca="1">+'Q1 a Q18'!J530</f>
        <v>0</v>
      </c>
      <c r="J48" s="68">
        <f ca="1">+'Q1 a Q18'!K530</f>
        <v>0</v>
      </c>
      <c r="K48" s="68">
        <f ca="1">+'Q1 a Q18'!L530</f>
        <v>0</v>
      </c>
      <c r="L48" s="68">
        <f ca="1">+'Q1 a Q18'!M530</f>
        <v>0</v>
      </c>
      <c r="M48" s="68">
        <f ca="1">+'Q1 a Q18'!N530</f>
        <v>0</v>
      </c>
      <c r="N48" s="68">
        <f ca="1">+'Q1 a Q18'!O530</f>
        <v>0</v>
      </c>
      <c r="O48" s="68">
        <f ca="1">+'Q1 a Q18'!P530</f>
        <v>0</v>
      </c>
      <c r="P48" s="68">
        <f ca="1">+'Q1 a Q18'!Q530</f>
        <v>0</v>
      </c>
      <c r="Q48" s="68">
        <f ca="1">+'Q1 a Q18'!R530</f>
        <v>0</v>
      </c>
      <c r="R48" s="68">
        <f ca="1">+'Q1 a Q18'!S530</f>
        <v>0</v>
      </c>
      <c r="S48" s="68">
        <f ca="1">+'Q1 a Q18'!T530</f>
        <v>0</v>
      </c>
      <c r="T48" s="68">
        <f ca="1">+'Q1 a Q18'!U530</f>
        <v>0</v>
      </c>
      <c r="U48" s="68">
        <f ca="1">+'Q1 a Q18'!V530</f>
        <v>0</v>
      </c>
      <c r="V48" s="179">
        <f ca="1">+'Q1 a Q18'!W530</f>
        <v>0</v>
      </c>
    </row>
    <row r="49" spans="1:22">
      <c r="A49" s="165" t="s">
        <v>48</v>
      </c>
      <c r="B49" s="17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177">
        <f>B44-SUM(C66:V66)</f>
        <v>0</v>
      </c>
    </row>
    <row r="50" spans="1:22">
      <c r="A50" s="166"/>
      <c r="B50" s="17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180"/>
    </row>
    <row r="51" spans="1:22">
      <c r="A51" s="169" t="s">
        <v>170</v>
      </c>
      <c r="B51" s="190">
        <f t="shared" ref="B51:V51" ca="1" si="12">IFERROR(B39-B41+B47,"")</f>
        <v>0</v>
      </c>
      <c r="C51" s="70">
        <f t="shared" ca="1" si="12"/>
        <v>0</v>
      </c>
      <c r="D51" s="70">
        <f t="shared" ca="1" si="12"/>
        <v>0</v>
      </c>
      <c r="E51" s="70">
        <f t="shared" ca="1" si="12"/>
        <v>0</v>
      </c>
      <c r="F51" s="70">
        <f t="shared" ca="1" si="12"/>
        <v>0</v>
      </c>
      <c r="G51" s="70">
        <f t="shared" ca="1" si="12"/>
        <v>0</v>
      </c>
      <c r="H51" s="70">
        <f t="shared" ca="1" si="12"/>
        <v>0</v>
      </c>
      <c r="I51" s="70">
        <f t="shared" ca="1" si="12"/>
        <v>0</v>
      </c>
      <c r="J51" s="70">
        <f t="shared" ca="1" si="12"/>
        <v>0</v>
      </c>
      <c r="K51" s="70">
        <f t="shared" ca="1" si="12"/>
        <v>0</v>
      </c>
      <c r="L51" s="70">
        <f t="shared" ca="1" si="12"/>
        <v>0</v>
      </c>
      <c r="M51" s="70">
        <f t="shared" ca="1" si="12"/>
        <v>0</v>
      </c>
      <c r="N51" s="70">
        <f t="shared" ca="1" si="12"/>
        <v>0</v>
      </c>
      <c r="O51" s="70">
        <f t="shared" ca="1" si="12"/>
        <v>0</v>
      </c>
      <c r="P51" s="70">
        <f t="shared" ca="1" si="12"/>
        <v>0</v>
      </c>
      <c r="Q51" s="70">
        <f ca="1">IFERROR(Q39-Q41+Q47,"")</f>
        <v>0</v>
      </c>
      <c r="R51" s="70">
        <f ca="1">IFERROR(R39-R41+R47,"")</f>
        <v>0</v>
      </c>
      <c r="S51" s="70">
        <f ca="1">IFERROR(S39-S41+S47,"")</f>
        <v>0</v>
      </c>
      <c r="T51" s="70">
        <f ca="1">IFERROR(T39-T41+T47,"")</f>
        <v>0</v>
      </c>
      <c r="U51" s="70">
        <f ca="1">IFERROR(U39-U41+U47,"")</f>
        <v>0</v>
      </c>
      <c r="V51" s="191">
        <f t="shared" ca="1" si="12"/>
        <v>0</v>
      </c>
    </row>
    <row r="52" spans="1:22">
      <c r="A52" s="166"/>
      <c r="B52" s="19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85"/>
    </row>
    <row r="53" spans="1:22">
      <c r="A53" s="170" t="s">
        <v>177</v>
      </c>
      <c r="B53" s="178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180"/>
    </row>
    <row r="54" spans="1:22">
      <c r="A54" s="166"/>
      <c r="B54" s="19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180"/>
    </row>
    <row r="55" spans="1:22">
      <c r="A55" s="166"/>
      <c r="B55" s="178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180"/>
    </row>
    <row r="56" spans="1:22">
      <c r="A56" s="170" t="s">
        <v>50</v>
      </c>
      <c r="B56" s="194" t="str">
        <f ca="1">IFERROR(IRR(B51:V51),"")</f>
        <v/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180"/>
    </row>
    <row r="57" spans="1:22">
      <c r="A57" s="166"/>
      <c r="B57" s="195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180"/>
    </row>
    <row r="58" spans="1:22">
      <c r="A58" s="171" t="s">
        <v>179</v>
      </c>
      <c r="B58" s="196">
        <f ca="1">IFERROR(B51,"")</f>
        <v>0</v>
      </c>
      <c r="C58" s="72" t="str">
        <f ca="1">IFERROR(NPV(B56,C51)+B58,"")</f>
        <v/>
      </c>
      <c r="D58" s="72" t="str">
        <f ca="1">IFERROR(NPV($B$56,$C$51:D51)+$B$51,"")</f>
        <v/>
      </c>
      <c r="E58" s="72" t="str">
        <f ca="1">IFERROR(NPV($B$56,$C$51:E51)+$B$51,"")</f>
        <v/>
      </c>
      <c r="F58" s="72" t="str">
        <f ca="1">IFERROR(NPV($B$56,$C$51:F51)+$B$51,"")</f>
        <v/>
      </c>
      <c r="G58" s="72" t="str">
        <f ca="1">IFERROR(NPV($B$56,$C$51:G51)+$B$51,"")</f>
        <v/>
      </c>
      <c r="H58" s="72" t="str">
        <f ca="1">IFERROR(NPV($B$56,$C$51:H51)+$B$51,"")</f>
        <v/>
      </c>
      <c r="I58" s="72" t="str">
        <f ca="1">IFERROR(NPV($B$56,$C$51:I51)+$B$51,"")</f>
        <v/>
      </c>
      <c r="J58" s="72" t="str">
        <f ca="1">IFERROR(NPV($B$56,$C$51:J51)+$B$51,"")</f>
        <v/>
      </c>
      <c r="K58" s="72" t="str">
        <f ca="1">IFERROR(NPV($B$56,$C$51:K51)+$B$51,"")</f>
        <v/>
      </c>
      <c r="L58" s="72" t="str">
        <f ca="1">IFERROR(NPV($B$56,$C$51:L51)+$B$51,"")</f>
        <v/>
      </c>
      <c r="M58" s="72" t="str">
        <f ca="1">IFERROR(NPV($B$56,$C$51:M51)+$B$51,"")</f>
        <v/>
      </c>
      <c r="N58" s="72" t="str">
        <f ca="1">IFERROR(NPV($B$56,$C$51:N51)+$B$51,"")</f>
        <v/>
      </c>
      <c r="O58" s="72" t="str">
        <f ca="1">IFERROR(NPV($B$56,$C$51:O51)+$B$51,"")</f>
        <v/>
      </c>
      <c r="P58" s="72" t="str">
        <f ca="1">IFERROR(NPV($B$56,$C$51:P51)+$B$51,"")</f>
        <v/>
      </c>
      <c r="Q58" s="72" t="str">
        <f ca="1">IFERROR(NPV($B$56,$C$51:Q51)+$B$51,"")</f>
        <v/>
      </c>
      <c r="R58" s="72" t="str">
        <f ca="1">IFERROR(NPV($B$56,$C$51:R51)+$B$51,"")</f>
        <v/>
      </c>
      <c r="S58" s="72" t="str">
        <f ca="1">IFERROR(NPV($B$56,$C$51:S51)+$B$51,"")</f>
        <v/>
      </c>
      <c r="T58" s="72" t="str">
        <f ca="1">IFERROR(NPV($B$56,$C$51:T51)+$B$51,"")</f>
        <v/>
      </c>
      <c r="U58" s="72" t="str">
        <f ca="1">IFERROR(NPV($B$56,$C$51:U51)+$B$51,"")</f>
        <v/>
      </c>
      <c r="V58" s="197" t="str">
        <f ca="1">IFERROR(NPV($B$56,$C$51:V51)+$B$51,"")</f>
        <v/>
      </c>
    </row>
    <row r="59" spans="1:22" ht="12" thickBot="1">
      <c r="A59" s="172" t="s">
        <v>178</v>
      </c>
      <c r="B59" s="198" t="str">
        <f ca="1">IFERROR(IRR($B51:B51),"")</f>
        <v/>
      </c>
      <c r="C59" s="199" t="str">
        <f ca="1">IFERROR(IRR($B51:C51),"")</f>
        <v/>
      </c>
      <c r="D59" s="199" t="str">
        <f ca="1">IFERROR(IRR($B51:D51),"")</f>
        <v/>
      </c>
      <c r="E59" s="199" t="str">
        <f ca="1">IFERROR(IRR($B51:E51),"")</f>
        <v/>
      </c>
      <c r="F59" s="199" t="str">
        <f ca="1">IFERROR(IRR($B51:F51),"")</f>
        <v/>
      </c>
      <c r="G59" s="199" t="str">
        <f ca="1">IFERROR(IRR($B51:G51),"")</f>
        <v/>
      </c>
      <c r="H59" s="199" t="str">
        <f ca="1">IFERROR(IRR($B51:H51),"")</f>
        <v/>
      </c>
      <c r="I59" s="199" t="str">
        <f ca="1">IFERROR(IRR($B51:I51),"")</f>
        <v/>
      </c>
      <c r="J59" s="199" t="str">
        <f ca="1">IFERROR(IRR($B51:J51),"")</f>
        <v/>
      </c>
      <c r="K59" s="199" t="str">
        <f ca="1">IFERROR(IRR($B51:K51),"")</f>
        <v/>
      </c>
      <c r="L59" s="199" t="str">
        <f ca="1">IFERROR(IRR($B51:L51),"")</f>
        <v/>
      </c>
      <c r="M59" s="199" t="str">
        <f ca="1">IFERROR(IRR($B51:M51),"")</f>
        <v/>
      </c>
      <c r="N59" s="199" t="str">
        <f ca="1">IFERROR(IRR($B51:N51),"")</f>
        <v/>
      </c>
      <c r="O59" s="199" t="str">
        <f ca="1">IFERROR(IRR($B51:O51),"")</f>
        <v/>
      </c>
      <c r="P59" s="199" t="str">
        <f ca="1">IFERROR(IRR($B51:P51),"")</f>
        <v/>
      </c>
      <c r="Q59" s="199"/>
      <c r="R59" s="199"/>
      <c r="S59" s="199"/>
      <c r="T59" s="199"/>
      <c r="U59" s="199"/>
      <c r="V59" s="200" t="str">
        <f ca="1">IFERROR(IRR($B51:V51),"")</f>
        <v/>
      </c>
    </row>
    <row r="60" spans="1:22" ht="12" thickTop="1">
      <c r="A60" s="64"/>
      <c r="B60" s="71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>
      <c r="A61" s="64"/>
      <c r="B61" s="71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" thickBo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8" customHeight="1" thickTop="1">
      <c r="A63" s="1044" t="s">
        <v>425</v>
      </c>
      <c r="B63" s="1045"/>
      <c r="C63" s="1045"/>
      <c r="D63" s="1045"/>
      <c r="E63" s="1045"/>
      <c r="F63" s="1045"/>
      <c r="G63" s="1045"/>
      <c r="H63" s="1045"/>
      <c r="I63" s="1045"/>
      <c r="J63" s="1045"/>
      <c r="K63" s="1045"/>
      <c r="L63" s="1045"/>
      <c r="M63" s="1045"/>
      <c r="N63" s="1045"/>
      <c r="O63" s="1045"/>
      <c r="P63" s="1045"/>
      <c r="Q63" s="1045"/>
      <c r="R63" s="1045"/>
      <c r="S63" s="1045"/>
      <c r="T63" s="1045"/>
      <c r="U63" s="1045"/>
      <c r="V63" s="1046"/>
    </row>
    <row r="64" spans="1:22">
      <c r="A64" s="201" t="s">
        <v>63</v>
      </c>
      <c r="B64" s="202"/>
      <c r="C64" s="209">
        <f t="shared" ref="C64:V64" ca="1" si="13">SUM(C65:C67)</f>
        <v>0</v>
      </c>
      <c r="D64" s="174">
        <f t="shared" ca="1" si="13"/>
        <v>0</v>
      </c>
      <c r="E64" s="174">
        <f t="shared" ca="1" si="13"/>
        <v>0</v>
      </c>
      <c r="F64" s="174">
        <f t="shared" ca="1" si="13"/>
        <v>0</v>
      </c>
      <c r="G64" s="174">
        <f t="shared" ca="1" si="13"/>
        <v>0</v>
      </c>
      <c r="H64" s="174">
        <f t="shared" ca="1" si="13"/>
        <v>0</v>
      </c>
      <c r="I64" s="174">
        <f t="shared" ca="1" si="13"/>
        <v>0</v>
      </c>
      <c r="J64" s="174">
        <f t="shared" ca="1" si="13"/>
        <v>0</v>
      </c>
      <c r="K64" s="174">
        <f t="shared" ca="1" si="13"/>
        <v>0</v>
      </c>
      <c r="L64" s="174">
        <f t="shared" ca="1" si="13"/>
        <v>0</v>
      </c>
      <c r="M64" s="174">
        <f t="shared" ca="1" si="13"/>
        <v>0</v>
      </c>
      <c r="N64" s="174">
        <f t="shared" ca="1" si="13"/>
        <v>0</v>
      </c>
      <c r="O64" s="174">
        <f t="shared" ca="1" si="13"/>
        <v>0</v>
      </c>
      <c r="P64" s="174">
        <f t="shared" ca="1" si="13"/>
        <v>0</v>
      </c>
      <c r="Q64" s="174">
        <f ca="1">SUM(Q65:Q67)</f>
        <v>0</v>
      </c>
      <c r="R64" s="174">
        <f ca="1">SUM(R65:R67)</f>
        <v>0</v>
      </c>
      <c r="S64" s="174">
        <f ca="1">SUM(S65:S67)</f>
        <v>0</v>
      </c>
      <c r="T64" s="174">
        <f ca="1">SUM(T65:T67)</f>
        <v>0</v>
      </c>
      <c r="U64" s="174">
        <f ca="1">SUM(U65:U67)</f>
        <v>0</v>
      </c>
      <c r="V64" s="175">
        <f t="shared" ca="1" si="13"/>
        <v>0</v>
      </c>
    </row>
    <row r="65" spans="1:22">
      <c r="A65" s="203" t="s">
        <v>62</v>
      </c>
      <c r="B65" s="204"/>
      <c r="C65" s="210">
        <f ca="1">+'Q1 a Q18'!D514</f>
        <v>0</v>
      </c>
      <c r="D65" s="73">
        <f ca="1">+'Q1 a Q18'!E514</f>
        <v>0</v>
      </c>
      <c r="E65" s="73">
        <f ca="1">+'Q1 a Q18'!F514</f>
        <v>0</v>
      </c>
      <c r="F65" s="73">
        <f ca="1">+'Q1 a Q18'!G514</f>
        <v>0</v>
      </c>
      <c r="G65" s="73">
        <f ca="1">+'Q1 a Q18'!H514</f>
        <v>0</v>
      </c>
      <c r="H65" s="73">
        <f ca="1">+'Q1 a Q18'!I514</f>
        <v>0</v>
      </c>
      <c r="I65" s="73">
        <f ca="1">+'Q1 a Q18'!J514</f>
        <v>0</v>
      </c>
      <c r="J65" s="73">
        <f ca="1">+'Q1 a Q18'!K514</f>
        <v>0</v>
      </c>
      <c r="K65" s="73">
        <f ca="1">+'Q1 a Q18'!L514</f>
        <v>0</v>
      </c>
      <c r="L65" s="73">
        <f ca="1">+'Q1 a Q18'!M514</f>
        <v>0</v>
      </c>
      <c r="M65" s="73">
        <f ca="1">+'Q1 a Q18'!N514</f>
        <v>0</v>
      </c>
      <c r="N65" s="73">
        <f ca="1">+'Q1 a Q18'!O514</f>
        <v>0</v>
      </c>
      <c r="O65" s="73">
        <f ca="1">+'Q1 a Q18'!P514</f>
        <v>0</v>
      </c>
      <c r="P65" s="73">
        <f ca="1">+'Q1 a Q18'!Q514</f>
        <v>0</v>
      </c>
      <c r="Q65" s="73">
        <f ca="1">+'Q1 a Q18'!R514</f>
        <v>0</v>
      </c>
      <c r="R65" s="73">
        <f ca="1">+'Q1 a Q18'!S514</f>
        <v>0</v>
      </c>
      <c r="S65" s="73">
        <f ca="1">+'Q1 a Q18'!T514</f>
        <v>0</v>
      </c>
      <c r="T65" s="73">
        <f ca="1">+'Q1 a Q18'!U514</f>
        <v>0</v>
      </c>
      <c r="U65" s="73">
        <f ca="1">+'Q1 a Q18'!V514</f>
        <v>0</v>
      </c>
      <c r="V65" s="211">
        <f ca="1">+'Q1 a Q18'!W514</f>
        <v>0</v>
      </c>
    </row>
    <row r="66" spans="1:22">
      <c r="A66" s="205" t="s">
        <v>59</v>
      </c>
      <c r="B66" s="206"/>
      <c r="C66" s="188">
        <f>IFERROR(+B44*0.7/30,"")</f>
        <v>0</v>
      </c>
      <c r="D66" s="65">
        <f>+C66</f>
        <v>0</v>
      </c>
      <c r="E66" s="65">
        <f t="shared" ref="E66:P66" si="14">+D66</f>
        <v>0</v>
      </c>
      <c r="F66" s="65">
        <f t="shared" si="14"/>
        <v>0</v>
      </c>
      <c r="G66" s="65">
        <f t="shared" si="14"/>
        <v>0</v>
      </c>
      <c r="H66" s="65">
        <f t="shared" si="14"/>
        <v>0</v>
      </c>
      <c r="I66" s="65">
        <f t="shared" si="14"/>
        <v>0</v>
      </c>
      <c r="J66" s="65">
        <f t="shared" si="14"/>
        <v>0</v>
      </c>
      <c r="K66" s="65">
        <f t="shared" si="14"/>
        <v>0</v>
      </c>
      <c r="L66" s="65">
        <f t="shared" si="14"/>
        <v>0</v>
      </c>
      <c r="M66" s="65">
        <f t="shared" si="14"/>
        <v>0</v>
      </c>
      <c r="N66" s="65">
        <f t="shared" si="14"/>
        <v>0</v>
      </c>
      <c r="O66" s="65">
        <f t="shared" si="14"/>
        <v>0</v>
      </c>
      <c r="P66" s="65">
        <f t="shared" si="14"/>
        <v>0</v>
      </c>
      <c r="Q66" s="65">
        <f>+P66</f>
        <v>0</v>
      </c>
      <c r="R66" s="65">
        <f>+Q66</f>
        <v>0</v>
      </c>
      <c r="S66" s="65">
        <f>+R66</f>
        <v>0</v>
      </c>
      <c r="T66" s="65">
        <f>+S66</f>
        <v>0</v>
      </c>
      <c r="U66" s="65">
        <f>+T66</f>
        <v>0</v>
      </c>
      <c r="V66" s="181">
        <f>+P66</f>
        <v>0</v>
      </c>
    </row>
    <row r="67" spans="1:22" ht="12" thickBot="1">
      <c r="A67" s="207" t="s">
        <v>61</v>
      </c>
      <c r="B67" s="208"/>
      <c r="C67" s="212">
        <f>+C43/5+B43/5</f>
        <v>0</v>
      </c>
      <c r="D67" s="213">
        <f>+C43/5+B43/5+D43/5</f>
        <v>0</v>
      </c>
      <c r="E67" s="213">
        <f>+C43/5+B43/5+D43/5+E43/5</f>
        <v>0</v>
      </c>
      <c r="F67" s="213">
        <f>+C43/5+B43/5+D43/5+E43/5+F43/5</f>
        <v>0</v>
      </c>
      <c r="G67" s="213">
        <f>+C43/5+B43/5+D43/5+E43/5+F43/5+G43/5</f>
        <v>0</v>
      </c>
      <c r="H67" s="213">
        <f>+D43/5+E43/5+F43/5+G43/5+H43/5</f>
        <v>0</v>
      </c>
      <c r="I67" s="213">
        <f t="shared" ref="I67:V67" si="15">+E43/5+F43/5+G43/5+H43/5+I43/5</f>
        <v>0</v>
      </c>
      <c r="J67" s="213">
        <f t="shared" si="15"/>
        <v>0</v>
      </c>
      <c r="K67" s="213">
        <f t="shared" si="15"/>
        <v>0</v>
      </c>
      <c r="L67" s="213">
        <f t="shared" si="15"/>
        <v>0</v>
      </c>
      <c r="M67" s="213">
        <f t="shared" si="15"/>
        <v>0</v>
      </c>
      <c r="N67" s="213">
        <f t="shared" si="15"/>
        <v>0</v>
      </c>
      <c r="O67" s="213">
        <f t="shared" si="15"/>
        <v>0</v>
      </c>
      <c r="P67" s="213">
        <f t="shared" si="15"/>
        <v>0</v>
      </c>
      <c r="Q67" s="213">
        <f t="shared" si="15"/>
        <v>0</v>
      </c>
      <c r="R67" s="213">
        <f t="shared" si="15"/>
        <v>0</v>
      </c>
      <c r="S67" s="213">
        <f t="shared" si="15"/>
        <v>0</v>
      </c>
      <c r="T67" s="213">
        <f t="shared" si="15"/>
        <v>0</v>
      </c>
      <c r="U67" s="213">
        <f t="shared" si="15"/>
        <v>0</v>
      </c>
      <c r="V67" s="214">
        <f t="shared" si="15"/>
        <v>0</v>
      </c>
    </row>
    <row r="68" spans="1:22" ht="12" thickTop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</sheetData>
  <customSheetViews>
    <customSheetView guid="{1F848F2A-1647-4ED0-99A1-CE069424082D}" fitToPage="1" hiddenRows="1" topLeftCell="A13">
      <selection activeCell="C9" sqref="C9"/>
      <pageMargins left="0.19685039370078741" right="0.19685039370078741" top="0.19685039370078741" bottom="0.19685039370078741" header="0.31496062992125984" footer="0.31496062992125984"/>
      <pageSetup paperSize="9" scale="81" fitToWidth="2" orientation="landscape" r:id="rId1"/>
    </customSheetView>
  </customSheetViews>
  <mergeCells count="19">
    <mergeCell ref="A63:V63"/>
    <mergeCell ref="A1:I1"/>
    <mergeCell ref="B2:I2"/>
    <mergeCell ref="B3:I3"/>
    <mergeCell ref="B4:I4"/>
    <mergeCell ref="B5:I5"/>
    <mergeCell ref="A13:C13"/>
    <mergeCell ref="A14:C14"/>
    <mergeCell ref="A21:U21"/>
    <mergeCell ref="A19:B19"/>
    <mergeCell ref="B6:I6"/>
    <mergeCell ref="B7:I7"/>
    <mergeCell ref="B8:I8"/>
    <mergeCell ref="B9:I9"/>
    <mergeCell ref="B10:I10"/>
    <mergeCell ref="A18:B18"/>
    <mergeCell ref="A17:B17"/>
    <mergeCell ref="A16:B16"/>
    <mergeCell ref="A15:B15"/>
  </mergeCells>
  <pageMargins left="0.15748031496062992" right="0.15748031496062992" top="0.35433070866141736" bottom="0.82677165354330717" header="0.19685039370078741" footer="0.59055118110236227"/>
  <pageSetup paperSize="9" scale="49" fitToHeight="12" pageOrder="overThenDown" orientation="landscape" r:id="rId2"/>
  <headerFooter>
    <oddHeader>&amp;R&amp;G</oddHeader>
    <oddFooter>&amp;R&amp;P /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3"/>
  <dimension ref="A1:CV139"/>
  <sheetViews>
    <sheetView showGridLines="0" view="pageBreakPreview" topLeftCell="A73" zoomScale="60" workbookViewId="0">
      <selection sqref="A1:I1"/>
    </sheetView>
  </sheetViews>
  <sheetFormatPr defaultColWidth="9.140625" defaultRowHeight="12.75"/>
  <cols>
    <col min="1" max="1" width="18.7109375" style="6" bestFit="1" customWidth="1"/>
    <col min="2" max="22" width="10.7109375" style="23" customWidth="1"/>
    <col min="23" max="23" width="8.7109375" style="23" customWidth="1"/>
    <col min="24" max="27" width="9.28515625" style="6" bestFit="1" customWidth="1"/>
    <col min="28" max="16384" width="9.140625" style="6"/>
  </cols>
  <sheetData>
    <row r="1" spans="1:100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100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100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100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100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100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100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100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100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100" s="8" customFormat="1" ht="23.2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100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100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100" ht="22.9" customHeight="1" thickTop="1">
      <c r="A13" s="904" t="s">
        <v>399</v>
      </c>
      <c r="B13" s="905"/>
      <c r="C13" s="90"/>
      <c r="D13" s="90"/>
      <c r="E13" s="90"/>
      <c r="F13" s="90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>
      <c r="A14" s="107" t="s">
        <v>365</v>
      </c>
      <c r="B14" s="105" t="s">
        <v>366</v>
      </c>
      <c r="C14" s="74"/>
      <c r="D14" s="74"/>
      <c r="E14" s="74"/>
      <c r="F14" s="74"/>
      <c r="G14" s="74"/>
      <c r="H14" s="74"/>
      <c r="I14" s="74"/>
      <c r="J14" s="74"/>
      <c r="K14" s="92"/>
      <c r="L14" s="92"/>
      <c r="M14" s="92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>
      <c r="A15" s="526" t="s">
        <v>238</v>
      </c>
      <c r="B15" s="607"/>
      <c r="C15" s="74"/>
      <c r="D15" s="74"/>
      <c r="E15" s="74"/>
      <c r="F15" s="74"/>
      <c r="G15" s="74"/>
      <c r="H15" s="74"/>
      <c r="I15" s="74"/>
      <c r="J15" s="74"/>
      <c r="K15" s="92"/>
      <c r="L15" s="92"/>
      <c r="M15" s="92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>
      <c r="A16" s="527" t="s">
        <v>231</v>
      </c>
      <c r="B16" s="608"/>
      <c r="C16" s="74"/>
      <c r="D16" s="74"/>
      <c r="E16" s="74"/>
      <c r="F16" s="74"/>
      <c r="G16" s="74"/>
      <c r="H16" s="74"/>
      <c r="I16" s="74"/>
      <c r="J16" s="74"/>
      <c r="K16" s="93"/>
      <c r="L16" s="93"/>
      <c r="M16" s="9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>
      <c r="A17" s="527" t="s">
        <v>233</v>
      </c>
      <c r="B17" s="608"/>
      <c r="C17" s="74"/>
      <c r="D17" s="74"/>
      <c r="E17" s="74"/>
      <c r="F17" s="74"/>
      <c r="G17" s="74"/>
      <c r="H17" s="74"/>
      <c r="I17" s="74"/>
      <c r="J17" s="74"/>
      <c r="K17" s="93"/>
      <c r="L17" s="93"/>
      <c r="M17" s="93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>
      <c r="A18" s="527" t="s">
        <v>234</v>
      </c>
      <c r="B18" s="608"/>
      <c r="C18" s="74"/>
      <c r="D18" s="74"/>
      <c r="E18" s="74"/>
      <c r="F18" s="74"/>
      <c r="G18" s="74"/>
      <c r="H18" s="74"/>
      <c r="I18" s="74"/>
      <c r="J18" s="74"/>
      <c r="K18" s="93"/>
      <c r="L18" s="93"/>
      <c r="M18" s="93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>
      <c r="A19" s="527" t="s">
        <v>232</v>
      </c>
      <c r="B19" s="608"/>
      <c r="C19" s="74"/>
      <c r="D19" s="74"/>
      <c r="E19" s="74"/>
      <c r="F19" s="74"/>
      <c r="G19" s="74"/>
      <c r="H19" s="74"/>
      <c r="I19" s="74"/>
      <c r="J19" s="74"/>
      <c r="K19" s="93"/>
      <c r="L19" s="93"/>
      <c r="M19" s="93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>
      <c r="A20" s="527" t="s">
        <v>235</v>
      </c>
      <c r="B20" s="608"/>
      <c r="C20" s="74"/>
      <c r="D20" s="74"/>
      <c r="E20" s="74"/>
      <c r="F20" s="74"/>
      <c r="G20" s="74"/>
      <c r="H20" s="74"/>
      <c r="I20" s="74"/>
      <c r="J20" s="74"/>
      <c r="K20" s="93"/>
      <c r="L20" s="93"/>
      <c r="M20" s="93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>
      <c r="A21" s="527" t="s">
        <v>228</v>
      </c>
      <c r="B21" s="608"/>
      <c r="C21" s="74"/>
      <c r="D21" s="74"/>
      <c r="E21" s="74"/>
      <c r="F21" s="74"/>
      <c r="G21" s="74"/>
      <c r="H21" s="74"/>
      <c r="I21" s="74"/>
      <c r="J21" s="74"/>
      <c r="K21" s="93"/>
      <c r="L21" s="93"/>
      <c r="M21" s="93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>
      <c r="A22" s="527" t="s">
        <v>229</v>
      </c>
      <c r="B22" s="608"/>
      <c r="C22" s="74"/>
      <c r="D22" s="74"/>
      <c r="E22" s="74"/>
      <c r="F22" s="74"/>
      <c r="G22" s="74"/>
      <c r="H22" s="74"/>
      <c r="I22" s="74"/>
      <c r="J22" s="74"/>
      <c r="K22" s="93"/>
      <c r="L22" s="93"/>
      <c r="M22" s="9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 thickBot="1">
      <c r="A23" s="528" t="s">
        <v>236</v>
      </c>
      <c r="B23" s="609"/>
      <c r="C23" s="74"/>
      <c r="D23" s="74"/>
      <c r="E23" s="74"/>
      <c r="F23" s="74"/>
      <c r="G23" s="74"/>
      <c r="H23" s="74"/>
      <c r="I23" s="74"/>
      <c r="J23" s="74"/>
      <c r="K23" s="93"/>
      <c r="L23" s="93"/>
      <c r="M23" s="93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thickTop="1" thickBot="1">
      <c r="A24" s="7"/>
      <c r="B24" s="93"/>
      <c r="C24" s="94"/>
      <c r="D24" s="95"/>
      <c r="E24" s="74"/>
      <c r="F24" s="74"/>
      <c r="G24" s="74"/>
      <c r="H24" s="74"/>
      <c r="I24" s="74"/>
      <c r="J24" s="74"/>
      <c r="K24" s="93"/>
      <c r="L24" s="93"/>
      <c r="M24" s="9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3.5" customHeight="1" thickTop="1">
      <c r="A25" s="913" t="s">
        <v>400</v>
      </c>
      <c r="B25" s="896"/>
      <c r="C25" s="896"/>
      <c r="D25" s="896"/>
      <c r="E25" s="914"/>
      <c r="F25" s="74"/>
      <c r="G25" s="74"/>
      <c r="H25" s="74"/>
      <c r="I25" s="74"/>
      <c r="J25" s="93"/>
      <c r="K25" s="93"/>
      <c r="L25" s="93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100">
      <c r="A26" s="619" t="s">
        <v>159</v>
      </c>
      <c r="B26" s="104" t="s">
        <v>239</v>
      </c>
      <c r="C26" s="104" t="s">
        <v>228</v>
      </c>
      <c r="D26" s="104" t="s">
        <v>229</v>
      </c>
      <c r="E26" s="620" t="s">
        <v>230</v>
      </c>
      <c r="F26" s="74"/>
      <c r="G26" s="74"/>
      <c r="H26" s="74"/>
      <c r="I26" s="74"/>
      <c r="J26" s="74"/>
      <c r="K26" s="93"/>
      <c r="L26" s="93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100">
      <c r="A27" s="621" t="s">
        <v>180</v>
      </c>
      <c r="B27" s="529">
        <v>1</v>
      </c>
      <c r="C27" s="530">
        <v>1</v>
      </c>
      <c r="D27" s="530">
        <v>1</v>
      </c>
      <c r="E27" s="622">
        <v>1</v>
      </c>
      <c r="F27" s="74"/>
      <c r="G27" s="74"/>
      <c r="H27" s="74"/>
      <c r="I27" s="74"/>
      <c r="J27" s="74"/>
      <c r="K27" s="96"/>
      <c r="L27" s="96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100">
      <c r="A28" s="623" t="s">
        <v>51</v>
      </c>
      <c r="B28" s="531">
        <v>1</v>
      </c>
      <c r="C28" s="98">
        <v>1</v>
      </c>
      <c r="D28" s="98">
        <v>1</v>
      </c>
      <c r="E28" s="624">
        <v>1</v>
      </c>
      <c r="F28" s="74"/>
      <c r="G28" s="74"/>
      <c r="H28" s="74"/>
      <c r="I28" s="74"/>
      <c r="J28" s="74"/>
      <c r="K28" s="96"/>
      <c r="L28" s="96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100">
      <c r="A29" s="623" t="s">
        <v>30</v>
      </c>
      <c r="B29" s="531">
        <v>1</v>
      </c>
      <c r="C29" s="98">
        <v>2</v>
      </c>
      <c r="D29" s="98">
        <v>1</v>
      </c>
      <c r="E29" s="624">
        <v>1</v>
      </c>
      <c r="F29" s="74"/>
      <c r="G29" s="74"/>
      <c r="H29" s="74"/>
      <c r="I29" s="74"/>
      <c r="J29" s="74"/>
      <c r="K29" s="96"/>
      <c r="L29" s="96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100">
      <c r="A30" s="623" t="s">
        <v>31</v>
      </c>
      <c r="B30" s="531">
        <v>1</v>
      </c>
      <c r="C30" s="98">
        <v>3</v>
      </c>
      <c r="D30" s="98">
        <v>1</v>
      </c>
      <c r="E30" s="624">
        <v>2</v>
      </c>
      <c r="F30" s="74"/>
      <c r="G30" s="74"/>
      <c r="H30" s="74"/>
      <c r="I30" s="74"/>
      <c r="J30" s="74"/>
      <c r="K30" s="96"/>
      <c r="L30" s="96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100">
      <c r="A31" s="623" t="s">
        <v>56</v>
      </c>
      <c r="B31" s="531">
        <v>1</v>
      </c>
      <c r="C31" s="98">
        <v>3</v>
      </c>
      <c r="D31" s="98">
        <v>1</v>
      </c>
      <c r="E31" s="624">
        <v>2</v>
      </c>
      <c r="F31" s="74"/>
      <c r="G31" s="74"/>
      <c r="H31" s="74"/>
      <c r="I31" s="74"/>
      <c r="J31" s="74"/>
      <c r="K31" s="96"/>
      <c r="L31" s="96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100">
      <c r="A32" s="623" t="s">
        <v>52</v>
      </c>
      <c r="B32" s="531">
        <v>2</v>
      </c>
      <c r="C32" s="98">
        <v>6</v>
      </c>
      <c r="D32" s="98">
        <v>2</v>
      </c>
      <c r="E32" s="624">
        <v>3</v>
      </c>
      <c r="F32" s="74"/>
      <c r="G32" s="74"/>
      <c r="H32" s="74"/>
      <c r="I32" s="74"/>
      <c r="J32" s="74"/>
      <c r="K32" s="97"/>
      <c r="L32" s="97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>
      <c r="A33" s="623" t="s">
        <v>222</v>
      </c>
      <c r="B33" s="531">
        <v>2</v>
      </c>
      <c r="C33" s="98">
        <v>6</v>
      </c>
      <c r="D33" s="98">
        <v>2</v>
      </c>
      <c r="E33" s="624">
        <v>3</v>
      </c>
      <c r="F33" s="74"/>
      <c r="G33" s="74"/>
      <c r="H33" s="74"/>
      <c r="I33" s="74"/>
      <c r="J33" s="74"/>
      <c r="K33" s="93"/>
      <c r="L33" s="93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>
      <c r="A34" s="623" t="s">
        <v>57</v>
      </c>
      <c r="B34" s="531">
        <v>2</v>
      </c>
      <c r="C34" s="98">
        <v>6</v>
      </c>
      <c r="D34" s="98">
        <v>2</v>
      </c>
      <c r="E34" s="624">
        <v>3</v>
      </c>
      <c r="F34" s="74"/>
      <c r="G34" s="74"/>
      <c r="H34" s="74"/>
      <c r="I34" s="74"/>
      <c r="J34" s="74"/>
      <c r="K34" s="92"/>
      <c r="L34" s="92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>
      <c r="A35" s="623" t="s">
        <v>53</v>
      </c>
      <c r="B35" s="531">
        <v>2</v>
      </c>
      <c r="C35" s="98">
        <v>8</v>
      </c>
      <c r="D35" s="98">
        <v>2</v>
      </c>
      <c r="E35" s="625">
        <v>4</v>
      </c>
      <c r="F35" s="74"/>
      <c r="G35" s="74"/>
      <c r="H35" s="74"/>
      <c r="I35" s="74"/>
      <c r="J35" s="74"/>
      <c r="K35" s="96"/>
      <c r="L35" s="96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>
      <c r="A36" s="716" t="s">
        <v>393</v>
      </c>
      <c r="B36" s="531">
        <v>1</v>
      </c>
      <c r="C36" s="98">
        <v>3</v>
      </c>
      <c r="D36" s="98">
        <v>1</v>
      </c>
      <c r="E36" s="624">
        <v>2</v>
      </c>
      <c r="F36" s="74"/>
      <c r="G36" s="74"/>
      <c r="H36" s="74"/>
      <c r="I36" s="74"/>
      <c r="J36" s="74"/>
      <c r="K36" s="96"/>
      <c r="L36" s="96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>
      <c r="A37" s="716" t="s">
        <v>185</v>
      </c>
      <c r="B37" s="531">
        <v>1</v>
      </c>
      <c r="C37" s="98">
        <v>3</v>
      </c>
      <c r="D37" s="98">
        <v>1</v>
      </c>
      <c r="E37" s="624">
        <v>2</v>
      </c>
      <c r="F37" s="74"/>
      <c r="G37" s="74"/>
      <c r="H37" s="74"/>
      <c r="I37" s="74"/>
      <c r="J37" s="74"/>
      <c r="K37" s="96"/>
      <c r="L37" s="96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23.25" thickBot="1">
      <c r="A38" s="717" t="s">
        <v>397</v>
      </c>
      <c r="B38" s="626">
        <v>1</v>
      </c>
      <c r="C38" s="627">
        <v>3</v>
      </c>
      <c r="D38" s="627">
        <v>1</v>
      </c>
      <c r="E38" s="628">
        <v>2</v>
      </c>
      <c r="F38" s="74"/>
      <c r="G38" s="74"/>
      <c r="H38" s="74"/>
      <c r="I38" s="74"/>
      <c r="J38" s="74"/>
      <c r="K38" s="97"/>
      <c r="L38" s="97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thickTop="1" thickBot="1">
      <c r="A39" s="7"/>
      <c r="B39" s="98"/>
      <c r="C39" s="98"/>
      <c r="D39" s="98"/>
      <c r="E39" s="98"/>
      <c r="F39" s="74"/>
      <c r="G39" s="74"/>
      <c r="H39" s="74"/>
      <c r="I39" s="74"/>
      <c r="J39" s="74"/>
      <c r="K39" s="74"/>
      <c r="L39" s="97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 customHeight="1" thickTop="1">
      <c r="A40" s="915" t="s">
        <v>401</v>
      </c>
      <c r="B40" s="916"/>
      <c r="C40" s="916"/>
      <c r="D40" s="916"/>
      <c r="E40" s="916"/>
      <c r="F40" s="916"/>
      <c r="G40" s="916"/>
      <c r="H40" s="916"/>
      <c r="I40" s="916"/>
      <c r="J40" s="916"/>
      <c r="K40" s="917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9" ht="22.5">
      <c r="A41" s="100" t="s">
        <v>159</v>
      </c>
      <c r="B41" s="101" t="s">
        <v>238</v>
      </c>
      <c r="C41" s="104" t="s">
        <v>231</v>
      </c>
      <c r="D41" s="104" t="s">
        <v>233</v>
      </c>
      <c r="E41" s="104" t="s">
        <v>234</v>
      </c>
      <c r="F41" s="104" t="s">
        <v>232</v>
      </c>
      <c r="G41" s="104" t="s">
        <v>235</v>
      </c>
      <c r="H41" s="104" t="s">
        <v>228</v>
      </c>
      <c r="I41" s="104" t="s">
        <v>229</v>
      </c>
      <c r="J41" s="104" t="s">
        <v>236</v>
      </c>
      <c r="K41" s="105" t="s">
        <v>237</v>
      </c>
      <c r="L41" s="93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9">
      <c r="A42" s="526" t="s">
        <v>180</v>
      </c>
      <c r="B42" s="532">
        <f t="shared" ref="B42:B53" si="0">+B27*$B$15</f>
        <v>0</v>
      </c>
      <c r="C42" s="533">
        <f t="shared" ref="C42:C53" si="1">+$B$16</f>
        <v>0</v>
      </c>
      <c r="D42" s="533">
        <f t="shared" ref="D42:D53" si="2">+$B$17</f>
        <v>0</v>
      </c>
      <c r="E42" s="533">
        <f t="shared" ref="E42:E53" si="3">+$B$18</f>
        <v>0</v>
      </c>
      <c r="F42" s="533">
        <f t="shared" ref="F42:F53" si="4">+$B$19</f>
        <v>0</v>
      </c>
      <c r="G42" s="533">
        <f t="shared" ref="G42:G53" si="5">+$B$20</f>
        <v>0</v>
      </c>
      <c r="H42" s="533">
        <f t="shared" ref="H42:H53" si="6">+C27*$B$21</f>
        <v>0</v>
      </c>
      <c r="I42" s="533">
        <f t="shared" ref="I42:I53" si="7">+D27*$B$22</f>
        <v>0</v>
      </c>
      <c r="J42" s="533">
        <f t="shared" ref="J42:J53" si="8">+E27*$B$23</f>
        <v>0</v>
      </c>
      <c r="K42" s="534">
        <f t="shared" ref="K42:K53" si="9">SUM(B42:J42)</f>
        <v>0</v>
      </c>
      <c r="L42" s="93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9">
      <c r="A43" s="527" t="s">
        <v>51</v>
      </c>
      <c r="B43" s="535">
        <f t="shared" si="0"/>
        <v>0</v>
      </c>
      <c r="C43" s="536">
        <f t="shared" si="1"/>
        <v>0</v>
      </c>
      <c r="D43" s="536">
        <f t="shared" si="2"/>
        <v>0</v>
      </c>
      <c r="E43" s="536">
        <f t="shared" si="3"/>
        <v>0</v>
      </c>
      <c r="F43" s="536">
        <f t="shared" si="4"/>
        <v>0</v>
      </c>
      <c r="G43" s="536">
        <f t="shared" si="5"/>
        <v>0</v>
      </c>
      <c r="H43" s="536">
        <f t="shared" si="6"/>
        <v>0</v>
      </c>
      <c r="I43" s="536">
        <f t="shared" si="7"/>
        <v>0</v>
      </c>
      <c r="J43" s="536">
        <f t="shared" si="8"/>
        <v>0</v>
      </c>
      <c r="K43" s="537">
        <f t="shared" si="9"/>
        <v>0</v>
      </c>
      <c r="L43" s="93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9">
      <c r="A44" s="527" t="s">
        <v>30</v>
      </c>
      <c r="B44" s="535">
        <f t="shared" si="0"/>
        <v>0</v>
      </c>
      <c r="C44" s="536">
        <f t="shared" si="1"/>
        <v>0</v>
      </c>
      <c r="D44" s="536">
        <f t="shared" si="2"/>
        <v>0</v>
      </c>
      <c r="E44" s="536">
        <f t="shared" si="3"/>
        <v>0</v>
      </c>
      <c r="F44" s="536">
        <f t="shared" si="4"/>
        <v>0</v>
      </c>
      <c r="G44" s="536">
        <f t="shared" si="5"/>
        <v>0</v>
      </c>
      <c r="H44" s="536">
        <f t="shared" si="6"/>
        <v>0</v>
      </c>
      <c r="I44" s="536">
        <f t="shared" si="7"/>
        <v>0</v>
      </c>
      <c r="J44" s="536">
        <f t="shared" si="8"/>
        <v>0</v>
      </c>
      <c r="K44" s="537">
        <f t="shared" si="9"/>
        <v>0</v>
      </c>
      <c r="L44" s="9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9">
      <c r="A45" s="527" t="s">
        <v>31</v>
      </c>
      <c r="B45" s="535">
        <f t="shared" si="0"/>
        <v>0</v>
      </c>
      <c r="C45" s="536">
        <f t="shared" si="1"/>
        <v>0</v>
      </c>
      <c r="D45" s="536">
        <f t="shared" si="2"/>
        <v>0</v>
      </c>
      <c r="E45" s="536">
        <f t="shared" si="3"/>
        <v>0</v>
      </c>
      <c r="F45" s="536">
        <f t="shared" si="4"/>
        <v>0</v>
      </c>
      <c r="G45" s="536">
        <f t="shared" si="5"/>
        <v>0</v>
      </c>
      <c r="H45" s="536">
        <f t="shared" si="6"/>
        <v>0</v>
      </c>
      <c r="I45" s="536">
        <f t="shared" si="7"/>
        <v>0</v>
      </c>
      <c r="J45" s="536">
        <f t="shared" si="8"/>
        <v>0</v>
      </c>
      <c r="K45" s="537">
        <f t="shared" si="9"/>
        <v>0</v>
      </c>
      <c r="L45" s="93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9">
      <c r="A46" s="623" t="s">
        <v>56</v>
      </c>
      <c r="B46" s="535">
        <f t="shared" si="0"/>
        <v>0</v>
      </c>
      <c r="C46" s="536">
        <f t="shared" si="1"/>
        <v>0</v>
      </c>
      <c r="D46" s="536">
        <f t="shared" si="2"/>
        <v>0</v>
      </c>
      <c r="E46" s="536">
        <f t="shared" si="3"/>
        <v>0</v>
      </c>
      <c r="F46" s="536">
        <f t="shared" si="4"/>
        <v>0</v>
      </c>
      <c r="G46" s="536">
        <f t="shared" si="5"/>
        <v>0</v>
      </c>
      <c r="H46" s="536">
        <f t="shared" si="6"/>
        <v>0</v>
      </c>
      <c r="I46" s="536">
        <f t="shared" si="7"/>
        <v>0</v>
      </c>
      <c r="J46" s="536">
        <f t="shared" si="8"/>
        <v>0</v>
      </c>
      <c r="K46" s="537">
        <f t="shared" si="9"/>
        <v>0</v>
      </c>
      <c r="L46" s="93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9">
      <c r="A47" s="527" t="s">
        <v>52</v>
      </c>
      <c r="B47" s="535">
        <f t="shared" si="0"/>
        <v>0</v>
      </c>
      <c r="C47" s="536">
        <f t="shared" si="1"/>
        <v>0</v>
      </c>
      <c r="D47" s="536">
        <f t="shared" si="2"/>
        <v>0</v>
      </c>
      <c r="E47" s="536">
        <f t="shared" si="3"/>
        <v>0</v>
      </c>
      <c r="F47" s="536">
        <f t="shared" si="4"/>
        <v>0</v>
      </c>
      <c r="G47" s="536">
        <f t="shared" si="5"/>
        <v>0</v>
      </c>
      <c r="H47" s="536">
        <f t="shared" si="6"/>
        <v>0</v>
      </c>
      <c r="I47" s="536">
        <f t="shared" si="7"/>
        <v>0</v>
      </c>
      <c r="J47" s="536">
        <f t="shared" si="8"/>
        <v>0</v>
      </c>
      <c r="K47" s="537">
        <f t="shared" si="9"/>
        <v>0</v>
      </c>
      <c r="L47" s="93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9">
      <c r="A48" s="527" t="s">
        <v>222</v>
      </c>
      <c r="B48" s="535">
        <f t="shared" si="0"/>
        <v>0</v>
      </c>
      <c r="C48" s="536">
        <f t="shared" si="1"/>
        <v>0</v>
      </c>
      <c r="D48" s="536">
        <f t="shared" si="2"/>
        <v>0</v>
      </c>
      <c r="E48" s="536">
        <f t="shared" si="3"/>
        <v>0</v>
      </c>
      <c r="F48" s="536">
        <f t="shared" si="4"/>
        <v>0</v>
      </c>
      <c r="G48" s="536">
        <f t="shared" si="5"/>
        <v>0</v>
      </c>
      <c r="H48" s="536">
        <f t="shared" si="6"/>
        <v>0</v>
      </c>
      <c r="I48" s="536">
        <f t="shared" si="7"/>
        <v>0</v>
      </c>
      <c r="J48" s="536">
        <f t="shared" si="8"/>
        <v>0</v>
      </c>
      <c r="K48" s="537">
        <f t="shared" si="9"/>
        <v>0</v>
      </c>
      <c r="L48" s="93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100">
      <c r="A49" s="527" t="s">
        <v>57</v>
      </c>
      <c r="B49" s="535">
        <f t="shared" si="0"/>
        <v>0</v>
      </c>
      <c r="C49" s="536">
        <f t="shared" si="1"/>
        <v>0</v>
      </c>
      <c r="D49" s="536">
        <f t="shared" si="2"/>
        <v>0</v>
      </c>
      <c r="E49" s="536">
        <f t="shared" si="3"/>
        <v>0</v>
      </c>
      <c r="F49" s="536">
        <f t="shared" si="4"/>
        <v>0</v>
      </c>
      <c r="G49" s="536">
        <f t="shared" si="5"/>
        <v>0</v>
      </c>
      <c r="H49" s="536">
        <f t="shared" si="6"/>
        <v>0</v>
      </c>
      <c r="I49" s="536">
        <f t="shared" si="7"/>
        <v>0</v>
      </c>
      <c r="J49" s="536">
        <f t="shared" si="8"/>
        <v>0</v>
      </c>
      <c r="K49" s="537">
        <f t="shared" si="9"/>
        <v>0</v>
      </c>
      <c r="L49" s="93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100">
      <c r="A50" s="527" t="s">
        <v>53</v>
      </c>
      <c r="B50" s="535">
        <f t="shared" si="0"/>
        <v>0</v>
      </c>
      <c r="C50" s="536">
        <f t="shared" si="1"/>
        <v>0</v>
      </c>
      <c r="D50" s="536">
        <f t="shared" si="2"/>
        <v>0</v>
      </c>
      <c r="E50" s="536">
        <f t="shared" si="3"/>
        <v>0</v>
      </c>
      <c r="F50" s="536">
        <f t="shared" si="4"/>
        <v>0</v>
      </c>
      <c r="G50" s="536">
        <f t="shared" si="5"/>
        <v>0</v>
      </c>
      <c r="H50" s="536">
        <f t="shared" si="6"/>
        <v>0</v>
      </c>
      <c r="I50" s="536">
        <f t="shared" si="7"/>
        <v>0</v>
      </c>
      <c r="J50" s="536">
        <f t="shared" si="8"/>
        <v>0</v>
      </c>
      <c r="K50" s="537">
        <f t="shared" si="9"/>
        <v>0</v>
      </c>
      <c r="L50" s="93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100">
      <c r="A51" s="527" t="s">
        <v>393</v>
      </c>
      <c r="B51" s="535">
        <f t="shared" si="0"/>
        <v>0</v>
      </c>
      <c r="C51" s="536">
        <f t="shared" si="1"/>
        <v>0</v>
      </c>
      <c r="D51" s="536">
        <f t="shared" si="2"/>
        <v>0</v>
      </c>
      <c r="E51" s="536">
        <f t="shared" si="3"/>
        <v>0</v>
      </c>
      <c r="F51" s="536">
        <f t="shared" si="4"/>
        <v>0</v>
      </c>
      <c r="G51" s="536">
        <f t="shared" si="5"/>
        <v>0</v>
      </c>
      <c r="H51" s="536">
        <f t="shared" si="6"/>
        <v>0</v>
      </c>
      <c r="I51" s="536">
        <f t="shared" si="7"/>
        <v>0</v>
      </c>
      <c r="J51" s="536">
        <f t="shared" si="8"/>
        <v>0</v>
      </c>
      <c r="K51" s="537">
        <f t="shared" si="9"/>
        <v>0</v>
      </c>
      <c r="L51" s="93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100">
      <c r="A52" s="527" t="s">
        <v>185</v>
      </c>
      <c r="B52" s="535">
        <f t="shared" si="0"/>
        <v>0</v>
      </c>
      <c r="C52" s="536">
        <f t="shared" si="1"/>
        <v>0</v>
      </c>
      <c r="D52" s="536">
        <f t="shared" si="2"/>
        <v>0</v>
      </c>
      <c r="E52" s="536">
        <f t="shared" si="3"/>
        <v>0</v>
      </c>
      <c r="F52" s="536">
        <f t="shared" si="4"/>
        <v>0</v>
      </c>
      <c r="G52" s="536">
        <f t="shared" si="5"/>
        <v>0</v>
      </c>
      <c r="H52" s="536">
        <f t="shared" si="6"/>
        <v>0</v>
      </c>
      <c r="I52" s="536">
        <f t="shared" si="7"/>
        <v>0</v>
      </c>
      <c r="J52" s="536">
        <f t="shared" si="8"/>
        <v>0</v>
      </c>
      <c r="K52" s="537">
        <f t="shared" si="9"/>
        <v>0</v>
      </c>
      <c r="L52" s="93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100" ht="23.25" thickBot="1">
      <c r="A53" s="528" t="s">
        <v>397</v>
      </c>
      <c r="B53" s="538">
        <f t="shared" si="0"/>
        <v>0</v>
      </c>
      <c r="C53" s="539">
        <f t="shared" si="1"/>
        <v>0</v>
      </c>
      <c r="D53" s="539">
        <f t="shared" si="2"/>
        <v>0</v>
      </c>
      <c r="E53" s="539">
        <f t="shared" si="3"/>
        <v>0</v>
      </c>
      <c r="F53" s="539">
        <f t="shared" si="4"/>
        <v>0</v>
      </c>
      <c r="G53" s="539">
        <f t="shared" si="5"/>
        <v>0</v>
      </c>
      <c r="H53" s="539">
        <f t="shared" si="6"/>
        <v>0</v>
      </c>
      <c r="I53" s="539">
        <f t="shared" si="7"/>
        <v>0</v>
      </c>
      <c r="J53" s="539">
        <f t="shared" si="8"/>
        <v>0</v>
      </c>
      <c r="K53" s="540">
        <f t="shared" si="9"/>
        <v>0</v>
      </c>
      <c r="L53" s="93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100" ht="14.25" thickTop="1" thickBot="1">
      <c r="A54" s="8"/>
      <c r="B54" s="9"/>
      <c r="C54" s="74"/>
      <c r="D54" s="74"/>
      <c r="E54" s="74"/>
      <c r="F54" s="74"/>
      <c r="G54" s="74"/>
      <c r="H54" s="93"/>
      <c r="I54" s="93"/>
      <c r="J54" s="93"/>
      <c r="K54" s="93"/>
      <c r="L54" s="93"/>
      <c r="M54" s="93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5" thickTop="1">
      <c r="A55" s="906" t="s">
        <v>402</v>
      </c>
      <c r="B55" s="907"/>
      <c r="C55" s="907"/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8"/>
      <c r="W55" s="7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>
      <c r="A56" s="113" t="s">
        <v>398</v>
      </c>
      <c r="B56" s="111" t="s">
        <v>49</v>
      </c>
      <c r="C56" s="111" t="s">
        <v>33</v>
      </c>
      <c r="D56" s="111" t="s">
        <v>34</v>
      </c>
      <c r="E56" s="111" t="s">
        <v>35</v>
      </c>
      <c r="F56" s="111" t="s">
        <v>36</v>
      </c>
      <c r="G56" s="111" t="s">
        <v>37</v>
      </c>
      <c r="H56" s="111" t="s">
        <v>38</v>
      </c>
      <c r="I56" s="111" t="s">
        <v>39</v>
      </c>
      <c r="J56" s="111" t="s">
        <v>40</v>
      </c>
      <c r="K56" s="111" t="s">
        <v>41</v>
      </c>
      <c r="L56" s="111" t="s">
        <v>42</v>
      </c>
      <c r="M56" s="111" t="s">
        <v>43</v>
      </c>
      <c r="N56" s="111" t="s">
        <v>44</v>
      </c>
      <c r="O56" s="111" t="s">
        <v>45</v>
      </c>
      <c r="P56" s="111" t="s">
        <v>46</v>
      </c>
      <c r="Q56" s="111" t="s">
        <v>47</v>
      </c>
      <c r="R56" s="111" t="s">
        <v>369</v>
      </c>
      <c r="S56" s="111" t="s">
        <v>370</v>
      </c>
      <c r="T56" s="111" t="s">
        <v>371</v>
      </c>
      <c r="U56" s="111" t="s">
        <v>372</v>
      </c>
      <c r="V56" s="112" t="s">
        <v>373</v>
      </c>
      <c r="W56" s="7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100">
      <c r="A57" s="109" t="s">
        <v>238</v>
      </c>
      <c r="B57" s="610"/>
      <c r="C57" s="611"/>
      <c r="D57" s="611"/>
      <c r="E57" s="611"/>
      <c r="F57" s="611"/>
      <c r="G57" s="611"/>
      <c r="H57" s="611"/>
      <c r="I57" s="612"/>
      <c r="J57" s="612"/>
      <c r="K57" s="613"/>
      <c r="L57" s="610"/>
      <c r="M57" s="611"/>
      <c r="N57" s="611"/>
      <c r="O57" s="611"/>
      <c r="P57" s="611"/>
      <c r="Q57" s="611"/>
      <c r="R57" s="611"/>
      <c r="S57" s="611"/>
      <c r="T57" s="611"/>
      <c r="U57" s="611"/>
      <c r="V57" s="614"/>
      <c r="W57" s="7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100">
      <c r="A58" s="109" t="s">
        <v>231</v>
      </c>
      <c r="B58" s="612"/>
      <c r="C58" s="612"/>
      <c r="D58" s="612"/>
      <c r="E58" s="611"/>
      <c r="F58" s="611"/>
      <c r="G58" s="611"/>
      <c r="H58" s="611"/>
      <c r="I58" s="612"/>
      <c r="J58" s="612"/>
      <c r="K58" s="613"/>
      <c r="L58" s="612"/>
      <c r="M58" s="612"/>
      <c r="N58" s="612"/>
      <c r="O58" s="611"/>
      <c r="P58" s="611"/>
      <c r="Q58" s="611"/>
      <c r="R58" s="611"/>
      <c r="S58" s="611"/>
      <c r="T58" s="611"/>
      <c r="U58" s="611"/>
      <c r="V58" s="614"/>
      <c r="W58" s="7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100">
      <c r="A59" s="109" t="s">
        <v>233</v>
      </c>
      <c r="B59" s="612"/>
      <c r="C59" s="612"/>
      <c r="D59" s="612"/>
      <c r="E59" s="611"/>
      <c r="F59" s="611"/>
      <c r="G59" s="611"/>
      <c r="H59" s="611"/>
      <c r="I59" s="612"/>
      <c r="J59" s="612"/>
      <c r="K59" s="613"/>
      <c r="L59" s="612"/>
      <c r="M59" s="612"/>
      <c r="N59" s="612"/>
      <c r="O59" s="611"/>
      <c r="P59" s="611"/>
      <c r="Q59" s="611"/>
      <c r="R59" s="611"/>
      <c r="S59" s="611"/>
      <c r="T59" s="611"/>
      <c r="U59" s="611"/>
      <c r="V59" s="614"/>
      <c r="W59" s="7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100">
      <c r="A60" s="109" t="s">
        <v>234</v>
      </c>
      <c r="B60" s="612"/>
      <c r="C60" s="612"/>
      <c r="D60" s="612"/>
      <c r="E60" s="611"/>
      <c r="F60" s="611"/>
      <c r="G60" s="611"/>
      <c r="H60" s="611"/>
      <c r="I60" s="612"/>
      <c r="J60" s="612"/>
      <c r="K60" s="613"/>
      <c r="L60" s="612"/>
      <c r="M60" s="612"/>
      <c r="N60" s="612"/>
      <c r="O60" s="611"/>
      <c r="P60" s="611"/>
      <c r="Q60" s="611"/>
      <c r="R60" s="611"/>
      <c r="S60" s="611"/>
      <c r="T60" s="611"/>
      <c r="U60" s="611"/>
      <c r="V60" s="614"/>
      <c r="W60" s="7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100">
      <c r="A61" s="109" t="s">
        <v>232</v>
      </c>
      <c r="B61" s="612"/>
      <c r="C61" s="612"/>
      <c r="D61" s="612"/>
      <c r="E61" s="611"/>
      <c r="F61" s="611"/>
      <c r="G61" s="611"/>
      <c r="H61" s="611"/>
      <c r="I61" s="612"/>
      <c r="J61" s="612"/>
      <c r="K61" s="613"/>
      <c r="L61" s="612"/>
      <c r="M61" s="612"/>
      <c r="N61" s="612"/>
      <c r="O61" s="611"/>
      <c r="P61" s="611"/>
      <c r="Q61" s="611"/>
      <c r="R61" s="611"/>
      <c r="S61" s="611"/>
      <c r="T61" s="611"/>
      <c r="U61" s="611"/>
      <c r="V61" s="614"/>
      <c r="W61" s="7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100">
      <c r="A62" s="109" t="s">
        <v>235</v>
      </c>
      <c r="B62" s="612"/>
      <c r="C62" s="612"/>
      <c r="D62" s="612"/>
      <c r="E62" s="612"/>
      <c r="F62" s="611"/>
      <c r="G62" s="611"/>
      <c r="H62" s="611"/>
      <c r="I62" s="612"/>
      <c r="J62" s="612"/>
      <c r="K62" s="613"/>
      <c r="L62" s="612"/>
      <c r="M62" s="612"/>
      <c r="N62" s="612"/>
      <c r="O62" s="612"/>
      <c r="P62" s="611"/>
      <c r="Q62" s="611"/>
      <c r="R62" s="611"/>
      <c r="S62" s="611"/>
      <c r="T62" s="611"/>
      <c r="U62" s="611"/>
      <c r="V62" s="614"/>
      <c r="W62" s="7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:100">
      <c r="A63" s="109" t="s">
        <v>228</v>
      </c>
      <c r="B63" s="612"/>
      <c r="C63" s="611"/>
      <c r="D63" s="612"/>
      <c r="E63" s="612"/>
      <c r="F63" s="611"/>
      <c r="G63" s="611"/>
      <c r="H63" s="611"/>
      <c r="I63" s="612"/>
      <c r="J63" s="612"/>
      <c r="K63" s="613"/>
      <c r="L63" s="612"/>
      <c r="M63" s="611"/>
      <c r="N63" s="612"/>
      <c r="O63" s="612"/>
      <c r="P63" s="611"/>
      <c r="Q63" s="611"/>
      <c r="R63" s="611"/>
      <c r="S63" s="611"/>
      <c r="T63" s="611"/>
      <c r="U63" s="611"/>
      <c r="V63" s="614"/>
      <c r="W63" s="7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:100">
      <c r="A64" s="109" t="s">
        <v>229</v>
      </c>
      <c r="B64" s="612"/>
      <c r="C64" s="611"/>
      <c r="D64" s="611"/>
      <c r="E64" s="612"/>
      <c r="F64" s="612"/>
      <c r="G64" s="611"/>
      <c r="H64" s="611"/>
      <c r="I64" s="612"/>
      <c r="J64" s="612"/>
      <c r="K64" s="613"/>
      <c r="L64" s="612"/>
      <c r="M64" s="611"/>
      <c r="N64" s="611"/>
      <c r="O64" s="612"/>
      <c r="P64" s="612"/>
      <c r="Q64" s="612"/>
      <c r="R64" s="612"/>
      <c r="S64" s="612"/>
      <c r="T64" s="612"/>
      <c r="U64" s="612"/>
      <c r="V64" s="614"/>
      <c r="W64" s="7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:95" ht="13.5" thickBot="1">
      <c r="A65" s="110" t="s">
        <v>236</v>
      </c>
      <c r="B65" s="615"/>
      <c r="C65" s="615"/>
      <c r="D65" s="616"/>
      <c r="E65" s="616"/>
      <c r="F65" s="615"/>
      <c r="G65" s="616"/>
      <c r="H65" s="616"/>
      <c r="I65" s="615"/>
      <c r="J65" s="615"/>
      <c r="K65" s="617"/>
      <c r="L65" s="615"/>
      <c r="M65" s="615"/>
      <c r="N65" s="616"/>
      <c r="O65" s="616"/>
      <c r="P65" s="615"/>
      <c r="Q65" s="615"/>
      <c r="R65" s="615"/>
      <c r="S65" s="615"/>
      <c r="T65" s="615"/>
      <c r="U65" s="615"/>
      <c r="V65" s="618"/>
      <c r="W65" s="7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1:95" ht="14.25" thickTop="1" thickBot="1">
      <c r="A66" s="1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1:95" ht="13.5" thickTop="1">
      <c r="A67" s="861" t="s">
        <v>403</v>
      </c>
      <c r="B67" s="862"/>
      <c r="C67" s="862"/>
      <c r="D67" s="862"/>
      <c r="E67" s="862"/>
      <c r="F67" s="862"/>
      <c r="G67" s="862"/>
      <c r="H67" s="862"/>
      <c r="I67" s="862"/>
      <c r="J67" s="862"/>
      <c r="K67" s="862"/>
      <c r="L67" s="862">
        <f>+L75*10</f>
        <v>0</v>
      </c>
      <c r="M67" s="862">
        <f>+M75*10</f>
        <v>0</v>
      </c>
      <c r="N67" s="862"/>
      <c r="O67" s="862"/>
      <c r="P67" s="862"/>
      <c r="Q67" s="862"/>
      <c r="R67" s="862"/>
      <c r="S67" s="862"/>
      <c r="T67" s="862"/>
      <c r="U67" s="862"/>
      <c r="V67" s="909"/>
      <c r="W67" s="7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:95">
      <c r="A68" s="100" t="s">
        <v>159</v>
      </c>
      <c r="B68" s="101" t="s">
        <v>49</v>
      </c>
      <c r="C68" s="101" t="s">
        <v>33</v>
      </c>
      <c r="D68" s="101" t="s">
        <v>34</v>
      </c>
      <c r="E68" s="101" t="s">
        <v>35</v>
      </c>
      <c r="F68" s="101" t="s">
        <v>36</v>
      </c>
      <c r="G68" s="101" t="s">
        <v>37</v>
      </c>
      <c r="H68" s="101" t="s">
        <v>38</v>
      </c>
      <c r="I68" s="101" t="s">
        <v>39</v>
      </c>
      <c r="J68" s="101" t="s">
        <v>40</v>
      </c>
      <c r="K68" s="101" t="s">
        <v>41</v>
      </c>
      <c r="L68" s="101" t="s">
        <v>42</v>
      </c>
      <c r="M68" s="101" t="s">
        <v>43</v>
      </c>
      <c r="N68" s="101" t="s">
        <v>44</v>
      </c>
      <c r="O68" s="101" t="s">
        <v>45</v>
      </c>
      <c r="P68" s="101" t="s">
        <v>46</v>
      </c>
      <c r="Q68" s="101" t="s">
        <v>47</v>
      </c>
      <c r="R68" s="101" t="s">
        <v>369</v>
      </c>
      <c r="S68" s="101" t="s">
        <v>370</v>
      </c>
      <c r="T68" s="101" t="s">
        <v>371</v>
      </c>
      <c r="U68" s="101" t="s">
        <v>372</v>
      </c>
      <c r="V68" s="102" t="s">
        <v>373</v>
      </c>
      <c r="W68" s="7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:95" s="10" customFormat="1">
      <c r="A69" s="526" t="s">
        <v>180</v>
      </c>
      <c r="B69" s="541">
        <f t="shared" ref="B69:C80" si="10">(B$57*$B42+B$58*$C42+B$59*$D42+B$60*$E42+B$61*$F42+B$62*$G42+B$63*$H42+B$64*$I42+B$65*$J42)</f>
        <v>0</v>
      </c>
      <c r="C69" s="542">
        <f t="shared" si="10"/>
        <v>0</v>
      </c>
      <c r="D69" s="542">
        <f t="shared" ref="D69:V69" si="11">(D$57*$B42+D$58*$C42+D$59*$D42+D$60*$E42+D$61*$F42+D$62*$G42+D$63*$H42+D$64*$I42+D$65*$J42)</f>
        <v>0</v>
      </c>
      <c r="E69" s="542">
        <f t="shared" si="11"/>
        <v>0</v>
      </c>
      <c r="F69" s="542">
        <f t="shared" ref="F69:F80" si="12">(F$57*$B42+F$58*$C42+F$59*$D42+F$60*$E42+F$61*$F42+F$62*$G42+F$63*$H42+F$64*$I42+F$65*$J42)</f>
        <v>0</v>
      </c>
      <c r="G69" s="542">
        <f t="shared" si="11"/>
        <v>0</v>
      </c>
      <c r="H69" s="542">
        <f t="shared" si="11"/>
        <v>0</v>
      </c>
      <c r="I69" s="542">
        <f t="shared" si="11"/>
        <v>0</v>
      </c>
      <c r="J69" s="542">
        <f t="shared" si="11"/>
        <v>0</v>
      </c>
      <c r="K69" s="542">
        <f t="shared" si="11"/>
        <v>0</v>
      </c>
      <c r="L69" s="542">
        <f t="shared" si="11"/>
        <v>0</v>
      </c>
      <c r="M69" s="542">
        <f t="shared" si="11"/>
        <v>0</v>
      </c>
      <c r="N69" s="542">
        <f t="shared" si="11"/>
        <v>0</v>
      </c>
      <c r="O69" s="542">
        <f t="shared" si="11"/>
        <v>0</v>
      </c>
      <c r="P69" s="542">
        <f t="shared" si="11"/>
        <v>0</v>
      </c>
      <c r="Q69" s="542">
        <f t="shared" si="11"/>
        <v>0</v>
      </c>
      <c r="R69" s="542">
        <f t="shared" si="11"/>
        <v>0</v>
      </c>
      <c r="S69" s="542">
        <f t="shared" si="11"/>
        <v>0</v>
      </c>
      <c r="T69" s="542">
        <f t="shared" si="11"/>
        <v>0</v>
      </c>
      <c r="U69" s="542">
        <f t="shared" si="11"/>
        <v>0</v>
      </c>
      <c r="V69" s="543">
        <f t="shared" si="11"/>
        <v>0</v>
      </c>
      <c r="W69" s="9"/>
      <c r="X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</row>
    <row r="70" spans="1:95" s="10" customFormat="1">
      <c r="A70" s="527" t="s">
        <v>51</v>
      </c>
      <c r="B70" s="544">
        <f t="shared" si="10"/>
        <v>0</v>
      </c>
      <c r="C70" s="11">
        <f t="shared" si="10"/>
        <v>0</v>
      </c>
      <c r="D70" s="11">
        <f t="shared" ref="D70:V70" si="13">(D$57*$B43+D$58*$C43+D$59*$D43+D$60*$E43+D$61*$F43+D$62*$G43+D$63*$H43+D$64*$I43+D$65*$J43)</f>
        <v>0</v>
      </c>
      <c r="E70" s="11">
        <f t="shared" si="13"/>
        <v>0</v>
      </c>
      <c r="F70" s="11">
        <f t="shared" si="12"/>
        <v>0</v>
      </c>
      <c r="G70" s="11">
        <f t="shared" si="13"/>
        <v>0</v>
      </c>
      <c r="H70" s="11">
        <f t="shared" si="13"/>
        <v>0</v>
      </c>
      <c r="I70" s="11">
        <f t="shared" si="13"/>
        <v>0</v>
      </c>
      <c r="J70" s="11">
        <f t="shared" si="13"/>
        <v>0</v>
      </c>
      <c r="K70" s="11">
        <f t="shared" si="13"/>
        <v>0</v>
      </c>
      <c r="L70" s="11">
        <f t="shared" si="13"/>
        <v>0</v>
      </c>
      <c r="M70" s="11">
        <f t="shared" si="13"/>
        <v>0</v>
      </c>
      <c r="N70" s="11">
        <f t="shared" si="13"/>
        <v>0</v>
      </c>
      <c r="O70" s="11">
        <f t="shared" si="13"/>
        <v>0</v>
      </c>
      <c r="P70" s="11">
        <f t="shared" si="13"/>
        <v>0</v>
      </c>
      <c r="Q70" s="11">
        <f t="shared" si="13"/>
        <v>0</v>
      </c>
      <c r="R70" s="11">
        <f t="shared" si="13"/>
        <v>0</v>
      </c>
      <c r="S70" s="11">
        <f t="shared" si="13"/>
        <v>0</v>
      </c>
      <c r="T70" s="11">
        <f t="shared" si="13"/>
        <v>0</v>
      </c>
      <c r="U70" s="11">
        <f t="shared" si="13"/>
        <v>0</v>
      </c>
      <c r="V70" s="545">
        <f t="shared" si="13"/>
        <v>0</v>
      </c>
      <c r="W70" s="9"/>
      <c r="X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</row>
    <row r="71" spans="1:95" s="10" customFormat="1">
      <c r="A71" s="527" t="s">
        <v>30</v>
      </c>
      <c r="B71" s="544">
        <f t="shared" si="10"/>
        <v>0</v>
      </c>
      <c r="C71" s="11">
        <f t="shared" si="10"/>
        <v>0</v>
      </c>
      <c r="D71" s="11">
        <f t="shared" ref="D71:E76" si="14">(D$57*$B44+D$58*$C44+D$59*$D44+D$60*$E44+D$61*$F44+D$62*$G44+D$63*$H44+D$64*$I44+D$65*$J44)</f>
        <v>0</v>
      </c>
      <c r="E71" s="11">
        <f t="shared" si="14"/>
        <v>0</v>
      </c>
      <c r="F71" s="11">
        <f t="shared" si="12"/>
        <v>0</v>
      </c>
      <c r="G71" s="11">
        <f t="shared" ref="G71:V71" si="15">(G$57*$B44+G$58*$C44+G$59*$D44+G$60*$E44+G$61*$F44+G$62*$G44+G$63*$H44+G$64*$I44+G$65*$J44)</f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545">
        <f t="shared" si="15"/>
        <v>0</v>
      </c>
      <c r="W71" s="9"/>
      <c r="X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</row>
    <row r="72" spans="1:95" s="10" customFormat="1">
      <c r="A72" s="527" t="s">
        <v>31</v>
      </c>
      <c r="B72" s="544">
        <f t="shared" si="10"/>
        <v>0</v>
      </c>
      <c r="C72" s="11">
        <f t="shared" si="10"/>
        <v>0</v>
      </c>
      <c r="D72" s="11">
        <f t="shared" si="14"/>
        <v>0</v>
      </c>
      <c r="E72" s="11">
        <f t="shared" si="14"/>
        <v>0</v>
      </c>
      <c r="F72" s="11">
        <f t="shared" si="12"/>
        <v>0</v>
      </c>
      <c r="G72" s="11">
        <f t="shared" ref="G72:V72" si="16">(G$57*$B45+G$58*$C45+G$59*$D45+G$60*$E45+G$61*$F45+G$62*$G45+G$63*$H45+G$64*$I45+G$65*$J45)</f>
        <v>0</v>
      </c>
      <c r="H72" s="11">
        <f t="shared" si="16"/>
        <v>0</v>
      </c>
      <c r="I72" s="11">
        <f t="shared" si="16"/>
        <v>0</v>
      </c>
      <c r="J72" s="11">
        <f t="shared" si="16"/>
        <v>0</v>
      </c>
      <c r="K72" s="11">
        <f t="shared" si="16"/>
        <v>0</v>
      </c>
      <c r="L72" s="11">
        <f t="shared" si="16"/>
        <v>0</v>
      </c>
      <c r="M72" s="11">
        <f t="shared" si="16"/>
        <v>0</v>
      </c>
      <c r="N72" s="11">
        <f t="shared" si="16"/>
        <v>0</v>
      </c>
      <c r="O72" s="11">
        <f t="shared" si="16"/>
        <v>0</v>
      </c>
      <c r="P72" s="11">
        <f t="shared" si="16"/>
        <v>0</v>
      </c>
      <c r="Q72" s="11">
        <f t="shared" si="16"/>
        <v>0</v>
      </c>
      <c r="R72" s="11">
        <f t="shared" si="16"/>
        <v>0</v>
      </c>
      <c r="S72" s="11">
        <f t="shared" si="16"/>
        <v>0</v>
      </c>
      <c r="T72" s="11">
        <f t="shared" si="16"/>
        <v>0</v>
      </c>
      <c r="U72" s="11">
        <f t="shared" si="16"/>
        <v>0</v>
      </c>
      <c r="V72" s="545">
        <f t="shared" si="16"/>
        <v>0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</row>
    <row r="73" spans="1:95" s="10" customFormat="1">
      <c r="A73" s="623" t="s">
        <v>56</v>
      </c>
      <c r="B73" s="544">
        <f t="shared" si="10"/>
        <v>0</v>
      </c>
      <c r="C73" s="11">
        <f t="shared" si="10"/>
        <v>0</v>
      </c>
      <c r="D73" s="11">
        <f t="shared" si="14"/>
        <v>0</v>
      </c>
      <c r="E73" s="11">
        <f t="shared" si="14"/>
        <v>0</v>
      </c>
      <c r="F73" s="11">
        <f t="shared" si="12"/>
        <v>0</v>
      </c>
      <c r="G73" s="11">
        <f t="shared" ref="G73:V73" si="17">(G$57*$B46+G$58*$C46+G$59*$D46+G$60*$E46+G$61*$F46+G$62*$G46+G$63*$H46+G$64*$I46+G$65*$J46)</f>
        <v>0</v>
      </c>
      <c r="H73" s="11">
        <f t="shared" si="17"/>
        <v>0</v>
      </c>
      <c r="I73" s="11">
        <f t="shared" si="17"/>
        <v>0</v>
      </c>
      <c r="J73" s="11">
        <f t="shared" si="17"/>
        <v>0</v>
      </c>
      <c r="K73" s="11">
        <f t="shared" si="17"/>
        <v>0</v>
      </c>
      <c r="L73" s="11">
        <f t="shared" si="17"/>
        <v>0</v>
      </c>
      <c r="M73" s="11">
        <f t="shared" si="17"/>
        <v>0</v>
      </c>
      <c r="N73" s="11">
        <f t="shared" si="17"/>
        <v>0</v>
      </c>
      <c r="O73" s="11">
        <f t="shared" si="17"/>
        <v>0</v>
      </c>
      <c r="P73" s="11">
        <f t="shared" si="17"/>
        <v>0</v>
      </c>
      <c r="Q73" s="11">
        <f t="shared" si="17"/>
        <v>0</v>
      </c>
      <c r="R73" s="11">
        <f t="shared" si="17"/>
        <v>0</v>
      </c>
      <c r="S73" s="11">
        <f t="shared" si="17"/>
        <v>0</v>
      </c>
      <c r="T73" s="11">
        <f t="shared" si="17"/>
        <v>0</v>
      </c>
      <c r="U73" s="11">
        <f t="shared" si="17"/>
        <v>0</v>
      </c>
      <c r="V73" s="545">
        <f t="shared" si="17"/>
        <v>0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1:95" s="10" customFormat="1">
      <c r="A74" s="527" t="s">
        <v>52</v>
      </c>
      <c r="B74" s="544">
        <f t="shared" si="10"/>
        <v>0</v>
      </c>
      <c r="C74" s="11">
        <f t="shared" si="10"/>
        <v>0</v>
      </c>
      <c r="D74" s="11">
        <f t="shared" si="14"/>
        <v>0</v>
      </c>
      <c r="E74" s="11">
        <f t="shared" si="14"/>
        <v>0</v>
      </c>
      <c r="F74" s="11">
        <f t="shared" si="12"/>
        <v>0</v>
      </c>
      <c r="G74" s="11">
        <f t="shared" ref="G74:V74" si="18">(G$57*$B47+G$58*$C47+G$59*$D47+G$60*$E47+G$61*$F47+G$62*$G47+G$63*$H47+G$64*$I47+G$65*$J47)</f>
        <v>0</v>
      </c>
      <c r="H74" s="11">
        <f t="shared" si="18"/>
        <v>0</v>
      </c>
      <c r="I74" s="11">
        <f t="shared" si="18"/>
        <v>0</v>
      </c>
      <c r="J74" s="11">
        <f t="shared" si="18"/>
        <v>0</v>
      </c>
      <c r="K74" s="11">
        <f t="shared" si="18"/>
        <v>0</v>
      </c>
      <c r="L74" s="11">
        <f t="shared" si="18"/>
        <v>0</v>
      </c>
      <c r="M74" s="11">
        <f t="shared" si="18"/>
        <v>0</v>
      </c>
      <c r="N74" s="11">
        <f t="shared" si="18"/>
        <v>0</v>
      </c>
      <c r="O74" s="11">
        <f t="shared" si="18"/>
        <v>0</v>
      </c>
      <c r="P74" s="11">
        <f t="shared" si="18"/>
        <v>0</v>
      </c>
      <c r="Q74" s="11">
        <f t="shared" si="18"/>
        <v>0</v>
      </c>
      <c r="R74" s="11">
        <f t="shared" si="18"/>
        <v>0</v>
      </c>
      <c r="S74" s="11">
        <f t="shared" si="18"/>
        <v>0</v>
      </c>
      <c r="T74" s="11">
        <f t="shared" si="18"/>
        <v>0</v>
      </c>
      <c r="U74" s="11">
        <f t="shared" si="18"/>
        <v>0</v>
      </c>
      <c r="V74" s="545">
        <f t="shared" si="18"/>
        <v>0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</row>
    <row r="75" spans="1:95" s="10" customFormat="1">
      <c r="A75" s="527" t="s">
        <v>222</v>
      </c>
      <c r="B75" s="544">
        <f t="shared" si="10"/>
        <v>0</v>
      </c>
      <c r="C75" s="11">
        <f t="shared" si="10"/>
        <v>0</v>
      </c>
      <c r="D75" s="11">
        <f t="shared" si="14"/>
        <v>0</v>
      </c>
      <c r="E75" s="11">
        <f t="shared" si="14"/>
        <v>0</v>
      </c>
      <c r="F75" s="11">
        <f t="shared" si="12"/>
        <v>0</v>
      </c>
      <c r="G75" s="11">
        <f t="shared" ref="G75:V75" si="19">(G$57*$B48+G$58*$C48+G$59*$D48+G$60*$E48+G$61*$F48+G$62*$G48+G$63*$H48+G$64*$I48+G$65*$J48)</f>
        <v>0</v>
      </c>
      <c r="H75" s="11">
        <f t="shared" si="19"/>
        <v>0</v>
      </c>
      <c r="I75" s="11">
        <f t="shared" si="19"/>
        <v>0</v>
      </c>
      <c r="J75" s="11">
        <f t="shared" si="19"/>
        <v>0</v>
      </c>
      <c r="K75" s="11">
        <f t="shared" si="19"/>
        <v>0</v>
      </c>
      <c r="L75" s="11">
        <f t="shared" si="19"/>
        <v>0</v>
      </c>
      <c r="M75" s="11">
        <f t="shared" si="19"/>
        <v>0</v>
      </c>
      <c r="N75" s="11">
        <f t="shared" si="19"/>
        <v>0</v>
      </c>
      <c r="O75" s="11">
        <f t="shared" si="19"/>
        <v>0</v>
      </c>
      <c r="P75" s="11">
        <f t="shared" si="19"/>
        <v>0</v>
      </c>
      <c r="Q75" s="11">
        <f t="shared" si="19"/>
        <v>0</v>
      </c>
      <c r="R75" s="11">
        <f t="shared" si="19"/>
        <v>0</v>
      </c>
      <c r="S75" s="11">
        <f t="shared" si="19"/>
        <v>0</v>
      </c>
      <c r="T75" s="11">
        <f t="shared" si="19"/>
        <v>0</v>
      </c>
      <c r="U75" s="11">
        <f t="shared" si="19"/>
        <v>0</v>
      </c>
      <c r="V75" s="545">
        <f t="shared" si="19"/>
        <v>0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</row>
    <row r="76" spans="1:95" s="10" customFormat="1">
      <c r="A76" s="527" t="s">
        <v>57</v>
      </c>
      <c r="B76" s="544">
        <f t="shared" si="10"/>
        <v>0</v>
      </c>
      <c r="C76" s="11">
        <f t="shared" si="10"/>
        <v>0</v>
      </c>
      <c r="D76" s="11">
        <f t="shared" si="14"/>
        <v>0</v>
      </c>
      <c r="E76" s="11">
        <f t="shared" si="14"/>
        <v>0</v>
      </c>
      <c r="F76" s="11">
        <f t="shared" si="12"/>
        <v>0</v>
      </c>
      <c r="G76" s="11">
        <f t="shared" ref="G76:V76" si="20">(G$57*$B49+G$58*$C49+G$59*$D49+G$60*$E49+G$61*$F49+G$62*$G49+G$63*$H49+G$64*$I49+G$65*$J49)</f>
        <v>0</v>
      </c>
      <c r="H76" s="11">
        <f t="shared" si="20"/>
        <v>0</v>
      </c>
      <c r="I76" s="11">
        <f t="shared" si="20"/>
        <v>0</v>
      </c>
      <c r="J76" s="11">
        <f t="shared" si="20"/>
        <v>0</v>
      </c>
      <c r="K76" s="11">
        <f t="shared" si="20"/>
        <v>0</v>
      </c>
      <c r="L76" s="11">
        <f t="shared" si="20"/>
        <v>0</v>
      </c>
      <c r="M76" s="11">
        <f t="shared" si="20"/>
        <v>0</v>
      </c>
      <c r="N76" s="11">
        <f t="shared" si="20"/>
        <v>0</v>
      </c>
      <c r="O76" s="11">
        <f t="shared" si="20"/>
        <v>0</v>
      </c>
      <c r="P76" s="11">
        <f t="shared" si="20"/>
        <v>0</v>
      </c>
      <c r="Q76" s="11">
        <f t="shared" si="20"/>
        <v>0</v>
      </c>
      <c r="R76" s="11">
        <f t="shared" si="20"/>
        <v>0</v>
      </c>
      <c r="S76" s="11">
        <f t="shared" si="20"/>
        <v>0</v>
      </c>
      <c r="T76" s="11">
        <f t="shared" si="20"/>
        <v>0</v>
      </c>
      <c r="U76" s="11">
        <f t="shared" si="20"/>
        <v>0</v>
      </c>
      <c r="V76" s="545">
        <f t="shared" si="20"/>
        <v>0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</row>
    <row r="77" spans="1:95" s="10" customFormat="1">
      <c r="A77" s="527" t="s">
        <v>53</v>
      </c>
      <c r="B77" s="544">
        <f t="shared" si="10"/>
        <v>0</v>
      </c>
      <c r="C77" s="11">
        <f t="shared" si="10"/>
        <v>0</v>
      </c>
      <c r="D77" s="11">
        <f t="shared" ref="D77:V77" si="21">(D$57*$B50+D$58*$C50+D$59*$D50+D$60*$E50+D$61*$F50+D$62*$G50+D$63*$H50+D$64*$I50+D$65*$J50)</f>
        <v>0</v>
      </c>
      <c r="E77" s="11">
        <f t="shared" si="21"/>
        <v>0</v>
      </c>
      <c r="F77" s="11">
        <f t="shared" si="12"/>
        <v>0</v>
      </c>
      <c r="G77" s="11">
        <f t="shared" si="21"/>
        <v>0</v>
      </c>
      <c r="H77" s="11">
        <f t="shared" si="21"/>
        <v>0</v>
      </c>
      <c r="I77" s="11">
        <f t="shared" si="21"/>
        <v>0</v>
      </c>
      <c r="J77" s="11">
        <f t="shared" si="21"/>
        <v>0</v>
      </c>
      <c r="K77" s="11">
        <f t="shared" si="21"/>
        <v>0</v>
      </c>
      <c r="L77" s="11">
        <f t="shared" si="21"/>
        <v>0</v>
      </c>
      <c r="M77" s="11">
        <f t="shared" si="21"/>
        <v>0</v>
      </c>
      <c r="N77" s="11">
        <f t="shared" si="21"/>
        <v>0</v>
      </c>
      <c r="O77" s="11">
        <f t="shared" si="21"/>
        <v>0</v>
      </c>
      <c r="P77" s="11">
        <f t="shared" si="21"/>
        <v>0</v>
      </c>
      <c r="Q77" s="11">
        <f t="shared" si="21"/>
        <v>0</v>
      </c>
      <c r="R77" s="11">
        <f t="shared" si="21"/>
        <v>0</v>
      </c>
      <c r="S77" s="11">
        <f t="shared" si="21"/>
        <v>0</v>
      </c>
      <c r="T77" s="11">
        <f t="shared" si="21"/>
        <v>0</v>
      </c>
      <c r="U77" s="11">
        <f t="shared" si="21"/>
        <v>0</v>
      </c>
      <c r="V77" s="545">
        <f t="shared" si="21"/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</row>
    <row r="78" spans="1:95" s="10" customFormat="1">
      <c r="A78" s="527" t="s">
        <v>393</v>
      </c>
      <c r="B78" s="544">
        <f t="shared" si="10"/>
        <v>0</v>
      </c>
      <c r="C78" s="11">
        <f t="shared" si="10"/>
        <v>0</v>
      </c>
      <c r="D78" s="11">
        <f t="shared" ref="D78:V78" si="22">(D$57*$B51+D$58*$C51+D$59*$D51+D$60*$E51+D$61*$F51+D$62*$G51+D$63*$H51+D$64*$I51+D$65*$J51)</f>
        <v>0</v>
      </c>
      <c r="E78" s="11">
        <f t="shared" si="22"/>
        <v>0</v>
      </c>
      <c r="F78" s="11">
        <f t="shared" si="12"/>
        <v>0</v>
      </c>
      <c r="G78" s="11">
        <f t="shared" si="22"/>
        <v>0</v>
      </c>
      <c r="H78" s="11">
        <f t="shared" si="22"/>
        <v>0</v>
      </c>
      <c r="I78" s="11">
        <f t="shared" si="22"/>
        <v>0</v>
      </c>
      <c r="J78" s="11">
        <f t="shared" si="22"/>
        <v>0</v>
      </c>
      <c r="K78" s="11">
        <f t="shared" si="22"/>
        <v>0</v>
      </c>
      <c r="L78" s="11">
        <f t="shared" si="22"/>
        <v>0</v>
      </c>
      <c r="M78" s="11">
        <f t="shared" si="22"/>
        <v>0</v>
      </c>
      <c r="N78" s="11">
        <f t="shared" si="22"/>
        <v>0</v>
      </c>
      <c r="O78" s="11">
        <f t="shared" si="22"/>
        <v>0</v>
      </c>
      <c r="P78" s="11">
        <f t="shared" si="22"/>
        <v>0</v>
      </c>
      <c r="Q78" s="11">
        <f t="shared" si="22"/>
        <v>0</v>
      </c>
      <c r="R78" s="11">
        <f t="shared" si="22"/>
        <v>0</v>
      </c>
      <c r="S78" s="11">
        <f t="shared" si="22"/>
        <v>0</v>
      </c>
      <c r="T78" s="11">
        <f t="shared" si="22"/>
        <v>0</v>
      </c>
      <c r="U78" s="11">
        <f t="shared" si="22"/>
        <v>0</v>
      </c>
      <c r="V78" s="545">
        <f t="shared" si="22"/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</row>
    <row r="79" spans="1:95" s="10" customFormat="1">
      <c r="A79" s="527" t="s">
        <v>185</v>
      </c>
      <c r="B79" s="544">
        <f t="shared" si="10"/>
        <v>0</v>
      </c>
      <c r="C79" s="11">
        <f t="shared" si="10"/>
        <v>0</v>
      </c>
      <c r="D79" s="11">
        <f>(D$57*$B52+D$58*$C52+D$59*$D52+D$60*$E52+D$61*$F52+D$62*$G52+D$63*$H52+D$64*$I52+D$65*$J52)</f>
        <v>0</v>
      </c>
      <c r="E79" s="11">
        <f>(E$57*$B52+E$58*$C52+E$59*$D52+E$60*$E52+E$61*$F52+E$62*$G52+E$63*$H52+E$64*$I52+E$65*$J52)</f>
        <v>0</v>
      </c>
      <c r="F79" s="11">
        <f t="shared" si="12"/>
        <v>0</v>
      </c>
      <c r="G79" s="11">
        <f t="shared" ref="G79:V79" si="23">(G$57*$B52+G$58*$C52+G$59*$D52+G$60*$E52+G$61*$F52+G$62*$G52+G$63*$H52+G$64*$I52+G$65*$J52)</f>
        <v>0</v>
      </c>
      <c r="H79" s="11">
        <f t="shared" si="23"/>
        <v>0</v>
      </c>
      <c r="I79" s="11">
        <f t="shared" si="23"/>
        <v>0</v>
      </c>
      <c r="J79" s="11">
        <f t="shared" si="23"/>
        <v>0</v>
      </c>
      <c r="K79" s="11">
        <f t="shared" si="23"/>
        <v>0</v>
      </c>
      <c r="L79" s="11">
        <f t="shared" si="23"/>
        <v>0</v>
      </c>
      <c r="M79" s="11">
        <f t="shared" si="23"/>
        <v>0</v>
      </c>
      <c r="N79" s="11">
        <f t="shared" si="23"/>
        <v>0</v>
      </c>
      <c r="O79" s="11">
        <f t="shared" si="23"/>
        <v>0</v>
      </c>
      <c r="P79" s="11">
        <f t="shared" si="23"/>
        <v>0</v>
      </c>
      <c r="Q79" s="11">
        <f t="shared" si="23"/>
        <v>0</v>
      </c>
      <c r="R79" s="11">
        <f t="shared" si="23"/>
        <v>0</v>
      </c>
      <c r="S79" s="11">
        <f t="shared" si="23"/>
        <v>0</v>
      </c>
      <c r="T79" s="11">
        <f t="shared" si="23"/>
        <v>0</v>
      </c>
      <c r="U79" s="11">
        <f t="shared" si="23"/>
        <v>0</v>
      </c>
      <c r="V79" s="545">
        <f t="shared" si="23"/>
        <v>0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</row>
    <row r="80" spans="1:95" s="10" customFormat="1" ht="23.25" thickBot="1">
      <c r="A80" s="528" t="s">
        <v>397</v>
      </c>
      <c r="B80" s="546">
        <f t="shared" si="10"/>
        <v>0</v>
      </c>
      <c r="C80" s="547">
        <f t="shared" si="10"/>
        <v>0</v>
      </c>
      <c r="D80" s="547">
        <f>(D$57*$B53+D$58*$C53+D$59*$D53+D$60*$E53+D$61*$F53+D$62*$G53+D$63*$H53+D$64*$I53+D$65*$J53)</f>
        <v>0</v>
      </c>
      <c r="E80" s="547">
        <f>(E$57*$B53+E$58*$C53+E$59*$D53+E$60*$E53+E$61*$F53+E$62*$G53+E$63*$H53+E$64*$I53+E$65*$J53)</f>
        <v>0</v>
      </c>
      <c r="F80" s="547">
        <f t="shared" si="12"/>
        <v>0</v>
      </c>
      <c r="G80" s="547">
        <f t="shared" ref="G80:V80" si="24">(G$57*$B53+G$58*$C53+G$59*$D53+G$60*$E53+G$61*$F53+G$62*$G53+G$63*$H53+G$64*$I53+G$65*$J53)</f>
        <v>0</v>
      </c>
      <c r="H80" s="547">
        <f t="shared" si="24"/>
        <v>0</v>
      </c>
      <c r="I80" s="547">
        <f t="shared" si="24"/>
        <v>0</v>
      </c>
      <c r="J80" s="547">
        <f t="shared" si="24"/>
        <v>0</v>
      </c>
      <c r="K80" s="547">
        <f t="shared" si="24"/>
        <v>0</v>
      </c>
      <c r="L80" s="547">
        <f t="shared" si="24"/>
        <v>0</v>
      </c>
      <c r="M80" s="547">
        <f t="shared" si="24"/>
        <v>0</v>
      </c>
      <c r="N80" s="547">
        <f t="shared" si="24"/>
        <v>0</v>
      </c>
      <c r="O80" s="547">
        <f t="shared" si="24"/>
        <v>0</v>
      </c>
      <c r="P80" s="547">
        <f t="shared" si="24"/>
        <v>0</v>
      </c>
      <c r="Q80" s="547">
        <f t="shared" si="24"/>
        <v>0</v>
      </c>
      <c r="R80" s="547">
        <f t="shared" si="24"/>
        <v>0</v>
      </c>
      <c r="S80" s="547">
        <f t="shared" si="24"/>
        <v>0</v>
      </c>
      <c r="T80" s="547">
        <f t="shared" si="24"/>
        <v>0</v>
      </c>
      <c r="U80" s="547">
        <f t="shared" si="24"/>
        <v>0</v>
      </c>
      <c r="V80" s="548">
        <f t="shared" si="24"/>
        <v>0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</row>
    <row r="81" spans="1:95" ht="14.25" thickTop="1" thickBot="1">
      <c r="A81" s="7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7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ht="13.5" thickTop="1">
      <c r="A82" s="895" t="s">
        <v>404</v>
      </c>
      <c r="B82" s="896"/>
      <c r="C82" s="896"/>
      <c r="D82" s="896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6"/>
      <c r="Q82" s="896"/>
      <c r="R82" s="896"/>
      <c r="S82" s="896"/>
      <c r="T82" s="896"/>
      <c r="U82" s="896"/>
      <c r="V82" s="896"/>
      <c r="W82" s="897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>
      <c r="A83" s="100" t="s">
        <v>159</v>
      </c>
      <c r="B83" s="101" t="s">
        <v>49</v>
      </c>
      <c r="C83" s="101" t="s">
        <v>33</v>
      </c>
      <c r="D83" s="101" t="s">
        <v>34</v>
      </c>
      <c r="E83" s="101" t="s">
        <v>35</v>
      </c>
      <c r="F83" s="101" t="s">
        <v>36</v>
      </c>
      <c r="G83" s="101" t="s">
        <v>37</v>
      </c>
      <c r="H83" s="101" t="s">
        <v>38</v>
      </c>
      <c r="I83" s="101" t="s">
        <v>39</v>
      </c>
      <c r="J83" s="101" t="s">
        <v>40</v>
      </c>
      <c r="K83" s="101" t="s">
        <v>41</v>
      </c>
      <c r="L83" s="101" t="s">
        <v>42</v>
      </c>
      <c r="M83" s="101" t="s">
        <v>43</v>
      </c>
      <c r="N83" s="101" t="s">
        <v>44</v>
      </c>
      <c r="O83" s="101" t="s">
        <v>45</v>
      </c>
      <c r="P83" s="101" t="s">
        <v>46</v>
      </c>
      <c r="Q83" s="101" t="s">
        <v>47</v>
      </c>
      <c r="R83" s="101" t="s">
        <v>369</v>
      </c>
      <c r="S83" s="101" t="s">
        <v>370</v>
      </c>
      <c r="T83" s="101" t="s">
        <v>371</v>
      </c>
      <c r="U83" s="101" t="s">
        <v>372</v>
      </c>
      <c r="V83" s="101" t="s">
        <v>373</v>
      </c>
      <c r="W83" s="102" t="s">
        <v>64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s="10" customFormat="1">
      <c r="A84" s="526" t="s">
        <v>180</v>
      </c>
      <c r="B84" s="550">
        <f t="shared" ref="B84:B95" si="25">+B69*$W84</f>
        <v>0</v>
      </c>
      <c r="C84" s="551">
        <f t="shared" ref="C84:V84" si="26">+C69*$W84</f>
        <v>0</v>
      </c>
      <c r="D84" s="551">
        <f t="shared" si="26"/>
        <v>0</v>
      </c>
      <c r="E84" s="551">
        <f t="shared" si="26"/>
        <v>0</v>
      </c>
      <c r="F84" s="551">
        <f t="shared" si="26"/>
        <v>0</v>
      </c>
      <c r="G84" s="551">
        <f t="shared" si="26"/>
        <v>0</v>
      </c>
      <c r="H84" s="551">
        <f t="shared" si="26"/>
        <v>0</v>
      </c>
      <c r="I84" s="551">
        <f t="shared" si="26"/>
        <v>0</v>
      </c>
      <c r="J84" s="551">
        <f t="shared" si="26"/>
        <v>0</v>
      </c>
      <c r="K84" s="551">
        <f t="shared" si="26"/>
        <v>0</v>
      </c>
      <c r="L84" s="551">
        <f t="shared" si="26"/>
        <v>0</v>
      </c>
      <c r="M84" s="551">
        <f t="shared" si="26"/>
        <v>0</v>
      </c>
      <c r="N84" s="551">
        <f t="shared" si="26"/>
        <v>0</v>
      </c>
      <c r="O84" s="551">
        <f t="shared" si="26"/>
        <v>0</v>
      </c>
      <c r="P84" s="551">
        <f t="shared" si="26"/>
        <v>0</v>
      </c>
      <c r="Q84" s="551">
        <f t="shared" si="26"/>
        <v>0</v>
      </c>
      <c r="R84" s="551">
        <f t="shared" si="26"/>
        <v>0</v>
      </c>
      <c r="S84" s="551">
        <f t="shared" si="26"/>
        <v>0</v>
      </c>
      <c r="T84" s="551">
        <f t="shared" si="26"/>
        <v>0</v>
      </c>
      <c r="U84" s="551">
        <f t="shared" si="26"/>
        <v>0</v>
      </c>
      <c r="V84" s="551">
        <f t="shared" si="26"/>
        <v>0</v>
      </c>
      <c r="W84" s="558">
        <f t="shared" ref="W84:W95" si="27">VLOOKUP(A84,QUADRO_1,3,FALSE)</f>
        <v>0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</row>
    <row r="85" spans="1:95" s="10" customFormat="1">
      <c r="A85" s="527" t="s">
        <v>51</v>
      </c>
      <c r="B85" s="552">
        <f t="shared" si="25"/>
        <v>0</v>
      </c>
      <c r="C85" s="12">
        <f t="shared" ref="C85:V85" si="28">+C70*$W85</f>
        <v>0</v>
      </c>
      <c r="D85" s="12">
        <f t="shared" si="28"/>
        <v>0</v>
      </c>
      <c r="E85" s="12">
        <f t="shared" si="28"/>
        <v>0</v>
      </c>
      <c r="F85" s="12">
        <f t="shared" si="28"/>
        <v>0</v>
      </c>
      <c r="G85" s="12">
        <f t="shared" si="28"/>
        <v>0</v>
      </c>
      <c r="H85" s="12">
        <f t="shared" si="28"/>
        <v>0</v>
      </c>
      <c r="I85" s="12">
        <f t="shared" si="28"/>
        <v>0</v>
      </c>
      <c r="J85" s="12">
        <f t="shared" si="28"/>
        <v>0</v>
      </c>
      <c r="K85" s="12">
        <f t="shared" si="28"/>
        <v>0</v>
      </c>
      <c r="L85" s="12">
        <f t="shared" si="28"/>
        <v>0</v>
      </c>
      <c r="M85" s="12">
        <f t="shared" si="28"/>
        <v>0</v>
      </c>
      <c r="N85" s="12">
        <f t="shared" si="28"/>
        <v>0</v>
      </c>
      <c r="O85" s="12">
        <f t="shared" si="28"/>
        <v>0</v>
      </c>
      <c r="P85" s="12">
        <f t="shared" si="28"/>
        <v>0</v>
      </c>
      <c r="Q85" s="12">
        <f t="shared" si="28"/>
        <v>0</v>
      </c>
      <c r="R85" s="12">
        <f t="shared" si="28"/>
        <v>0</v>
      </c>
      <c r="S85" s="12">
        <f t="shared" si="28"/>
        <v>0</v>
      </c>
      <c r="T85" s="12">
        <f t="shared" si="28"/>
        <v>0</v>
      </c>
      <c r="U85" s="12">
        <f t="shared" si="28"/>
        <v>0</v>
      </c>
      <c r="V85" s="12">
        <f t="shared" si="28"/>
        <v>0</v>
      </c>
      <c r="W85" s="559">
        <f t="shared" si="27"/>
        <v>0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</row>
    <row r="86" spans="1:95" s="10" customFormat="1">
      <c r="A86" s="527" t="s">
        <v>30</v>
      </c>
      <c r="B86" s="552">
        <f t="shared" si="25"/>
        <v>0</v>
      </c>
      <c r="C86" s="12">
        <f t="shared" ref="C86:V86" si="29">+C71*$W86</f>
        <v>0</v>
      </c>
      <c r="D86" s="12">
        <f t="shared" si="29"/>
        <v>0</v>
      </c>
      <c r="E86" s="12">
        <f t="shared" si="29"/>
        <v>0</v>
      </c>
      <c r="F86" s="12">
        <f t="shared" si="29"/>
        <v>0</v>
      </c>
      <c r="G86" s="12">
        <f t="shared" si="29"/>
        <v>0</v>
      </c>
      <c r="H86" s="12">
        <f t="shared" si="29"/>
        <v>0</v>
      </c>
      <c r="I86" s="12">
        <f t="shared" si="29"/>
        <v>0</v>
      </c>
      <c r="J86" s="12">
        <f t="shared" si="29"/>
        <v>0</v>
      </c>
      <c r="K86" s="12">
        <f t="shared" si="29"/>
        <v>0</v>
      </c>
      <c r="L86" s="12">
        <f t="shared" si="29"/>
        <v>0</v>
      </c>
      <c r="M86" s="12">
        <f t="shared" si="29"/>
        <v>0</v>
      </c>
      <c r="N86" s="12">
        <f t="shared" si="29"/>
        <v>0</v>
      </c>
      <c r="O86" s="12">
        <f t="shared" si="29"/>
        <v>0</v>
      </c>
      <c r="P86" s="12">
        <f t="shared" si="29"/>
        <v>0</v>
      </c>
      <c r="Q86" s="12">
        <f t="shared" ref="Q86:U91" si="30">+Q71*$W86</f>
        <v>0</v>
      </c>
      <c r="R86" s="12">
        <f t="shared" si="30"/>
        <v>0</v>
      </c>
      <c r="S86" s="12">
        <f t="shared" si="30"/>
        <v>0</v>
      </c>
      <c r="T86" s="12">
        <f t="shared" si="30"/>
        <v>0</v>
      </c>
      <c r="U86" s="12">
        <f t="shared" si="30"/>
        <v>0</v>
      </c>
      <c r="V86" s="12">
        <f t="shared" si="29"/>
        <v>0</v>
      </c>
      <c r="W86" s="559">
        <f t="shared" si="27"/>
        <v>0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</row>
    <row r="87" spans="1:95" s="10" customFormat="1">
      <c r="A87" s="527" t="s">
        <v>31</v>
      </c>
      <c r="B87" s="552">
        <f t="shared" si="25"/>
        <v>0</v>
      </c>
      <c r="C87" s="12">
        <f t="shared" ref="C87:V88" si="31">+C72*$W87</f>
        <v>0</v>
      </c>
      <c r="D87" s="12">
        <f t="shared" si="31"/>
        <v>0</v>
      </c>
      <c r="E87" s="12">
        <f t="shared" si="31"/>
        <v>0</v>
      </c>
      <c r="F87" s="12">
        <f t="shared" si="31"/>
        <v>0</v>
      </c>
      <c r="G87" s="12">
        <f t="shared" si="31"/>
        <v>0</v>
      </c>
      <c r="H87" s="12">
        <f t="shared" si="31"/>
        <v>0</v>
      </c>
      <c r="I87" s="12">
        <f t="shared" si="31"/>
        <v>0</v>
      </c>
      <c r="J87" s="12">
        <f t="shared" si="31"/>
        <v>0</v>
      </c>
      <c r="K87" s="12">
        <f t="shared" si="31"/>
        <v>0</v>
      </c>
      <c r="L87" s="12">
        <f t="shared" si="31"/>
        <v>0</v>
      </c>
      <c r="M87" s="12">
        <f t="shared" si="31"/>
        <v>0</v>
      </c>
      <c r="N87" s="12">
        <f t="shared" si="31"/>
        <v>0</v>
      </c>
      <c r="O87" s="12">
        <f t="shared" si="31"/>
        <v>0</v>
      </c>
      <c r="P87" s="12">
        <f t="shared" si="31"/>
        <v>0</v>
      </c>
      <c r="Q87" s="12">
        <f t="shared" si="30"/>
        <v>0</v>
      </c>
      <c r="R87" s="12">
        <f t="shared" si="30"/>
        <v>0</v>
      </c>
      <c r="S87" s="12">
        <f t="shared" si="30"/>
        <v>0</v>
      </c>
      <c r="T87" s="12">
        <f t="shared" si="30"/>
        <v>0</v>
      </c>
      <c r="U87" s="12">
        <f t="shared" si="30"/>
        <v>0</v>
      </c>
      <c r="V87" s="12">
        <f t="shared" si="31"/>
        <v>0</v>
      </c>
      <c r="W87" s="559">
        <f t="shared" si="27"/>
        <v>0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</row>
    <row r="88" spans="1:95" s="10" customFormat="1">
      <c r="A88" s="623" t="s">
        <v>56</v>
      </c>
      <c r="B88" s="552">
        <f t="shared" si="25"/>
        <v>0</v>
      </c>
      <c r="C88" s="12">
        <f t="shared" si="31"/>
        <v>0</v>
      </c>
      <c r="D88" s="12">
        <f t="shared" si="31"/>
        <v>0</v>
      </c>
      <c r="E88" s="12">
        <f t="shared" si="31"/>
        <v>0</v>
      </c>
      <c r="F88" s="12">
        <f t="shared" si="31"/>
        <v>0</v>
      </c>
      <c r="G88" s="12">
        <f t="shared" si="31"/>
        <v>0</v>
      </c>
      <c r="H88" s="12">
        <f t="shared" si="31"/>
        <v>0</v>
      </c>
      <c r="I88" s="12">
        <f t="shared" si="31"/>
        <v>0</v>
      </c>
      <c r="J88" s="12">
        <f t="shared" si="31"/>
        <v>0</v>
      </c>
      <c r="K88" s="12">
        <f t="shared" si="31"/>
        <v>0</v>
      </c>
      <c r="L88" s="12">
        <f t="shared" si="31"/>
        <v>0</v>
      </c>
      <c r="M88" s="12">
        <f t="shared" si="31"/>
        <v>0</v>
      </c>
      <c r="N88" s="12">
        <f t="shared" si="31"/>
        <v>0</v>
      </c>
      <c r="O88" s="12">
        <f t="shared" si="31"/>
        <v>0</v>
      </c>
      <c r="P88" s="12">
        <f t="shared" si="31"/>
        <v>0</v>
      </c>
      <c r="Q88" s="12">
        <f t="shared" si="30"/>
        <v>0</v>
      </c>
      <c r="R88" s="12">
        <f t="shared" si="30"/>
        <v>0</v>
      </c>
      <c r="S88" s="12">
        <f t="shared" si="30"/>
        <v>0</v>
      </c>
      <c r="T88" s="12">
        <f t="shared" si="30"/>
        <v>0</v>
      </c>
      <c r="U88" s="12">
        <f t="shared" si="30"/>
        <v>0</v>
      </c>
      <c r="V88" s="12">
        <f t="shared" si="31"/>
        <v>0</v>
      </c>
      <c r="W88" s="559">
        <f t="shared" si="27"/>
        <v>0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</row>
    <row r="89" spans="1:95" s="10" customFormat="1">
      <c r="A89" s="527" t="s">
        <v>52</v>
      </c>
      <c r="B89" s="552">
        <f t="shared" si="25"/>
        <v>0</v>
      </c>
      <c r="C89" s="12">
        <f t="shared" ref="C89:V89" si="32">+C74*$W89</f>
        <v>0</v>
      </c>
      <c r="D89" s="12">
        <f t="shared" si="32"/>
        <v>0</v>
      </c>
      <c r="E89" s="12">
        <f t="shared" si="32"/>
        <v>0</v>
      </c>
      <c r="F89" s="12">
        <f t="shared" si="32"/>
        <v>0</v>
      </c>
      <c r="G89" s="12">
        <f t="shared" si="32"/>
        <v>0</v>
      </c>
      <c r="H89" s="12">
        <f t="shared" si="32"/>
        <v>0</v>
      </c>
      <c r="I89" s="12">
        <f t="shared" si="32"/>
        <v>0</v>
      </c>
      <c r="J89" s="12">
        <f t="shared" si="32"/>
        <v>0</v>
      </c>
      <c r="K89" s="12">
        <f t="shared" si="32"/>
        <v>0</v>
      </c>
      <c r="L89" s="12">
        <f t="shared" si="32"/>
        <v>0</v>
      </c>
      <c r="M89" s="12">
        <f t="shared" si="32"/>
        <v>0</v>
      </c>
      <c r="N89" s="12">
        <f t="shared" si="32"/>
        <v>0</v>
      </c>
      <c r="O89" s="12">
        <f t="shared" si="32"/>
        <v>0</v>
      </c>
      <c r="P89" s="12">
        <f t="shared" si="32"/>
        <v>0</v>
      </c>
      <c r="Q89" s="12">
        <f t="shared" si="30"/>
        <v>0</v>
      </c>
      <c r="R89" s="12">
        <f t="shared" si="30"/>
        <v>0</v>
      </c>
      <c r="S89" s="12">
        <f t="shared" si="30"/>
        <v>0</v>
      </c>
      <c r="T89" s="12">
        <f t="shared" si="30"/>
        <v>0</v>
      </c>
      <c r="U89" s="12">
        <f t="shared" si="30"/>
        <v>0</v>
      </c>
      <c r="V89" s="12">
        <f t="shared" si="32"/>
        <v>0</v>
      </c>
      <c r="W89" s="559">
        <f t="shared" si="27"/>
        <v>0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</row>
    <row r="90" spans="1:95" s="10" customFormat="1">
      <c r="A90" s="527" t="s">
        <v>222</v>
      </c>
      <c r="B90" s="552">
        <f t="shared" si="25"/>
        <v>0</v>
      </c>
      <c r="C90" s="12">
        <f t="shared" ref="C90:V90" si="33">+C75*$W90</f>
        <v>0</v>
      </c>
      <c r="D90" s="12">
        <f t="shared" si="33"/>
        <v>0</v>
      </c>
      <c r="E90" s="12">
        <f t="shared" si="33"/>
        <v>0</v>
      </c>
      <c r="F90" s="12">
        <f t="shared" si="33"/>
        <v>0</v>
      </c>
      <c r="G90" s="12">
        <f t="shared" si="33"/>
        <v>0</v>
      </c>
      <c r="H90" s="12">
        <f t="shared" si="33"/>
        <v>0</v>
      </c>
      <c r="I90" s="12">
        <f t="shared" si="33"/>
        <v>0</v>
      </c>
      <c r="J90" s="12">
        <f t="shared" si="33"/>
        <v>0</v>
      </c>
      <c r="K90" s="12">
        <f t="shared" si="33"/>
        <v>0</v>
      </c>
      <c r="L90" s="12">
        <f t="shared" si="33"/>
        <v>0</v>
      </c>
      <c r="M90" s="12">
        <f t="shared" si="33"/>
        <v>0</v>
      </c>
      <c r="N90" s="12">
        <f t="shared" si="33"/>
        <v>0</v>
      </c>
      <c r="O90" s="12">
        <f t="shared" si="33"/>
        <v>0</v>
      </c>
      <c r="P90" s="12">
        <f t="shared" si="33"/>
        <v>0</v>
      </c>
      <c r="Q90" s="12">
        <f t="shared" si="30"/>
        <v>0</v>
      </c>
      <c r="R90" s="12">
        <f t="shared" si="30"/>
        <v>0</v>
      </c>
      <c r="S90" s="12">
        <f t="shared" si="30"/>
        <v>0</v>
      </c>
      <c r="T90" s="12">
        <f t="shared" si="30"/>
        <v>0</v>
      </c>
      <c r="U90" s="12">
        <f t="shared" si="30"/>
        <v>0</v>
      </c>
      <c r="V90" s="12">
        <f t="shared" si="33"/>
        <v>0</v>
      </c>
      <c r="W90" s="559">
        <f t="shared" si="27"/>
        <v>0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</row>
    <row r="91" spans="1:95" s="10" customFormat="1">
      <c r="A91" s="527" t="s">
        <v>57</v>
      </c>
      <c r="B91" s="552">
        <f t="shared" si="25"/>
        <v>0</v>
      </c>
      <c r="C91" s="12">
        <f t="shared" ref="C91:V91" si="34">+C76*$W91</f>
        <v>0</v>
      </c>
      <c r="D91" s="12">
        <f t="shared" si="34"/>
        <v>0</v>
      </c>
      <c r="E91" s="12">
        <f t="shared" si="34"/>
        <v>0</v>
      </c>
      <c r="F91" s="12">
        <f t="shared" si="34"/>
        <v>0</v>
      </c>
      <c r="G91" s="12">
        <f t="shared" si="34"/>
        <v>0</v>
      </c>
      <c r="H91" s="12">
        <f t="shared" si="34"/>
        <v>0</v>
      </c>
      <c r="I91" s="12">
        <f t="shared" si="34"/>
        <v>0</v>
      </c>
      <c r="J91" s="12">
        <f t="shared" si="34"/>
        <v>0</v>
      </c>
      <c r="K91" s="12">
        <f t="shared" si="34"/>
        <v>0</v>
      </c>
      <c r="L91" s="12">
        <f t="shared" si="34"/>
        <v>0</v>
      </c>
      <c r="M91" s="12">
        <f t="shared" si="34"/>
        <v>0</v>
      </c>
      <c r="N91" s="12">
        <f t="shared" si="34"/>
        <v>0</v>
      </c>
      <c r="O91" s="12">
        <f t="shared" si="34"/>
        <v>0</v>
      </c>
      <c r="P91" s="12">
        <f t="shared" si="34"/>
        <v>0</v>
      </c>
      <c r="Q91" s="12">
        <f t="shared" si="30"/>
        <v>0</v>
      </c>
      <c r="R91" s="12">
        <f t="shared" si="30"/>
        <v>0</v>
      </c>
      <c r="S91" s="12">
        <f t="shared" si="30"/>
        <v>0</v>
      </c>
      <c r="T91" s="12">
        <f t="shared" si="30"/>
        <v>0</v>
      </c>
      <c r="U91" s="12">
        <f t="shared" si="30"/>
        <v>0</v>
      </c>
      <c r="V91" s="12">
        <f t="shared" si="34"/>
        <v>0</v>
      </c>
      <c r="W91" s="559">
        <f t="shared" si="27"/>
        <v>0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</row>
    <row r="92" spans="1:95" s="10" customFormat="1">
      <c r="A92" s="527" t="s">
        <v>53</v>
      </c>
      <c r="B92" s="552">
        <f t="shared" si="25"/>
        <v>0</v>
      </c>
      <c r="C92" s="12">
        <f t="shared" ref="C92:V92" si="35">+C77*$W92</f>
        <v>0</v>
      </c>
      <c r="D92" s="12">
        <f t="shared" si="35"/>
        <v>0</v>
      </c>
      <c r="E92" s="12">
        <f t="shared" si="35"/>
        <v>0</v>
      </c>
      <c r="F92" s="12">
        <f t="shared" si="35"/>
        <v>0</v>
      </c>
      <c r="G92" s="12">
        <f t="shared" si="35"/>
        <v>0</v>
      </c>
      <c r="H92" s="12">
        <f t="shared" si="35"/>
        <v>0</v>
      </c>
      <c r="I92" s="12">
        <f t="shared" si="35"/>
        <v>0</v>
      </c>
      <c r="J92" s="12">
        <f t="shared" si="35"/>
        <v>0</v>
      </c>
      <c r="K92" s="12">
        <f t="shared" si="35"/>
        <v>0</v>
      </c>
      <c r="L92" s="12">
        <f t="shared" si="35"/>
        <v>0</v>
      </c>
      <c r="M92" s="12">
        <f t="shared" si="35"/>
        <v>0</v>
      </c>
      <c r="N92" s="12">
        <f t="shared" si="35"/>
        <v>0</v>
      </c>
      <c r="O92" s="12">
        <f t="shared" si="35"/>
        <v>0</v>
      </c>
      <c r="P92" s="12">
        <f t="shared" si="35"/>
        <v>0</v>
      </c>
      <c r="Q92" s="12">
        <f t="shared" si="35"/>
        <v>0</v>
      </c>
      <c r="R92" s="12">
        <f t="shared" si="35"/>
        <v>0</v>
      </c>
      <c r="S92" s="12">
        <f t="shared" si="35"/>
        <v>0</v>
      </c>
      <c r="T92" s="12">
        <f t="shared" si="35"/>
        <v>0</v>
      </c>
      <c r="U92" s="12">
        <f t="shared" si="35"/>
        <v>0</v>
      </c>
      <c r="V92" s="12">
        <f t="shared" si="35"/>
        <v>0</v>
      </c>
      <c r="W92" s="559">
        <f t="shared" si="27"/>
        <v>0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</row>
    <row r="93" spans="1:95" s="10" customFormat="1">
      <c r="A93" s="527" t="s">
        <v>393</v>
      </c>
      <c r="B93" s="552">
        <f t="shared" si="25"/>
        <v>0</v>
      </c>
      <c r="C93" s="12">
        <f t="shared" ref="C93:V93" si="36">+C78*$W93</f>
        <v>0</v>
      </c>
      <c r="D93" s="12">
        <f t="shared" si="36"/>
        <v>0</v>
      </c>
      <c r="E93" s="12">
        <f t="shared" si="36"/>
        <v>0</v>
      </c>
      <c r="F93" s="12">
        <f t="shared" si="36"/>
        <v>0</v>
      </c>
      <c r="G93" s="12">
        <f t="shared" si="36"/>
        <v>0</v>
      </c>
      <c r="H93" s="12">
        <f t="shared" si="36"/>
        <v>0</v>
      </c>
      <c r="I93" s="12">
        <f t="shared" si="36"/>
        <v>0</v>
      </c>
      <c r="J93" s="12">
        <f t="shared" si="36"/>
        <v>0</v>
      </c>
      <c r="K93" s="12">
        <f t="shared" si="36"/>
        <v>0</v>
      </c>
      <c r="L93" s="12">
        <f t="shared" si="36"/>
        <v>0</v>
      </c>
      <c r="M93" s="12">
        <f t="shared" si="36"/>
        <v>0</v>
      </c>
      <c r="N93" s="12">
        <f t="shared" si="36"/>
        <v>0</v>
      </c>
      <c r="O93" s="12">
        <f t="shared" si="36"/>
        <v>0</v>
      </c>
      <c r="P93" s="12">
        <f t="shared" si="36"/>
        <v>0</v>
      </c>
      <c r="Q93" s="12">
        <f t="shared" si="36"/>
        <v>0</v>
      </c>
      <c r="R93" s="12">
        <f t="shared" si="36"/>
        <v>0</v>
      </c>
      <c r="S93" s="12">
        <f t="shared" si="36"/>
        <v>0</v>
      </c>
      <c r="T93" s="12">
        <f t="shared" si="36"/>
        <v>0</v>
      </c>
      <c r="U93" s="12">
        <f t="shared" si="36"/>
        <v>0</v>
      </c>
      <c r="V93" s="12">
        <f t="shared" si="36"/>
        <v>0</v>
      </c>
      <c r="W93" s="559">
        <f t="shared" si="27"/>
        <v>0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</row>
    <row r="94" spans="1:95" s="10" customFormat="1">
      <c r="A94" s="527" t="s">
        <v>185</v>
      </c>
      <c r="B94" s="552">
        <f t="shared" si="25"/>
        <v>0</v>
      </c>
      <c r="C94" s="12">
        <f t="shared" ref="C94:V94" si="37">+C79*$W94</f>
        <v>0</v>
      </c>
      <c r="D94" s="12">
        <f t="shared" si="37"/>
        <v>0</v>
      </c>
      <c r="E94" s="12">
        <f t="shared" si="37"/>
        <v>0</v>
      </c>
      <c r="F94" s="12">
        <f t="shared" si="37"/>
        <v>0</v>
      </c>
      <c r="G94" s="12">
        <f t="shared" si="37"/>
        <v>0</v>
      </c>
      <c r="H94" s="12">
        <f t="shared" si="37"/>
        <v>0</v>
      </c>
      <c r="I94" s="12">
        <f t="shared" si="37"/>
        <v>0</v>
      </c>
      <c r="J94" s="12">
        <f t="shared" si="37"/>
        <v>0</v>
      </c>
      <c r="K94" s="12">
        <f t="shared" si="37"/>
        <v>0</v>
      </c>
      <c r="L94" s="12">
        <f t="shared" si="37"/>
        <v>0</v>
      </c>
      <c r="M94" s="12">
        <f t="shared" si="37"/>
        <v>0</v>
      </c>
      <c r="N94" s="12">
        <f t="shared" si="37"/>
        <v>0</v>
      </c>
      <c r="O94" s="12">
        <f t="shared" si="37"/>
        <v>0</v>
      </c>
      <c r="P94" s="12">
        <f t="shared" si="37"/>
        <v>0</v>
      </c>
      <c r="Q94" s="12">
        <f t="shared" ref="Q94:U95" si="38">+Q79*$W94</f>
        <v>0</v>
      </c>
      <c r="R94" s="12">
        <f t="shared" si="38"/>
        <v>0</v>
      </c>
      <c r="S94" s="12">
        <f t="shared" si="38"/>
        <v>0</v>
      </c>
      <c r="T94" s="12">
        <f t="shared" si="38"/>
        <v>0</v>
      </c>
      <c r="U94" s="12">
        <f t="shared" si="38"/>
        <v>0</v>
      </c>
      <c r="V94" s="12">
        <f t="shared" si="37"/>
        <v>0</v>
      </c>
      <c r="W94" s="559">
        <f t="shared" si="27"/>
        <v>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</row>
    <row r="95" spans="1:95" s="10" customFormat="1" ht="22.5">
      <c r="A95" s="549" t="s">
        <v>397</v>
      </c>
      <c r="B95" s="553">
        <f t="shared" si="25"/>
        <v>0</v>
      </c>
      <c r="C95" s="554">
        <f t="shared" ref="C95:P95" si="39">+C80*$W95</f>
        <v>0</v>
      </c>
      <c r="D95" s="554">
        <f t="shared" si="39"/>
        <v>0</v>
      </c>
      <c r="E95" s="554">
        <f t="shared" si="39"/>
        <v>0</v>
      </c>
      <c r="F95" s="554">
        <f t="shared" si="39"/>
        <v>0</v>
      </c>
      <c r="G95" s="554">
        <f t="shared" si="39"/>
        <v>0</v>
      </c>
      <c r="H95" s="554">
        <f t="shared" si="39"/>
        <v>0</v>
      </c>
      <c r="I95" s="554">
        <f t="shared" si="39"/>
        <v>0</v>
      </c>
      <c r="J95" s="554">
        <f t="shared" si="39"/>
        <v>0</v>
      </c>
      <c r="K95" s="554">
        <f t="shared" si="39"/>
        <v>0</v>
      </c>
      <c r="L95" s="554">
        <f t="shared" si="39"/>
        <v>0</v>
      </c>
      <c r="M95" s="554">
        <f t="shared" si="39"/>
        <v>0</v>
      </c>
      <c r="N95" s="554">
        <f t="shared" si="39"/>
        <v>0</v>
      </c>
      <c r="O95" s="554">
        <f t="shared" si="39"/>
        <v>0</v>
      </c>
      <c r="P95" s="554">
        <f t="shared" si="39"/>
        <v>0</v>
      </c>
      <c r="Q95" s="554">
        <f t="shared" si="38"/>
        <v>0</v>
      </c>
      <c r="R95" s="554">
        <f t="shared" si="38"/>
        <v>0</v>
      </c>
      <c r="S95" s="554">
        <f t="shared" si="38"/>
        <v>0</v>
      </c>
      <c r="T95" s="554">
        <f t="shared" si="38"/>
        <v>0</v>
      </c>
      <c r="U95" s="554">
        <f t="shared" si="38"/>
        <v>0</v>
      </c>
      <c r="V95" s="554">
        <f>+V80*$W95</f>
        <v>0</v>
      </c>
      <c r="W95" s="560">
        <f t="shared" si="27"/>
        <v>0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</row>
    <row r="96" spans="1:95" s="10" customFormat="1" ht="13.5" thickBot="1">
      <c r="A96" s="103" t="s">
        <v>54</v>
      </c>
      <c r="B96" s="555">
        <f t="shared" ref="B96:V96" si="40">SUM(B84:B95)</f>
        <v>0</v>
      </c>
      <c r="C96" s="556">
        <f t="shared" si="40"/>
        <v>0</v>
      </c>
      <c r="D96" s="556">
        <f t="shared" si="40"/>
        <v>0</v>
      </c>
      <c r="E96" s="556">
        <f t="shared" si="40"/>
        <v>0</v>
      </c>
      <c r="F96" s="556">
        <f t="shared" si="40"/>
        <v>0</v>
      </c>
      <c r="G96" s="556">
        <f t="shared" si="40"/>
        <v>0</v>
      </c>
      <c r="H96" s="556">
        <f t="shared" si="40"/>
        <v>0</v>
      </c>
      <c r="I96" s="556">
        <f t="shared" si="40"/>
        <v>0</v>
      </c>
      <c r="J96" s="556">
        <f t="shared" si="40"/>
        <v>0</v>
      </c>
      <c r="K96" s="556">
        <f t="shared" si="40"/>
        <v>0</v>
      </c>
      <c r="L96" s="556">
        <f t="shared" si="40"/>
        <v>0</v>
      </c>
      <c r="M96" s="556">
        <f t="shared" si="40"/>
        <v>0</v>
      </c>
      <c r="N96" s="556">
        <f t="shared" si="40"/>
        <v>0</v>
      </c>
      <c r="O96" s="556">
        <f t="shared" si="40"/>
        <v>0</v>
      </c>
      <c r="P96" s="556">
        <f t="shared" si="40"/>
        <v>0</v>
      </c>
      <c r="Q96" s="556">
        <f t="shared" si="40"/>
        <v>0</v>
      </c>
      <c r="R96" s="556">
        <f t="shared" si="40"/>
        <v>0</v>
      </c>
      <c r="S96" s="556">
        <f t="shared" si="40"/>
        <v>0</v>
      </c>
      <c r="T96" s="556">
        <f t="shared" si="40"/>
        <v>0</v>
      </c>
      <c r="U96" s="556">
        <f t="shared" si="40"/>
        <v>0</v>
      </c>
      <c r="V96" s="556">
        <f t="shared" si="40"/>
        <v>0</v>
      </c>
      <c r="W96" s="557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</row>
    <row r="97" spans="1:100" ht="14.25" thickTop="1" thickBot="1">
      <c r="A97" s="1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93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100" ht="13.5" thickTop="1">
      <c r="A98" s="861" t="s">
        <v>405</v>
      </c>
      <c r="B98" s="862"/>
      <c r="C98" s="862"/>
      <c r="D98" s="862"/>
      <c r="E98" s="862"/>
      <c r="F98" s="862"/>
      <c r="G98" s="862"/>
      <c r="H98" s="862"/>
      <c r="I98" s="862"/>
      <c r="J98" s="862"/>
      <c r="K98" s="862"/>
      <c r="L98" s="862"/>
      <c r="M98" s="862"/>
      <c r="N98" s="862"/>
      <c r="O98" s="862"/>
      <c r="P98" s="862"/>
      <c r="Q98" s="863"/>
      <c r="R98" s="863"/>
      <c r="S98" s="863"/>
      <c r="T98" s="863"/>
      <c r="U98" s="864"/>
      <c r="V98" s="13"/>
      <c r="W98" s="74"/>
      <c r="X98" s="1"/>
      <c r="Y98" s="1"/>
      <c r="Z98" s="1"/>
      <c r="AA98" s="1"/>
    </row>
    <row r="99" spans="1:100">
      <c r="A99" s="100" t="s">
        <v>159</v>
      </c>
      <c r="B99" s="101" t="s">
        <v>33</v>
      </c>
      <c r="C99" s="101" t="s">
        <v>34</v>
      </c>
      <c r="D99" s="101" t="s">
        <v>35</v>
      </c>
      <c r="E99" s="101" t="s">
        <v>36</v>
      </c>
      <c r="F99" s="101" t="s">
        <v>37</v>
      </c>
      <c r="G99" s="101" t="s">
        <v>38</v>
      </c>
      <c r="H99" s="101" t="s">
        <v>39</v>
      </c>
      <c r="I99" s="101" t="s">
        <v>40</v>
      </c>
      <c r="J99" s="101" t="s">
        <v>41</v>
      </c>
      <c r="K99" s="101" t="s">
        <v>42</v>
      </c>
      <c r="L99" s="101" t="s">
        <v>43</v>
      </c>
      <c r="M99" s="101" t="s">
        <v>44</v>
      </c>
      <c r="N99" s="101" t="s">
        <v>45</v>
      </c>
      <c r="O99" s="101" t="s">
        <v>46</v>
      </c>
      <c r="P99" s="101" t="s">
        <v>47</v>
      </c>
      <c r="Q99" s="101" t="s">
        <v>369</v>
      </c>
      <c r="R99" s="101" t="s">
        <v>370</v>
      </c>
      <c r="S99" s="101" t="s">
        <v>371</v>
      </c>
      <c r="T99" s="101" t="s">
        <v>372</v>
      </c>
      <c r="U99" s="102" t="s">
        <v>373</v>
      </c>
      <c r="V99" s="74"/>
    </row>
    <row r="100" spans="1:100" s="10" customFormat="1">
      <c r="A100" s="526" t="s">
        <v>180</v>
      </c>
      <c r="B100" s="561">
        <f>(+$C$116+$C$118)*(+(1+$M$54))*$W$84</f>
        <v>0</v>
      </c>
      <c r="C100" s="562">
        <f t="shared" ref="C100:D100" si="41">(+$C$116+$C$118)*(+(1+$M$54))*$W$84</f>
        <v>0</v>
      </c>
      <c r="D100" s="562">
        <f t="shared" si="41"/>
        <v>0</v>
      </c>
      <c r="E100" s="562">
        <f t="shared" ref="E100:U100" si="42">(+$C$116+$C$118+$C$117)*(+(1+$M$54))*$W$84</f>
        <v>0</v>
      </c>
      <c r="F100" s="551">
        <f t="shared" si="42"/>
        <v>0</v>
      </c>
      <c r="G100" s="551">
        <f t="shared" si="42"/>
        <v>0</v>
      </c>
      <c r="H100" s="551">
        <f t="shared" si="42"/>
        <v>0</v>
      </c>
      <c r="I100" s="551">
        <f t="shared" si="42"/>
        <v>0</v>
      </c>
      <c r="J100" s="551">
        <f t="shared" si="42"/>
        <v>0</v>
      </c>
      <c r="K100" s="551">
        <f t="shared" si="42"/>
        <v>0</v>
      </c>
      <c r="L100" s="551">
        <f t="shared" si="42"/>
        <v>0</v>
      </c>
      <c r="M100" s="551">
        <f t="shared" si="42"/>
        <v>0</v>
      </c>
      <c r="N100" s="551">
        <f t="shared" si="42"/>
        <v>0</v>
      </c>
      <c r="O100" s="551">
        <f t="shared" si="42"/>
        <v>0</v>
      </c>
      <c r="P100" s="551">
        <f t="shared" si="42"/>
        <v>0</v>
      </c>
      <c r="Q100" s="551">
        <f t="shared" si="42"/>
        <v>0</v>
      </c>
      <c r="R100" s="551">
        <f t="shared" si="42"/>
        <v>0</v>
      </c>
      <c r="S100" s="551">
        <f t="shared" si="42"/>
        <v>0</v>
      </c>
      <c r="T100" s="551">
        <f t="shared" si="42"/>
        <v>0</v>
      </c>
      <c r="U100" s="558">
        <f t="shared" si="42"/>
        <v>0</v>
      </c>
      <c r="V100" s="9"/>
    </row>
    <row r="101" spans="1:100" s="10" customFormat="1">
      <c r="A101" s="527" t="s">
        <v>51</v>
      </c>
      <c r="B101" s="563">
        <f>(+$C$116+$C$118)*(+(1+$M$54))*$W$85</f>
        <v>0</v>
      </c>
      <c r="C101" s="14">
        <f t="shared" ref="C101:D101" si="43">(+$C$116+$C$118)*(+(1+$M$54))*$W$85</f>
        <v>0</v>
      </c>
      <c r="D101" s="14">
        <f t="shared" si="43"/>
        <v>0</v>
      </c>
      <c r="E101" s="14">
        <f t="shared" ref="E101:U101" si="44">(+$C$116+$C$118+$C$117)*(+(1+$M$54))*$W$85</f>
        <v>0</v>
      </c>
      <c r="F101" s="12">
        <f t="shared" si="44"/>
        <v>0</v>
      </c>
      <c r="G101" s="12">
        <f t="shared" si="44"/>
        <v>0</v>
      </c>
      <c r="H101" s="12">
        <f t="shared" si="44"/>
        <v>0</v>
      </c>
      <c r="I101" s="12">
        <f t="shared" si="44"/>
        <v>0</v>
      </c>
      <c r="J101" s="12">
        <f t="shared" si="44"/>
        <v>0</v>
      </c>
      <c r="K101" s="12">
        <f t="shared" si="44"/>
        <v>0</v>
      </c>
      <c r="L101" s="12">
        <f t="shared" si="44"/>
        <v>0</v>
      </c>
      <c r="M101" s="12">
        <f t="shared" si="44"/>
        <v>0</v>
      </c>
      <c r="N101" s="12">
        <f t="shared" si="44"/>
        <v>0</v>
      </c>
      <c r="O101" s="12">
        <f t="shared" si="44"/>
        <v>0</v>
      </c>
      <c r="P101" s="12">
        <f t="shared" si="44"/>
        <v>0</v>
      </c>
      <c r="Q101" s="12">
        <f t="shared" si="44"/>
        <v>0</v>
      </c>
      <c r="R101" s="12">
        <f t="shared" si="44"/>
        <v>0</v>
      </c>
      <c r="S101" s="12">
        <f t="shared" si="44"/>
        <v>0</v>
      </c>
      <c r="T101" s="12">
        <f t="shared" si="44"/>
        <v>0</v>
      </c>
      <c r="U101" s="559">
        <f t="shared" si="44"/>
        <v>0</v>
      </c>
      <c r="V101" s="9"/>
    </row>
    <row r="102" spans="1:100" s="10" customFormat="1">
      <c r="A102" s="527" t="s">
        <v>30</v>
      </c>
      <c r="B102" s="563">
        <f>(+$C$116+$C$118)*(+(1+$M$54))*$W$86</f>
        <v>0</v>
      </c>
      <c r="C102" s="14">
        <f t="shared" ref="C102:D102" si="45">(+$C$116+$C$118)*(+(1+$M$54))*$W$86</f>
        <v>0</v>
      </c>
      <c r="D102" s="14">
        <f t="shared" si="45"/>
        <v>0</v>
      </c>
      <c r="E102" s="14">
        <f t="shared" ref="E102:U102" si="46">((+$C$116+$C$118+$C$117)*(1+$M$54))*$W$86</f>
        <v>0</v>
      </c>
      <c r="F102" s="12">
        <f t="shared" si="46"/>
        <v>0</v>
      </c>
      <c r="G102" s="12">
        <f t="shared" si="46"/>
        <v>0</v>
      </c>
      <c r="H102" s="12">
        <f t="shared" si="46"/>
        <v>0</v>
      </c>
      <c r="I102" s="12">
        <f t="shared" si="46"/>
        <v>0</v>
      </c>
      <c r="J102" s="12">
        <f t="shared" si="46"/>
        <v>0</v>
      </c>
      <c r="K102" s="12">
        <f t="shared" si="46"/>
        <v>0</v>
      </c>
      <c r="L102" s="12">
        <f t="shared" si="46"/>
        <v>0</v>
      </c>
      <c r="M102" s="12">
        <f t="shared" si="46"/>
        <v>0</v>
      </c>
      <c r="N102" s="12">
        <f t="shared" si="46"/>
        <v>0</v>
      </c>
      <c r="O102" s="12">
        <f t="shared" si="46"/>
        <v>0</v>
      </c>
      <c r="P102" s="12">
        <f t="shared" si="46"/>
        <v>0</v>
      </c>
      <c r="Q102" s="12">
        <f t="shared" si="46"/>
        <v>0</v>
      </c>
      <c r="R102" s="12">
        <f t="shared" si="46"/>
        <v>0</v>
      </c>
      <c r="S102" s="12">
        <f t="shared" si="46"/>
        <v>0</v>
      </c>
      <c r="T102" s="12">
        <f t="shared" si="46"/>
        <v>0</v>
      </c>
      <c r="U102" s="559">
        <f t="shared" si="46"/>
        <v>0</v>
      </c>
      <c r="V102" s="9"/>
    </row>
    <row r="103" spans="1:100" s="10" customFormat="1">
      <c r="A103" s="527" t="s">
        <v>31</v>
      </c>
      <c r="B103" s="563">
        <f>(+$C$116+$C$118)*(+(1+$M$54))*$W$87</f>
        <v>0</v>
      </c>
      <c r="C103" s="14">
        <f t="shared" ref="C103:D103" si="47">(+$C$116+$C$118)*(+(1+$M$54))*$W$87</f>
        <v>0</v>
      </c>
      <c r="D103" s="14">
        <f t="shared" si="47"/>
        <v>0</v>
      </c>
      <c r="E103" s="14">
        <f t="shared" ref="E103:U103" si="48">(+$C$116+$C$118+$C$117)*(+(1+$M$54))*$W$87</f>
        <v>0</v>
      </c>
      <c r="F103" s="12">
        <f t="shared" si="48"/>
        <v>0</v>
      </c>
      <c r="G103" s="12">
        <f t="shared" si="48"/>
        <v>0</v>
      </c>
      <c r="H103" s="12">
        <f t="shared" si="48"/>
        <v>0</v>
      </c>
      <c r="I103" s="12">
        <f t="shared" si="48"/>
        <v>0</v>
      </c>
      <c r="J103" s="12">
        <f t="shared" si="48"/>
        <v>0</v>
      </c>
      <c r="K103" s="12">
        <f t="shared" si="48"/>
        <v>0</v>
      </c>
      <c r="L103" s="12">
        <f t="shared" si="48"/>
        <v>0</v>
      </c>
      <c r="M103" s="12">
        <f t="shared" si="48"/>
        <v>0</v>
      </c>
      <c r="N103" s="12">
        <f t="shared" si="48"/>
        <v>0</v>
      </c>
      <c r="O103" s="12">
        <f t="shared" si="48"/>
        <v>0</v>
      </c>
      <c r="P103" s="12">
        <f t="shared" si="48"/>
        <v>0</v>
      </c>
      <c r="Q103" s="12">
        <f t="shared" si="48"/>
        <v>0</v>
      </c>
      <c r="R103" s="12">
        <f t="shared" si="48"/>
        <v>0</v>
      </c>
      <c r="S103" s="12">
        <f t="shared" si="48"/>
        <v>0</v>
      </c>
      <c r="T103" s="12">
        <f t="shared" si="48"/>
        <v>0</v>
      </c>
      <c r="U103" s="559">
        <f t="shared" si="48"/>
        <v>0</v>
      </c>
      <c r="V103" s="9"/>
    </row>
    <row r="104" spans="1:100" s="10" customFormat="1">
      <c r="A104" s="623" t="s">
        <v>56</v>
      </c>
      <c r="B104" s="563">
        <f>(+$C$116+$C$118)*(+(1+$M$54))*$W$88</f>
        <v>0</v>
      </c>
      <c r="C104" s="14">
        <f t="shared" ref="C104:D104" si="49">(+$C$116+$C$118)*(+(1+$M$54))*$W$88</f>
        <v>0</v>
      </c>
      <c r="D104" s="14">
        <f t="shared" si="49"/>
        <v>0</v>
      </c>
      <c r="E104" s="14">
        <f t="shared" ref="E104:U104" si="50">(+$C$116+$C$118+$C$117)*(+(1+$M$54))*$W$88</f>
        <v>0</v>
      </c>
      <c r="F104" s="12">
        <f t="shared" si="50"/>
        <v>0</v>
      </c>
      <c r="G104" s="12">
        <f t="shared" si="50"/>
        <v>0</v>
      </c>
      <c r="H104" s="12">
        <f t="shared" si="50"/>
        <v>0</v>
      </c>
      <c r="I104" s="12">
        <f t="shared" si="50"/>
        <v>0</v>
      </c>
      <c r="J104" s="12">
        <f t="shared" si="50"/>
        <v>0</v>
      </c>
      <c r="K104" s="12">
        <f t="shared" si="50"/>
        <v>0</v>
      </c>
      <c r="L104" s="12">
        <f t="shared" si="50"/>
        <v>0</v>
      </c>
      <c r="M104" s="12">
        <f t="shared" si="50"/>
        <v>0</v>
      </c>
      <c r="N104" s="12">
        <f t="shared" si="50"/>
        <v>0</v>
      </c>
      <c r="O104" s="12">
        <f t="shared" si="50"/>
        <v>0</v>
      </c>
      <c r="P104" s="12">
        <f t="shared" si="50"/>
        <v>0</v>
      </c>
      <c r="Q104" s="12">
        <f t="shared" si="50"/>
        <v>0</v>
      </c>
      <c r="R104" s="12">
        <f t="shared" si="50"/>
        <v>0</v>
      </c>
      <c r="S104" s="12">
        <f t="shared" si="50"/>
        <v>0</v>
      </c>
      <c r="T104" s="12">
        <f t="shared" si="50"/>
        <v>0</v>
      </c>
      <c r="U104" s="559">
        <f t="shared" si="50"/>
        <v>0</v>
      </c>
      <c r="V104" s="9"/>
    </row>
    <row r="105" spans="1:100" s="10" customFormat="1">
      <c r="A105" s="527" t="s">
        <v>52</v>
      </c>
      <c r="B105" s="563">
        <f>(+$C$116+$C$118)*(+(1+$M$54))*$W$89</f>
        <v>0</v>
      </c>
      <c r="C105" s="14">
        <f t="shared" ref="C105:D105" si="51">(+$C$116+$C$118)*(+(1+$M$54))*$W$89</f>
        <v>0</v>
      </c>
      <c r="D105" s="14">
        <f t="shared" si="51"/>
        <v>0</v>
      </c>
      <c r="E105" s="14">
        <f t="shared" ref="E105:U105" si="52">((+$C$116*2+$C$118+$C$117)*(1+$M$54))*$W$89</f>
        <v>0</v>
      </c>
      <c r="F105" s="12">
        <f t="shared" si="52"/>
        <v>0</v>
      </c>
      <c r="G105" s="12">
        <f t="shared" si="52"/>
        <v>0</v>
      </c>
      <c r="H105" s="12">
        <f t="shared" si="52"/>
        <v>0</v>
      </c>
      <c r="I105" s="12">
        <f t="shared" si="52"/>
        <v>0</v>
      </c>
      <c r="J105" s="12">
        <f t="shared" si="52"/>
        <v>0</v>
      </c>
      <c r="K105" s="12">
        <f t="shared" si="52"/>
        <v>0</v>
      </c>
      <c r="L105" s="12">
        <f t="shared" si="52"/>
        <v>0</v>
      </c>
      <c r="M105" s="12">
        <f t="shared" si="52"/>
        <v>0</v>
      </c>
      <c r="N105" s="12">
        <f t="shared" si="52"/>
        <v>0</v>
      </c>
      <c r="O105" s="12">
        <f t="shared" si="52"/>
        <v>0</v>
      </c>
      <c r="P105" s="12">
        <f t="shared" si="52"/>
        <v>0</v>
      </c>
      <c r="Q105" s="12">
        <f t="shared" si="52"/>
        <v>0</v>
      </c>
      <c r="R105" s="12">
        <f t="shared" si="52"/>
        <v>0</v>
      </c>
      <c r="S105" s="12">
        <f t="shared" si="52"/>
        <v>0</v>
      </c>
      <c r="T105" s="12">
        <f t="shared" si="52"/>
        <v>0</v>
      </c>
      <c r="U105" s="559">
        <f t="shared" si="52"/>
        <v>0</v>
      </c>
      <c r="V105" s="9"/>
    </row>
    <row r="106" spans="1:100" s="10" customFormat="1">
      <c r="A106" s="527" t="s">
        <v>222</v>
      </c>
      <c r="B106" s="563">
        <f>(+$C$116+$C$118)*(+(1+$M$54))*$W$90</f>
        <v>0</v>
      </c>
      <c r="C106" s="14">
        <f t="shared" ref="C106:D106" si="53">(+$C$116+$C$118)*(+(1+$M$54))*$W$90</f>
        <v>0</v>
      </c>
      <c r="D106" s="14">
        <f t="shared" si="53"/>
        <v>0</v>
      </c>
      <c r="E106" s="14">
        <f t="shared" ref="E106:U106" si="54">((+$C$116*2+$C$118+$C$117)*(1+$M$54))*$W$90</f>
        <v>0</v>
      </c>
      <c r="F106" s="12">
        <f t="shared" si="54"/>
        <v>0</v>
      </c>
      <c r="G106" s="12">
        <f t="shared" si="54"/>
        <v>0</v>
      </c>
      <c r="H106" s="12">
        <f t="shared" si="54"/>
        <v>0</v>
      </c>
      <c r="I106" s="12">
        <f t="shared" si="54"/>
        <v>0</v>
      </c>
      <c r="J106" s="12">
        <f t="shared" si="54"/>
        <v>0</v>
      </c>
      <c r="K106" s="12">
        <f t="shared" si="54"/>
        <v>0</v>
      </c>
      <c r="L106" s="12">
        <f t="shared" si="54"/>
        <v>0</v>
      </c>
      <c r="M106" s="12">
        <f t="shared" si="54"/>
        <v>0</v>
      </c>
      <c r="N106" s="12">
        <f t="shared" si="54"/>
        <v>0</v>
      </c>
      <c r="O106" s="12">
        <f t="shared" si="54"/>
        <v>0</v>
      </c>
      <c r="P106" s="12">
        <f t="shared" si="54"/>
        <v>0</v>
      </c>
      <c r="Q106" s="12">
        <f t="shared" si="54"/>
        <v>0</v>
      </c>
      <c r="R106" s="12">
        <f t="shared" si="54"/>
        <v>0</v>
      </c>
      <c r="S106" s="12">
        <f t="shared" si="54"/>
        <v>0</v>
      </c>
      <c r="T106" s="12">
        <f t="shared" si="54"/>
        <v>0</v>
      </c>
      <c r="U106" s="559">
        <f t="shared" si="54"/>
        <v>0</v>
      </c>
      <c r="V106" s="9"/>
    </row>
    <row r="107" spans="1:100" s="10" customFormat="1">
      <c r="A107" s="527" t="s">
        <v>57</v>
      </c>
      <c r="B107" s="563">
        <f>(+$C$116+$C$118)*(+(1+$M$54))*$W$91</f>
        <v>0</v>
      </c>
      <c r="C107" s="14">
        <f t="shared" ref="C107:D107" si="55">(+$C$116+$C$118)*(+(1+$M$54))*$W$91</f>
        <v>0</v>
      </c>
      <c r="D107" s="14">
        <f t="shared" si="55"/>
        <v>0</v>
      </c>
      <c r="E107" s="14">
        <f t="shared" ref="E107:U107" si="56">((+$C$116*2+$C$118+$C$117)*(1+$M$54))*$W$91</f>
        <v>0</v>
      </c>
      <c r="F107" s="12">
        <f t="shared" si="56"/>
        <v>0</v>
      </c>
      <c r="G107" s="12">
        <f t="shared" si="56"/>
        <v>0</v>
      </c>
      <c r="H107" s="12">
        <f t="shared" si="56"/>
        <v>0</v>
      </c>
      <c r="I107" s="12">
        <f t="shared" si="56"/>
        <v>0</v>
      </c>
      <c r="J107" s="12">
        <f t="shared" si="56"/>
        <v>0</v>
      </c>
      <c r="K107" s="12">
        <f t="shared" si="56"/>
        <v>0</v>
      </c>
      <c r="L107" s="12">
        <f t="shared" si="56"/>
        <v>0</v>
      </c>
      <c r="M107" s="12">
        <f t="shared" si="56"/>
        <v>0</v>
      </c>
      <c r="N107" s="12">
        <f t="shared" si="56"/>
        <v>0</v>
      </c>
      <c r="O107" s="12">
        <f t="shared" si="56"/>
        <v>0</v>
      </c>
      <c r="P107" s="12">
        <f t="shared" si="56"/>
        <v>0</v>
      </c>
      <c r="Q107" s="12">
        <f t="shared" si="56"/>
        <v>0</v>
      </c>
      <c r="R107" s="12">
        <f t="shared" si="56"/>
        <v>0</v>
      </c>
      <c r="S107" s="12">
        <f t="shared" si="56"/>
        <v>0</v>
      </c>
      <c r="T107" s="12">
        <f t="shared" si="56"/>
        <v>0</v>
      </c>
      <c r="U107" s="559">
        <f t="shared" si="56"/>
        <v>0</v>
      </c>
      <c r="V107" s="9"/>
    </row>
    <row r="108" spans="1:100" s="10" customFormat="1">
      <c r="A108" s="527" t="s">
        <v>53</v>
      </c>
      <c r="B108" s="563">
        <f>(+$C$116+$C$118)*(+(1+$M$54))*$W$92</f>
        <v>0</v>
      </c>
      <c r="C108" s="14">
        <f t="shared" ref="C108:D108" si="57">(+$C$116+$C$118)*(+(1+$M$54))*$W$92</f>
        <v>0</v>
      </c>
      <c r="D108" s="14">
        <f t="shared" si="57"/>
        <v>0</v>
      </c>
      <c r="E108" s="14">
        <f t="shared" ref="E108:U108" si="58">(+$C$116*2+$C$118+$C$117)*(+(1+$M$54))*$W$92</f>
        <v>0</v>
      </c>
      <c r="F108" s="12">
        <f t="shared" si="58"/>
        <v>0</v>
      </c>
      <c r="G108" s="12">
        <f t="shared" si="58"/>
        <v>0</v>
      </c>
      <c r="H108" s="12">
        <f t="shared" si="58"/>
        <v>0</v>
      </c>
      <c r="I108" s="12">
        <f t="shared" si="58"/>
        <v>0</v>
      </c>
      <c r="J108" s="12">
        <f t="shared" si="58"/>
        <v>0</v>
      </c>
      <c r="K108" s="12">
        <f t="shared" si="58"/>
        <v>0</v>
      </c>
      <c r="L108" s="12">
        <f t="shared" si="58"/>
        <v>0</v>
      </c>
      <c r="M108" s="12">
        <f t="shared" si="58"/>
        <v>0</v>
      </c>
      <c r="N108" s="12">
        <f t="shared" si="58"/>
        <v>0</v>
      </c>
      <c r="O108" s="12">
        <f t="shared" si="58"/>
        <v>0</v>
      </c>
      <c r="P108" s="12">
        <f t="shared" si="58"/>
        <v>0</v>
      </c>
      <c r="Q108" s="12">
        <f t="shared" si="58"/>
        <v>0</v>
      </c>
      <c r="R108" s="12">
        <f t="shared" si="58"/>
        <v>0</v>
      </c>
      <c r="S108" s="12">
        <f t="shared" si="58"/>
        <v>0</v>
      </c>
      <c r="T108" s="12">
        <f t="shared" si="58"/>
        <v>0</v>
      </c>
      <c r="U108" s="559">
        <f t="shared" si="58"/>
        <v>0</v>
      </c>
      <c r="V108" s="9"/>
    </row>
    <row r="109" spans="1:100" s="10" customFormat="1">
      <c r="A109" s="527" t="s">
        <v>393</v>
      </c>
      <c r="B109" s="563">
        <f>(+$C$116+$C$118)*(+(1+$M$54))*$W$93</f>
        <v>0</v>
      </c>
      <c r="C109" s="14">
        <f t="shared" ref="C109:D109" si="59">(+$C$116+$C$118)*(+(1+$M$54))*$W$93</f>
        <v>0</v>
      </c>
      <c r="D109" s="14">
        <f t="shared" si="59"/>
        <v>0</v>
      </c>
      <c r="E109" s="14">
        <f t="shared" ref="E109:U109" si="60">(+$C$116+$C$118+$C$117)*(+(1+$M$54))*$W$93</f>
        <v>0</v>
      </c>
      <c r="F109" s="12">
        <f t="shared" si="60"/>
        <v>0</v>
      </c>
      <c r="G109" s="12">
        <f t="shared" si="60"/>
        <v>0</v>
      </c>
      <c r="H109" s="12">
        <f t="shared" si="60"/>
        <v>0</v>
      </c>
      <c r="I109" s="12">
        <f t="shared" si="60"/>
        <v>0</v>
      </c>
      <c r="J109" s="12">
        <f t="shared" si="60"/>
        <v>0</v>
      </c>
      <c r="K109" s="12">
        <f t="shared" si="60"/>
        <v>0</v>
      </c>
      <c r="L109" s="12">
        <f t="shared" si="60"/>
        <v>0</v>
      </c>
      <c r="M109" s="12">
        <f t="shared" si="60"/>
        <v>0</v>
      </c>
      <c r="N109" s="12">
        <f t="shared" si="60"/>
        <v>0</v>
      </c>
      <c r="O109" s="12">
        <f t="shared" si="60"/>
        <v>0</v>
      </c>
      <c r="P109" s="12">
        <f t="shared" si="60"/>
        <v>0</v>
      </c>
      <c r="Q109" s="12">
        <f t="shared" si="60"/>
        <v>0</v>
      </c>
      <c r="R109" s="12">
        <f t="shared" si="60"/>
        <v>0</v>
      </c>
      <c r="S109" s="12">
        <f t="shared" si="60"/>
        <v>0</v>
      </c>
      <c r="T109" s="12">
        <f t="shared" si="60"/>
        <v>0</v>
      </c>
      <c r="U109" s="559">
        <f t="shared" si="60"/>
        <v>0</v>
      </c>
      <c r="V109" s="9"/>
    </row>
    <row r="110" spans="1:100" s="10" customFormat="1">
      <c r="A110" s="527" t="s">
        <v>185</v>
      </c>
      <c r="B110" s="563">
        <f>(+$C$116+$C$118)*(+(1+$M$54))*$W$94</f>
        <v>0</v>
      </c>
      <c r="C110" s="14">
        <f t="shared" ref="C110:D110" si="61">(+$C$116+$C$118)*(+(1+$M$54))*$W$94</f>
        <v>0</v>
      </c>
      <c r="D110" s="14">
        <f t="shared" si="61"/>
        <v>0</v>
      </c>
      <c r="E110" s="14">
        <f t="shared" ref="E110:U110" si="62">(+$C$116+$C$118+$C$117)*(+(1+$M$54))*$W$94</f>
        <v>0</v>
      </c>
      <c r="F110" s="12">
        <f t="shared" si="62"/>
        <v>0</v>
      </c>
      <c r="G110" s="12">
        <f t="shared" si="62"/>
        <v>0</v>
      </c>
      <c r="H110" s="12">
        <f t="shared" si="62"/>
        <v>0</v>
      </c>
      <c r="I110" s="12">
        <f t="shared" si="62"/>
        <v>0</v>
      </c>
      <c r="J110" s="12">
        <f t="shared" si="62"/>
        <v>0</v>
      </c>
      <c r="K110" s="12">
        <f t="shared" si="62"/>
        <v>0</v>
      </c>
      <c r="L110" s="12">
        <f t="shared" si="62"/>
        <v>0</v>
      </c>
      <c r="M110" s="12">
        <f t="shared" si="62"/>
        <v>0</v>
      </c>
      <c r="N110" s="12">
        <f t="shared" si="62"/>
        <v>0</v>
      </c>
      <c r="O110" s="12">
        <f t="shared" si="62"/>
        <v>0</v>
      </c>
      <c r="P110" s="12">
        <f t="shared" si="62"/>
        <v>0</v>
      </c>
      <c r="Q110" s="12">
        <f t="shared" si="62"/>
        <v>0</v>
      </c>
      <c r="R110" s="12">
        <f t="shared" si="62"/>
        <v>0</v>
      </c>
      <c r="S110" s="12">
        <f t="shared" si="62"/>
        <v>0</v>
      </c>
      <c r="T110" s="12">
        <f t="shared" si="62"/>
        <v>0</v>
      </c>
      <c r="U110" s="559">
        <f t="shared" si="62"/>
        <v>0</v>
      </c>
      <c r="V110" s="9"/>
    </row>
    <row r="111" spans="1:100" s="10" customFormat="1" ht="22.5">
      <c r="A111" s="549" t="s">
        <v>397</v>
      </c>
      <c r="B111" s="564">
        <f>(+$C$116+$C$118)*(+(1+$M$54))*$W$95</f>
        <v>0</v>
      </c>
      <c r="C111" s="565">
        <f t="shared" ref="C111:D111" si="63">(+$C$116+$C$118)*(+(1+$M$54))*$W$95</f>
        <v>0</v>
      </c>
      <c r="D111" s="565">
        <f t="shared" si="63"/>
        <v>0</v>
      </c>
      <c r="E111" s="565">
        <f t="shared" ref="E111:U111" si="64">(+$C$116+$C$118+$C$117)*(+(1+$M$54))*$W$95</f>
        <v>0</v>
      </c>
      <c r="F111" s="554">
        <f t="shared" si="64"/>
        <v>0</v>
      </c>
      <c r="G111" s="554">
        <f t="shared" si="64"/>
        <v>0</v>
      </c>
      <c r="H111" s="554">
        <f t="shared" si="64"/>
        <v>0</v>
      </c>
      <c r="I111" s="554">
        <f t="shared" si="64"/>
        <v>0</v>
      </c>
      <c r="J111" s="554">
        <f t="shared" si="64"/>
        <v>0</v>
      </c>
      <c r="K111" s="554">
        <f t="shared" si="64"/>
        <v>0</v>
      </c>
      <c r="L111" s="554">
        <f t="shared" si="64"/>
        <v>0</v>
      </c>
      <c r="M111" s="554">
        <f t="shared" si="64"/>
        <v>0</v>
      </c>
      <c r="N111" s="554">
        <f t="shared" si="64"/>
        <v>0</v>
      </c>
      <c r="O111" s="554">
        <f t="shared" si="64"/>
        <v>0</v>
      </c>
      <c r="P111" s="554">
        <f t="shared" si="64"/>
        <v>0</v>
      </c>
      <c r="Q111" s="554">
        <f t="shared" si="64"/>
        <v>0</v>
      </c>
      <c r="R111" s="554">
        <f t="shared" si="64"/>
        <v>0</v>
      </c>
      <c r="S111" s="554">
        <f t="shared" si="64"/>
        <v>0</v>
      </c>
      <c r="T111" s="554">
        <f t="shared" si="64"/>
        <v>0</v>
      </c>
      <c r="U111" s="560">
        <f t="shared" si="64"/>
        <v>0</v>
      </c>
      <c r="V111" s="9"/>
    </row>
    <row r="112" spans="1:100" s="10" customFormat="1" ht="13.5" thickBot="1">
      <c r="A112" s="103" t="s">
        <v>54</v>
      </c>
      <c r="B112" s="555">
        <f>SUM(B100:B111)</f>
        <v>0</v>
      </c>
      <c r="C112" s="556">
        <f t="shared" ref="C112:D112" si="65">SUM(C100:C111)</f>
        <v>0</v>
      </c>
      <c r="D112" s="556">
        <f t="shared" si="65"/>
        <v>0</v>
      </c>
      <c r="E112" s="556">
        <f t="shared" ref="E112:U112" si="66">SUM(E100:E111)</f>
        <v>0</v>
      </c>
      <c r="F112" s="556">
        <f t="shared" si="66"/>
        <v>0</v>
      </c>
      <c r="G112" s="556">
        <f t="shared" si="66"/>
        <v>0</v>
      </c>
      <c r="H112" s="556">
        <f t="shared" si="66"/>
        <v>0</v>
      </c>
      <c r="I112" s="556">
        <f t="shared" si="66"/>
        <v>0</v>
      </c>
      <c r="J112" s="556">
        <f t="shared" si="66"/>
        <v>0</v>
      </c>
      <c r="K112" s="556">
        <f t="shared" si="66"/>
        <v>0</v>
      </c>
      <c r="L112" s="556">
        <f t="shared" si="66"/>
        <v>0</v>
      </c>
      <c r="M112" s="556">
        <f t="shared" si="66"/>
        <v>0</v>
      </c>
      <c r="N112" s="556">
        <f t="shared" si="66"/>
        <v>0</v>
      </c>
      <c r="O112" s="556">
        <f t="shared" si="66"/>
        <v>0</v>
      </c>
      <c r="P112" s="556">
        <f t="shared" si="66"/>
        <v>0</v>
      </c>
      <c r="Q112" s="556">
        <f t="shared" si="66"/>
        <v>0</v>
      </c>
      <c r="R112" s="556">
        <f t="shared" si="66"/>
        <v>0</v>
      </c>
      <c r="S112" s="556">
        <f t="shared" si="66"/>
        <v>0</v>
      </c>
      <c r="T112" s="556">
        <f t="shared" si="66"/>
        <v>0</v>
      </c>
      <c r="U112" s="557">
        <f t="shared" si="66"/>
        <v>0</v>
      </c>
      <c r="V112" s="9"/>
    </row>
    <row r="113" spans="1:27" ht="14.25" thickTop="1" thickBot="1">
      <c r="AA113" s="1"/>
    </row>
    <row r="114" spans="1:27" ht="30" customHeight="1" thickTop="1">
      <c r="A114" s="910" t="s">
        <v>406</v>
      </c>
      <c r="B114" s="911"/>
      <c r="C114" s="912"/>
      <c r="D114" s="13"/>
      <c r="AA114" s="1"/>
    </row>
    <row r="115" spans="1:27" ht="20.100000000000001" customHeight="1">
      <c r="A115" s="100"/>
      <c r="B115" s="101" t="s">
        <v>322</v>
      </c>
      <c r="C115" s="102" t="s">
        <v>323</v>
      </c>
      <c r="W115" s="6"/>
      <c r="Z115" s="1"/>
    </row>
    <row r="116" spans="1:27" s="10" customFormat="1" ht="20.100000000000001" customHeight="1">
      <c r="A116" s="566" t="s">
        <v>238</v>
      </c>
      <c r="B116" s="651"/>
      <c r="C116" s="569">
        <f>+B116*12</f>
        <v>0</v>
      </c>
      <c r="Z116" s="9"/>
    </row>
    <row r="117" spans="1:27" s="10" customFormat="1" ht="20.100000000000001" customHeight="1">
      <c r="A117" s="567" t="s">
        <v>324</v>
      </c>
      <c r="B117" s="652"/>
      <c r="C117" s="570">
        <f>+B117*12</f>
        <v>0</v>
      </c>
      <c r="D117" s="891" t="s">
        <v>325</v>
      </c>
      <c r="E117" s="891"/>
      <c r="F117" s="891"/>
      <c r="Z117" s="9"/>
    </row>
    <row r="118" spans="1:27" s="10" customFormat="1" ht="26.25" customHeight="1" thickBot="1">
      <c r="A118" s="568" t="s">
        <v>387</v>
      </c>
      <c r="B118" s="653"/>
      <c r="C118" s="571"/>
      <c r="Z118" s="9"/>
    </row>
    <row r="119" spans="1:27" ht="13.5" thickTop="1">
      <c r="AA119" s="1"/>
    </row>
    <row r="120" spans="1:27">
      <c r="AA120" s="1"/>
    </row>
    <row r="121" spans="1:27">
      <c r="AA121" s="1"/>
    </row>
    <row r="122" spans="1:27">
      <c r="AA122" s="1"/>
    </row>
    <row r="123" spans="1:27">
      <c r="AA123" s="1"/>
    </row>
    <row r="124" spans="1:27">
      <c r="AA124" s="1"/>
    </row>
    <row r="125" spans="1:27">
      <c r="AA125" s="1"/>
    </row>
    <row r="126" spans="1:27">
      <c r="AA126" s="1"/>
    </row>
    <row r="127" spans="1:27">
      <c r="AA127" s="1"/>
    </row>
    <row r="128" spans="1:27">
      <c r="AA128" s="1"/>
    </row>
    <row r="129" spans="27:27">
      <c r="AA129" s="1"/>
    </row>
    <row r="130" spans="27:27">
      <c r="AA130" s="1"/>
    </row>
    <row r="131" spans="27:27">
      <c r="AA131" s="1"/>
    </row>
    <row r="132" spans="27:27">
      <c r="AA132" s="1"/>
    </row>
    <row r="133" spans="27:27">
      <c r="AA133" s="1"/>
    </row>
    <row r="134" spans="27:27">
      <c r="AA134" s="1"/>
    </row>
    <row r="135" spans="27:27">
      <c r="AA135" s="1"/>
    </row>
    <row r="136" spans="27:27">
      <c r="AA136" s="1"/>
    </row>
    <row r="137" spans="27:27">
      <c r="AA137" s="1"/>
    </row>
    <row r="138" spans="27:27">
      <c r="AA138" s="1"/>
    </row>
    <row r="139" spans="27:27">
      <c r="AA139" s="1"/>
    </row>
  </sheetData>
  <sortState ref="A96:U106">
    <sortCondition ref="A96:A106" customList="MINIÔNIBUS,MIDIÔNIBUS,BÁSICO,PADRON,PADRON 15M,ARTICULADO,ARTICULADO 21M,ARTICULADO 23M,BIARTICULADO,TRÓLEBUS 13M,TRÓLEBUS 15M,TRÓLEBUS 15M COM BATERIA"/>
  </sortState>
  <customSheetViews>
    <customSheetView guid="{1F848F2A-1647-4ED0-99A1-CE069424082D}" hiddenRows="1" topLeftCell="A74">
      <selection activeCell="M50" sqref="M50"/>
      <pageMargins left="0.511811024" right="0.511811024" top="0.78740157499999996" bottom="0.78740157499999996" header="0.31496062000000002" footer="0.31496062000000002"/>
    </customSheetView>
  </customSheetViews>
  <mergeCells count="19">
    <mergeCell ref="A1:I1"/>
    <mergeCell ref="B2:I2"/>
    <mergeCell ref="B3:I3"/>
    <mergeCell ref="B4:I4"/>
    <mergeCell ref="B5:I5"/>
    <mergeCell ref="D117:F117"/>
    <mergeCell ref="B8:I8"/>
    <mergeCell ref="A82:W82"/>
    <mergeCell ref="B6:I6"/>
    <mergeCell ref="B7:I7"/>
    <mergeCell ref="B9:I9"/>
    <mergeCell ref="B10:I10"/>
    <mergeCell ref="A13:B13"/>
    <mergeCell ref="A55:V55"/>
    <mergeCell ref="A67:V67"/>
    <mergeCell ref="A98:U98"/>
    <mergeCell ref="A114:C114"/>
    <mergeCell ref="A25:E25"/>
    <mergeCell ref="A40:K40"/>
  </mergeCells>
  <pageMargins left="0.15748031496062992" right="0.15748031496062992" top="0.35433070866141736" bottom="0.82677165354330717" header="0.19685039370078741" footer="0.59055118110236227"/>
  <pageSetup paperSize="9" scale="55" fitToHeight="12" pageOrder="overThenDown" orientation="landscape" r:id="rId1"/>
  <headerFooter>
    <oddHeader>&amp;R&amp;G</oddHeader>
    <oddFooter>&amp;R&amp;P / &amp;N</oddFooter>
  </headerFooter>
  <rowBreaks count="1" manualBreakCount="1">
    <brk id="6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9"/>
  <dimension ref="A1:W74"/>
  <sheetViews>
    <sheetView topLeftCell="D39" workbookViewId="0">
      <selection sqref="A1:I1"/>
    </sheetView>
  </sheetViews>
  <sheetFormatPr defaultColWidth="9.140625" defaultRowHeight="12.75"/>
  <cols>
    <col min="1" max="1" width="23.7109375" style="16" customWidth="1"/>
    <col min="2" max="10" width="15.7109375" style="16" customWidth="1"/>
    <col min="11" max="21" width="9.85546875" style="16" bestFit="1" customWidth="1"/>
    <col min="22" max="16384" width="9.140625" style="16"/>
  </cols>
  <sheetData>
    <row r="1" spans="1:23" s="726" customFormat="1" ht="13.5" thickTop="1">
      <c r="A1" s="937" t="s">
        <v>382</v>
      </c>
      <c r="B1" s="938"/>
      <c r="C1" s="938"/>
      <c r="D1" s="938"/>
      <c r="E1" s="938"/>
      <c r="F1" s="938"/>
      <c r="G1" s="938"/>
      <c r="H1" s="938"/>
      <c r="I1" s="939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</row>
    <row r="2" spans="1:23" s="726" customFormat="1">
      <c r="A2" s="727" t="s">
        <v>376</v>
      </c>
      <c r="B2" s="940" t="str">
        <f>IF('Q1 a Q18'!$B2="","",'Q1 a Q18'!$B2)</f>
        <v/>
      </c>
      <c r="C2" s="940"/>
      <c r="D2" s="940"/>
      <c r="E2" s="940"/>
      <c r="F2" s="941"/>
      <c r="G2" s="941"/>
      <c r="H2" s="941"/>
      <c r="I2" s="942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</row>
    <row r="3" spans="1:23" s="726" customFormat="1">
      <c r="A3" s="728" t="s">
        <v>375</v>
      </c>
      <c r="B3" s="943" t="str">
        <f>IF('Q1 a Q18'!$B3="","",'Q1 a Q18'!$B3)</f>
        <v/>
      </c>
      <c r="C3" s="944"/>
      <c r="D3" s="944"/>
      <c r="E3" s="944"/>
      <c r="F3" s="944"/>
      <c r="G3" s="944"/>
      <c r="H3" s="944"/>
      <c r="I3" s="94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</row>
    <row r="4" spans="1:23" s="726" customFormat="1">
      <c r="A4" s="728" t="s">
        <v>377</v>
      </c>
      <c r="B4" s="940" t="str">
        <f>IF('Q1 a Q18'!$B4="","",'Q1 a Q18'!$B4)</f>
        <v/>
      </c>
      <c r="C4" s="940"/>
      <c r="D4" s="940"/>
      <c r="E4" s="940"/>
      <c r="F4" s="941"/>
      <c r="G4" s="941"/>
      <c r="H4" s="941"/>
      <c r="I4" s="942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</row>
    <row r="5" spans="1:23" s="726" customFormat="1">
      <c r="A5" s="728" t="s">
        <v>378</v>
      </c>
      <c r="B5" s="946" t="str">
        <f>IF('Q1 a Q18'!$B5="","",'Q1 a Q18'!$B5)</f>
        <v/>
      </c>
      <c r="C5" s="947"/>
      <c r="D5" s="947"/>
      <c r="E5" s="947"/>
      <c r="F5" s="947"/>
      <c r="G5" s="947"/>
      <c r="H5" s="947"/>
      <c r="I5" s="948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</row>
    <row r="6" spans="1:23" s="726" customFormat="1">
      <c r="A6" s="728" t="s">
        <v>381</v>
      </c>
      <c r="B6" s="949" t="str">
        <f>IF('Q1 a Q18'!$B6="","",'Q1 a Q18'!$B6)</f>
        <v/>
      </c>
      <c r="C6" s="950"/>
      <c r="D6" s="950"/>
      <c r="E6" s="950"/>
      <c r="F6" s="950"/>
      <c r="G6" s="950"/>
      <c r="H6" s="950"/>
      <c r="I6" s="951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</row>
    <row r="7" spans="1:23" s="726" customFormat="1">
      <c r="A7" s="728" t="s">
        <v>383</v>
      </c>
      <c r="B7" s="940" t="str">
        <f>IF('Q1 a Q18'!$B7="","",'Q1 a Q18'!$B7)</f>
        <v/>
      </c>
      <c r="C7" s="941"/>
      <c r="D7" s="941"/>
      <c r="E7" s="941"/>
      <c r="F7" s="941"/>
      <c r="G7" s="941"/>
      <c r="H7" s="941"/>
      <c r="I7" s="942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</row>
    <row r="8" spans="1:23" s="726" customFormat="1">
      <c r="A8" s="728" t="s">
        <v>384</v>
      </c>
      <c r="B8" s="940" t="str">
        <f>IF('Q1 a Q18'!$B8="","",'Q1 a Q18'!$B8)</f>
        <v/>
      </c>
      <c r="C8" s="941"/>
      <c r="D8" s="941"/>
      <c r="E8" s="941"/>
      <c r="F8" s="941"/>
      <c r="G8" s="941"/>
      <c r="H8" s="941"/>
      <c r="I8" s="942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</row>
    <row r="9" spans="1:23" s="726" customFormat="1">
      <c r="A9" s="728" t="s">
        <v>379</v>
      </c>
      <c r="B9" s="940" t="str">
        <f>IF('Q1 a Q18'!$B9="","",'Q1 a Q18'!$B9)</f>
        <v/>
      </c>
      <c r="C9" s="941"/>
      <c r="D9" s="941"/>
      <c r="E9" s="941"/>
      <c r="F9" s="941"/>
      <c r="G9" s="941"/>
      <c r="H9" s="941"/>
      <c r="I9" s="942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</row>
    <row r="10" spans="1:23" s="726" customFormat="1" ht="26.25" thickBot="1">
      <c r="A10" s="729" t="s">
        <v>380</v>
      </c>
      <c r="B10" s="952" t="str">
        <f>IF('Q1 a Q18'!$B10="","",'Q1 a Q18'!$B10)</f>
        <v/>
      </c>
      <c r="C10" s="953"/>
      <c r="D10" s="953"/>
      <c r="E10" s="953"/>
      <c r="F10" s="953"/>
      <c r="G10" s="953"/>
      <c r="H10" s="953"/>
      <c r="I10" s="954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</row>
    <row r="11" spans="1:23" s="726" customFormat="1" ht="13.5" thickTop="1"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</row>
    <row r="12" spans="1:23" s="726" customFormat="1" ht="13.5" thickBot="1"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</row>
    <row r="13" spans="1:23" ht="13.5" thickTop="1">
      <c r="A13" s="931" t="s">
        <v>407</v>
      </c>
      <c r="B13" s="932"/>
      <c r="C13" s="933"/>
    </row>
    <row r="14" spans="1:23">
      <c r="A14" s="934"/>
      <c r="B14" s="935"/>
      <c r="C14" s="936"/>
    </row>
    <row r="15" spans="1:23" ht="51">
      <c r="A15" s="730" t="s">
        <v>0</v>
      </c>
      <c r="B15" s="316" t="s">
        <v>267</v>
      </c>
      <c r="C15" s="731" t="s">
        <v>265</v>
      </c>
    </row>
    <row r="16" spans="1:23">
      <c r="A16" s="732" t="s">
        <v>180</v>
      </c>
      <c r="B16" s="733" t="str">
        <f>IF('Q39'!B20=0,"",'Q39'!B23)</f>
        <v/>
      </c>
      <c r="C16" s="719" t="str">
        <f t="shared" ref="C16:C27" si="0">IF(B16="","",VLOOKUP(A16,QUADRO_1,3,FALSE))</f>
        <v/>
      </c>
      <c r="D16" s="720"/>
      <c r="E16" s="720"/>
    </row>
    <row r="17" spans="1:10">
      <c r="A17" s="734" t="s">
        <v>51</v>
      </c>
      <c r="B17" s="735" t="str">
        <f>IF('Q39'!C20=0,"",'Q39'!C23)</f>
        <v/>
      </c>
      <c r="C17" s="721" t="str">
        <f t="shared" si="0"/>
        <v/>
      </c>
      <c r="D17" s="720"/>
      <c r="E17" s="720"/>
    </row>
    <row r="18" spans="1:10">
      <c r="A18" s="734" t="s">
        <v>30</v>
      </c>
      <c r="B18" s="735" t="str">
        <f>IF('Q39'!D20=0,"",'Q39'!D23)</f>
        <v/>
      </c>
      <c r="C18" s="721" t="str">
        <f t="shared" si="0"/>
        <v/>
      </c>
      <c r="D18" s="720"/>
      <c r="E18" s="720"/>
    </row>
    <row r="19" spans="1:10">
      <c r="A19" s="734" t="s">
        <v>31</v>
      </c>
      <c r="B19" s="735" t="str">
        <f>IF('Q39'!E20=0,"",'Q39'!E23)</f>
        <v/>
      </c>
      <c r="C19" s="721" t="str">
        <f t="shared" si="0"/>
        <v/>
      </c>
      <c r="D19" s="720"/>
      <c r="E19" s="720"/>
    </row>
    <row r="20" spans="1:10">
      <c r="A20" s="734" t="s">
        <v>56</v>
      </c>
      <c r="B20" s="735" t="str">
        <f>IF('Q39'!F20=0,"",'Q39'!F23)</f>
        <v/>
      </c>
      <c r="C20" s="721" t="str">
        <f t="shared" si="0"/>
        <v/>
      </c>
    </row>
    <row r="21" spans="1:10">
      <c r="A21" s="734" t="s">
        <v>52</v>
      </c>
      <c r="B21" s="735" t="str">
        <f>IF('Q39'!G20=0,"",'Q39'!G23)</f>
        <v/>
      </c>
      <c r="C21" s="721" t="str">
        <f t="shared" si="0"/>
        <v/>
      </c>
      <c r="D21" s="720"/>
      <c r="E21" s="720"/>
    </row>
    <row r="22" spans="1:10">
      <c r="A22" s="734" t="s">
        <v>222</v>
      </c>
      <c r="B22" s="735" t="str">
        <f>IF('Q39'!H20=0,"",'Q39'!H23)</f>
        <v/>
      </c>
      <c r="C22" s="721" t="str">
        <f t="shared" si="0"/>
        <v/>
      </c>
      <c r="D22" s="720"/>
      <c r="E22" s="720"/>
    </row>
    <row r="23" spans="1:10">
      <c r="A23" s="734" t="s">
        <v>57</v>
      </c>
      <c r="B23" s="735" t="str">
        <f>IF('Q39'!I20=0,"",'Q39'!I23)</f>
        <v/>
      </c>
      <c r="C23" s="721" t="str">
        <f t="shared" si="0"/>
        <v/>
      </c>
      <c r="D23" s="720"/>
      <c r="E23" s="720"/>
    </row>
    <row r="24" spans="1:10">
      <c r="A24" s="734" t="s">
        <v>53</v>
      </c>
      <c r="B24" s="735" t="str">
        <f>IF('Q39'!J20=0,"",'Q39'!J23)</f>
        <v/>
      </c>
      <c r="C24" s="721" t="str">
        <f t="shared" si="0"/>
        <v/>
      </c>
      <c r="D24" s="720"/>
      <c r="E24" s="720"/>
    </row>
    <row r="25" spans="1:10">
      <c r="A25" s="734" t="s">
        <v>393</v>
      </c>
      <c r="B25" s="735" t="str">
        <f>IF('Q39'!K20=0,"",'Q39'!K23)</f>
        <v/>
      </c>
      <c r="C25" s="721" t="str">
        <f t="shared" si="0"/>
        <v/>
      </c>
      <c r="D25" s="720"/>
      <c r="E25" s="720"/>
    </row>
    <row r="26" spans="1:10">
      <c r="A26" s="734" t="s">
        <v>185</v>
      </c>
      <c r="B26" s="735" t="str">
        <f>IF('Q39'!L20=0,"",'Q39'!L23)</f>
        <v/>
      </c>
      <c r="C26" s="721" t="str">
        <f t="shared" si="0"/>
        <v/>
      </c>
      <c r="D26" s="720"/>
      <c r="E26" s="720"/>
    </row>
    <row r="27" spans="1:10" ht="26.25" thickBot="1">
      <c r="A27" s="736" t="s">
        <v>397</v>
      </c>
      <c r="B27" s="737" t="str">
        <f>IF('Q39'!M20=0,"",'Q39'!M23)</f>
        <v/>
      </c>
      <c r="C27" s="722" t="str">
        <f t="shared" si="0"/>
        <v/>
      </c>
      <c r="D27" s="720"/>
      <c r="E27" s="720"/>
    </row>
    <row r="28" spans="1:10" ht="14.25" thickTop="1" thickBot="1"/>
    <row r="29" spans="1:10" ht="13.5" thickTop="1">
      <c r="A29" s="931" t="s">
        <v>408</v>
      </c>
      <c r="B29" s="932"/>
      <c r="C29" s="932"/>
      <c r="D29" s="932"/>
      <c r="E29" s="932"/>
      <c r="F29" s="932"/>
      <c r="G29" s="932"/>
      <c r="H29" s="932"/>
      <c r="I29" s="932"/>
      <c r="J29" s="933"/>
    </row>
    <row r="30" spans="1:10" ht="25.5">
      <c r="A30" s="738" t="s">
        <v>266</v>
      </c>
      <c r="B30" s="316" t="s">
        <v>180</v>
      </c>
      <c r="C30" s="316" t="s">
        <v>51</v>
      </c>
      <c r="D30" s="316" t="s">
        <v>30</v>
      </c>
      <c r="E30" s="316" t="s">
        <v>31</v>
      </c>
      <c r="F30" s="316" t="s">
        <v>56</v>
      </c>
      <c r="G30" s="316" t="s">
        <v>52</v>
      </c>
      <c r="H30" s="316" t="s">
        <v>222</v>
      </c>
      <c r="I30" s="316" t="s">
        <v>57</v>
      </c>
      <c r="J30" s="739" t="s">
        <v>53</v>
      </c>
    </row>
    <row r="31" spans="1:10">
      <c r="A31" s="740" t="s">
        <v>142</v>
      </c>
      <c r="B31" s="741"/>
      <c r="C31" s="742"/>
      <c r="D31" s="742"/>
      <c r="E31" s="742"/>
      <c r="F31" s="742"/>
      <c r="G31" s="742"/>
      <c r="H31" s="742"/>
      <c r="I31" s="742"/>
      <c r="J31" s="743"/>
    </row>
    <row r="32" spans="1:10">
      <c r="A32" s="744" t="s">
        <v>143</v>
      </c>
      <c r="B32" s="745"/>
      <c r="C32" s="746"/>
      <c r="D32" s="746"/>
      <c r="E32" s="746"/>
      <c r="F32" s="746"/>
      <c r="G32" s="746"/>
      <c r="H32" s="746"/>
      <c r="I32" s="746"/>
      <c r="J32" s="747"/>
    </row>
    <row r="33" spans="1:21">
      <c r="A33" s="744" t="s">
        <v>144</v>
      </c>
      <c r="B33" s="745"/>
      <c r="C33" s="746"/>
      <c r="D33" s="746"/>
      <c r="E33" s="746"/>
      <c r="F33" s="746"/>
      <c r="G33" s="746"/>
      <c r="H33" s="746"/>
      <c r="I33" s="746"/>
      <c r="J33" s="747"/>
    </row>
    <row r="34" spans="1:21">
      <c r="A34" s="748" t="s">
        <v>145</v>
      </c>
      <c r="B34" s="745"/>
      <c r="C34" s="746"/>
      <c r="D34" s="746"/>
      <c r="E34" s="746"/>
      <c r="F34" s="746"/>
      <c r="G34" s="746"/>
      <c r="H34" s="746"/>
      <c r="I34" s="746"/>
      <c r="J34" s="747"/>
    </row>
    <row r="35" spans="1:21">
      <c r="A35" s="744" t="s">
        <v>146</v>
      </c>
      <c r="B35" s="745"/>
      <c r="C35" s="746"/>
      <c r="D35" s="746"/>
      <c r="E35" s="746"/>
      <c r="F35" s="746"/>
      <c r="G35" s="746"/>
      <c r="H35" s="746"/>
      <c r="I35" s="746"/>
      <c r="J35" s="747"/>
    </row>
    <row r="36" spans="1:21">
      <c r="A36" s="744" t="s">
        <v>147</v>
      </c>
      <c r="B36" s="745"/>
      <c r="C36" s="746"/>
      <c r="D36" s="746"/>
      <c r="E36" s="746"/>
      <c r="F36" s="746"/>
      <c r="G36" s="746"/>
      <c r="H36" s="746"/>
      <c r="I36" s="746"/>
      <c r="J36" s="747"/>
    </row>
    <row r="37" spans="1:21">
      <c r="A37" s="744" t="s">
        <v>148</v>
      </c>
      <c r="B37" s="745"/>
      <c r="C37" s="746"/>
      <c r="D37" s="746"/>
      <c r="E37" s="746"/>
      <c r="F37" s="746"/>
      <c r="G37" s="746"/>
      <c r="H37" s="746"/>
      <c r="I37" s="746"/>
      <c r="J37" s="747"/>
    </row>
    <row r="38" spans="1:21">
      <c r="A38" s="744" t="s">
        <v>149</v>
      </c>
      <c r="B38" s="745"/>
      <c r="C38" s="746"/>
      <c r="D38" s="746"/>
      <c r="E38" s="746"/>
      <c r="F38" s="746"/>
      <c r="G38" s="746"/>
      <c r="H38" s="746"/>
      <c r="I38" s="746"/>
      <c r="J38" s="747"/>
    </row>
    <row r="39" spans="1:21">
      <c r="A39" s="744" t="s">
        <v>150</v>
      </c>
      <c r="B39" s="745"/>
      <c r="C39" s="746"/>
      <c r="D39" s="746"/>
      <c r="E39" s="746"/>
      <c r="F39" s="746"/>
      <c r="G39" s="746"/>
      <c r="H39" s="746"/>
      <c r="I39" s="746"/>
      <c r="J39" s="747"/>
    </row>
    <row r="40" spans="1:21">
      <c r="A40" s="744" t="s">
        <v>151</v>
      </c>
      <c r="B40" s="745"/>
      <c r="C40" s="746"/>
      <c r="D40" s="746"/>
      <c r="E40" s="746"/>
      <c r="F40" s="746"/>
      <c r="G40" s="746"/>
      <c r="H40" s="746"/>
      <c r="I40" s="746"/>
      <c r="J40" s="747"/>
    </row>
    <row r="41" spans="1:21">
      <c r="A41" s="749" t="s">
        <v>152</v>
      </c>
      <c r="B41" s="750"/>
      <c r="C41" s="751"/>
      <c r="D41" s="751"/>
      <c r="E41" s="751"/>
      <c r="F41" s="751"/>
      <c r="G41" s="751"/>
      <c r="H41" s="751"/>
      <c r="I41" s="751"/>
      <c r="J41" s="752"/>
    </row>
    <row r="42" spans="1:21" ht="13.5" thickBot="1">
      <c r="A42" s="753" t="s">
        <v>29</v>
      </c>
      <c r="B42" s="754"/>
      <c r="C42" s="755"/>
      <c r="D42" s="755"/>
      <c r="E42" s="756"/>
      <c r="F42" s="756"/>
      <c r="G42" s="756"/>
      <c r="H42" s="756"/>
      <c r="I42" s="756"/>
      <c r="J42" s="757"/>
    </row>
    <row r="43" spans="1:21" ht="14.25" thickTop="1" thickBot="1">
      <c r="C43" s="723"/>
    </row>
    <row r="44" spans="1:21" ht="13.5" thickTop="1">
      <c r="A44" s="927" t="s">
        <v>409</v>
      </c>
      <c r="B44" s="928"/>
      <c r="C44" s="928"/>
      <c r="D44" s="928"/>
      <c r="E44" s="928"/>
      <c r="F44" s="928"/>
      <c r="G44" s="928"/>
      <c r="H44" s="928"/>
      <c r="I44" s="928"/>
      <c r="J44" s="928"/>
      <c r="K44" s="929"/>
      <c r="L44" s="929"/>
      <c r="M44" s="929"/>
      <c r="N44" s="929"/>
      <c r="O44" s="929"/>
      <c r="P44" s="929"/>
      <c r="Q44" s="929"/>
      <c r="R44" s="929"/>
      <c r="S44" s="929"/>
      <c r="T44" s="929"/>
      <c r="U44" s="930"/>
    </row>
    <row r="45" spans="1:21">
      <c r="A45" s="758" t="s">
        <v>159</v>
      </c>
      <c r="B45" s="759" t="s">
        <v>33</v>
      </c>
      <c r="C45" s="759" t="s">
        <v>34</v>
      </c>
      <c r="D45" s="759" t="s">
        <v>35</v>
      </c>
      <c r="E45" s="759" t="s">
        <v>36</v>
      </c>
      <c r="F45" s="759" t="s">
        <v>37</v>
      </c>
      <c r="G45" s="759" t="s">
        <v>38</v>
      </c>
      <c r="H45" s="759" t="s">
        <v>39</v>
      </c>
      <c r="I45" s="759" t="s">
        <v>40</v>
      </c>
      <c r="J45" s="759" t="s">
        <v>41</v>
      </c>
      <c r="K45" s="759" t="s">
        <v>42</v>
      </c>
      <c r="L45" s="759" t="s">
        <v>43</v>
      </c>
      <c r="M45" s="759" t="s">
        <v>44</v>
      </c>
      <c r="N45" s="759" t="s">
        <v>45</v>
      </c>
      <c r="O45" s="759" t="s">
        <v>46</v>
      </c>
      <c r="P45" s="759" t="s">
        <v>47</v>
      </c>
      <c r="Q45" s="759" t="s">
        <v>369</v>
      </c>
      <c r="R45" s="759" t="s">
        <v>370</v>
      </c>
      <c r="S45" s="759" t="s">
        <v>371</v>
      </c>
      <c r="T45" s="759" t="s">
        <v>372</v>
      </c>
      <c r="U45" s="760" t="s">
        <v>373</v>
      </c>
    </row>
    <row r="46" spans="1:21">
      <c r="A46" s="761" t="s">
        <v>180</v>
      </c>
      <c r="B46" s="762" t="str">
        <f>IFERROR(SUMPRODUCT('Q1 a Q18'!C52:C62,$B$31:$B$41)/'Q1 a Q18'!C63,"")</f>
        <v/>
      </c>
      <c r="C46" s="763" t="str">
        <f>IFERROR(SUMPRODUCT('Q1 a Q18'!D52:D62,$B$31:$B$41)/'Q1 a Q18'!D63,"")</f>
        <v/>
      </c>
      <c r="D46" s="763" t="str">
        <f>IFERROR(SUMPRODUCT('Q1 a Q18'!E52:E62,$B$31:$B$41)/'Q1 a Q18'!E63,"")</f>
        <v/>
      </c>
      <c r="E46" s="763" t="str">
        <f>IFERROR(SUMPRODUCT('Q1 a Q18'!F52:F62,$B$31:$B$41)/'Q1 a Q18'!F63,"")</f>
        <v/>
      </c>
      <c r="F46" s="763" t="str">
        <f>IFERROR(SUMPRODUCT('Q1 a Q18'!G52:G62,$B$31:$B$41)/'Q1 a Q18'!G63,"")</f>
        <v/>
      </c>
      <c r="G46" s="763" t="str">
        <f>IFERROR(SUMPRODUCT('Q1 a Q18'!H52:H62,$B$31:$B$41)/'Q1 a Q18'!H63,"")</f>
        <v/>
      </c>
      <c r="H46" s="763" t="str">
        <f>IFERROR(SUMPRODUCT('Q1 a Q18'!I52:I62,$B$31:$B$41)/'Q1 a Q18'!I63,"")</f>
        <v/>
      </c>
      <c r="I46" s="763" t="str">
        <f>IFERROR(SUMPRODUCT('Q1 a Q18'!J52:J62,$B$31:$B$41)/'Q1 a Q18'!J63,"")</f>
        <v/>
      </c>
      <c r="J46" s="763" t="str">
        <f>IFERROR(SUMPRODUCT('Q1 a Q18'!K52:K62,$B$31:$B$41)/'Q1 a Q18'!K63,"")</f>
        <v/>
      </c>
      <c r="K46" s="763" t="str">
        <f>IFERROR(SUMPRODUCT('Q1 a Q18'!L52:L62,$B$31:$B$41)/'Q1 a Q18'!L63,"")</f>
        <v/>
      </c>
      <c r="L46" s="763" t="str">
        <f>IFERROR(SUMPRODUCT('Q1 a Q18'!M52:M62,$B$31:$B$41)/'Q1 a Q18'!M63,"")</f>
        <v/>
      </c>
      <c r="M46" s="763" t="str">
        <f>IFERROR(SUMPRODUCT('Q1 a Q18'!N52:N62,$B$31:$B$41)/'Q1 a Q18'!N63,"")</f>
        <v/>
      </c>
      <c r="N46" s="763" t="str">
        <f>IFERROR(SUMPRODUCT('Q1 a Q18'!O52:O62,$B$31:$B$41)/'Q1 a Q18'!O63,"")</f>
        <v/>
      </c>
      <c r="O46" s="763" t="str">
        <f>IFERROR(SUMPRODUCT('Q1 a Q18'!P52:P62,$B$31:$B$41)/'Q1 a Q18'!P63,"")</f>
        <v/>
      </c>
      <c r="P46" s="763" t="str">
        <f>IFERROR(SUMPRODUCT('Q1 a Q18'!Q52:Q62,$B$31:$B$41)/'Q1 a Q18'!Q63,"")</f>
        <v/>
      </c>
      <c r="Q46" s="763" t="str">
        <f>IFERROR(SUMPRODUCT('Q1 a Q18'!R52:R62,$B$31:$B$41)/'Q1 a Q18'!R63,"")</f>
        <v/>
      </c>
      <c r="R46" s="763" t="str">
        <f>IFERROR(SUMPRODUCT('Q1 a Q18'!S52:S62,$B$31:$B$41)/'Q1 a Q18'!S63,"")</f>
        <v/>
      </c>
      <c r="S46" s="763" t="str">
        <f>IFERROR(SUMPRODUCT('Q1 a Q18'!T52:T62,$B$31:$B$41)/'Q1 a Q18'!T63,"")</f>
        <v/>
      </c>
      <c r="T46" s="763" t="str">
        <f>IFERROR(SUMPRODUCT('Q1 a Q18'!U52:U62,$B$31:$B$41)/'Q1 a Q18'!U63,"")</f>
        <v/>
      </c>
      <c r="U46" s="764" t="str">
        <f>IFERROR(SUMPRODUCT('Q1 a Q18'!V52:V62,$B$31:$B$41)/'Q1 a Q18'!V63,"")</f>
        <v/>
      </c>
    </row>
    <row r="47" spans="1:21">
      <c r="A47" s="765" t="s">
        <v>51</v>
      </c>
      <c r="B47" s="766" t="str">
        <f>IFERROR(SUMPRODUCT('Q1 a Q18'!C92:C102,$C$31:$C$41)/'Q1 a Q18'!C103,"")</f>
        <v/>
      </c>
      <c r="C47" s="767" t="str">
        <f>IFERROR(SUMPRODUCT('Q1 a Q18'!D92:D102,$C$31:$C$41)/'Q1 a Q18'!D103,"")</f>
        <v/>
      </c>
      <c r="D47" s="767" t="str">
        <f>IFERROR(SUMPRODUCT('Q1 a Q18'!E92:E102,$C$31:$C$41)/'Q1 a Q18'!E103,"")</f>
        <v/>
      </c>
      <c r="E47" s="767" t="str">
        <f>IFERROR(SUMPRODUCT('Q1 a Q18'!F92:F102,$C$31:$C$41)/'Q1 a Q18'!F103,"")</f>
        <v/>
      </c>
      <c r="F47" s="767" t="str">
        <f>IFERROR(SUMPRODUCT('Q1 a Q18'!G92:G102,$C$31:$C$41)/'Q1 a Q18'!G103,"")</f>
        <v/>
      </c>
      <c r="G47" s="767" t="str">
        <f>IFERROR(SUMPRODUCT('Q1 a Q18'!H92:H102,$C$31:$C$41)/'Q1 a Q18'!H103,"")</f>
        <v/>
      </c>
      <c r="H47" s="767" t="str">
        <f>IFERROR(SUMPRODUCT('Q1 a Q18'!I92:I102,$C$31:$C$41)/'Q1 a Q18'!I103,"")</f>
        <v/>
      </c>
      <c r="I47" s="767" t="str">
        <f>IFERROR(SUMPRODUCT('Q1 a Q18'!J92:J102,$C$31:$C$41)/'Q1 a Q18'!J103,"")</f>
        <v/>
      </c>
      <c r="J47" s="767" t="str">
        <f>IFERROR(SUMPRODUCT('Q1 a Q18'!K92:K102,$C$31:$C$41)/'Q1 a Q18'!K103,"")</f>
        <v/>
      </c>
      <c r="K47" s="767" t="str">
        <f>IFERROR(SUMPRODUCT('Q1 a Q18'!L92:L102,$C$31:$C$41)/'Q1 a Q18'!L103,"")</f>
        <v/>
      </c>
      <c r="L47" s="767" t="str">
        <f>IFERROR(SUMPRODUCT('Q1 a Q18'!M92:M102,$C$31:$C$41)/'Q1 a Q18'!M103,"")</f>
        <v/>
      </c>
      <c r="M47" s="767" t="str">
        <f>IFERROR(SUMPRODUCT('Q1 a Q18'!N92:N102,$C$31:$C$41)/'Q1 a Q18'!N103,"")</f>
        <v/>
      </c>
      <c r="N47" s="767" t="str">
        <f>IFERROR(SUMPRODUCT('Q1 a Q18'!O92:O102,$C$31:$C$41)/'Q1 a Q18'!O103,"")</f>
        <v/>
      </c>
      <c r="O47" s="767" t="str">
        <f>IFERROR(SUMPRODUCT('Q1 a Q18'!P92:P102,$C$31:$C$41)/'Q1 a Q18'!P103,"")</f>
        <v/>
      </c>
      <c r="P47" s="767" t="str">
        <f>IFERROR(SUMPRODUCT('Q1 a Q18'!Q92:Q102,$C$31:$C$41)/'Q1 a Q18'!Q103,"")</f>
        <v/>
      </c>
      <c r="Q47" s="767" t="str">
        <f>IFERROR(SUMPRODUCT('Q1 a Q18'!R92:R102,$C$31:$C$41)/'Q1 a Q18'!R103,"")</f>
        <v/>
      </c>
      <c r="R47" s="767" t="str">
        <f>IFERROR(SUMPRODUCT('Q1 a Q18'!S92:S102,$C$31:$C$41)/'Q1 a Q18'!S103,"")</f>
        <v/>
      </c>
      <c r="S47" s="767" t="str">
        <f>IFERROR(SUMPRODUCT('Q1 a Q18'!T92:T102,$C$31:$C$41)/'Q1 a Q18'!T103,"")</f>
        <v/>
      </c>
      <c r="T47" s="767" t="str">
        <f>IFERROR(SUMPRODUCT('Q1 a Q18'!U92:U102,$C$31:$C$41)/'Q1 a Q18'!U103,"")</f>
        <v/>
      </c>
      <c r="U47" s="768" t="str">
        <f>IFERROR(SUMPRODUCT('Q1 a Q18'!Q92:Q102,$C$31:$C$41)/'Q1 a Q18'!Q103,"")</f>
        <v/>
      </c>
    </row>
    <row r="48" spans="1:21">
      <c r="A48" s="765" t="s">
        <v>30</v>
      </c>
      <c r="B48" s="766" t="str">
        <f>IFERROR(SUMPRODUCT('Q1 a Q18'!C132:C142,$D$31:$D$41)/'Q1 a Q18'!C143,"")</f>
        <v/>
      </c>
      <c r="C48" s="767" t="str">
        <f>IFERROR(SUMPRODUCT('Q1 a Q18'!D132:D142,$D$31:$D$41)/'Q1 a Q18'!D143,"")</f>
        <v/>
      </c>
      <c r="D48" s="767" t="str">
        <f>IFERROR(SUMPRODUCT('Q1 a Q18'!E132:E142,$D$31:$D$41)/'Q1 a Q18'!E143,"")</f>
        <v/>
      </c>
      <c r="E48" s="767" t="str">
        <f>IFERROR(SUMPRODUCT('Q1 a Q18'!F132:F142,$D$31:$D$41)/'Q1 a Q18'!F143,"")</f>
        <v/>
      </c>
      <c r="F48" s="767" t="str">
        <f>IFERROR(SUMPRODUCT('Q1 a Q18'!G132:G142,$D$31:$D$41)/'Q1 a Q18'!G143,"")</f>
        <v/>
      </c>
      <c r="G48" s="767" t="str">
        <f>IFERROR(SUMPRODUCT('Q1 a Q18'!H132:H142,$D$31:$D$41)/'Q1 a Q18'!H143,"")</f>
        <v/>
      </c>
      <c r="H48" s="767" t="str">
        <f>IFERROR(SUMPRODUCT('Q1 a Q18'!I132:I142,$D$31:$D$41)/'Q1 a Q18'!I143,"")</f>
        <v/>
      </c>
      <c r="I48" s="767" t="str">
        <f>IFERROR(SUMPRODUCT('Q1 a Q18'!J132:J142,$D$31:$D$41)/'Q1 a Q18'!J143,"")</f>
        <v/>
      </c>
      <c r="J48" s="767" t="str">
        <f>IFERROR(SUMPRODUCT('Q1 a Q18'!K132:K142,$D$31:$D$41)/'Q1 a Q18'!K143,"")</f>
        <v/>
      </c>
      <c r="K48" s="767" t="str">
        <f>IFERROR(SUMPRODUCT('Q1 a Q18'!L132:L142,$D$31:$D$41)/'Q1 a Q18'!L143,"")</f>
        <v/>
      </c>
      <c r="L48" s="767" t="str">
        <f>IFERROR(SUMPRODUCT('Q1 a Q18'!M132:M142,$D$31:$D$41)/'Q1 a Q18'!M143,"")</f>
        <v/>
      </c>
      <c r="M48" s="767" t="str">
        <f>IFERROR(SUMPRODUCT('Q1 a Q18'!N132:N142,$D$31:$D$41)/'Q1 a Q18'!N143,"")</f>
        <v/>
      </c>
      <c r="N48" s="767" t="str">
        <f>IFERROR(SUMPRODUCT('Q1 a Q18'!O132:O142,$D$31:$D$41)/'Q1 a Q18'!O143,"")</f>
        <v/>
      </c>
      <c r="O48" s="767" t="str">
        <f>IFERROR(SUMPRODUCT('Q1 a Q18'!P132:P142,$D$31:$D$41)/'Q1 a Q18'!P143,"")</f>
        <v/>
      </c>
      <c r="P48" s="767" t="str">
        <f>IFERROR(SUMPRODUCT('Q1 a Q18'!Q132:Q142,$D$31:$D$41)/'Q1 a Q18'!Q143,"")</f>
        <v/>
      </c>
      <c r="Q48" s="767" t="str">
        <f>IFERROR(SUMPRODUCT('Q1 a Q18'!R132:R142,$D$31:$D$41)/'Q1 a Q18'!R143,"")</f>
        <v/>
      </c>
      <c r="R48" s="767" t="str">
        <f>IFERROR(SUMPRODUCT('Q1 a Q18'!S132:S142,$D$31:$D$41)/'Q1 a Q18'!S143,"")</f>
        <v/>
      </c>
      <c r="S48" s="767" t="str">
        <f>IFERROR(SUMPRODUCT('Q1 a Q18'!T132:T142,$D$31:$D$41)/'Q1 a Q18'!T143,"")</f>
        <v/>
      </c>
      <c r="T48" s="767" t="str">
        <f>IFERROR(SUMPRODUCT('Q1 a Q18'!U132:U142,$D$31:$D$41)/'Q1 a Q18'!U143,"")</f>
        <v/>
      </c>
      <c r="U48" s="768" t="str">
        <f>IFERROR(SUMPRODUCT('Q1 a Q18'!Q132:Q142,$D$31:$D$41)/'Q1 a Q18'!Q143,"")</f>
        <v/>
      </c>
    </row>
    <row r="49" spans="1:21">
      <c r="A49" s="765" t="s">
        <v>31</v>
      </c>
      <c r="B49" s="766" t="str">
        <f>IFERROR(SUMPRODUCT('Q1 a Q18'!C172:C182,$E$31:$E$41)/'Q1 a Q18'!C183,"")</f>
        <v/>
      </c>
      <c r="C49" s="767" t="str">
        <f>IFERROR(SUMPRODUCT('Q1 a Q18'!D172:D182,$E$31:$E$41)/'Q1 a Q18'!D183,"")</f>
        <v/>
      </c>
      <c r="D49" s="767" t="str">
        <f>IFERROR(SUMPRODUCT('Q1 a Q18'!E172:E182,$E$31:$E$41)/'Q1 a Q18'!E183,"")</f>
        <v/>
      </c>
      <c r="E49" s="767" t="str">
        <f>IFERROR(SUMPRODUCT('Q1 a Q18'!F172:F182,$E$31:$E$41)/'Q1 a Q18'!F183,"")</f>
        <v/>
      </c>
      <c r="F49" s="767" t="str">
        <f>IFERROR(SUMPRODUCT('Q1 a Q18'!G172:G182,$E$31:$E$41)/'Q1 a Q18'!G183,"")</f>
        <v/>
      </c>
      <c r="G49" s="767" t="str">
        <f>IFERROR(SUMPRODUCT('Q1 a Q18'!H172:H182,$E$31:$E$41)/'Q1 a Q18'!H183,"")</f>
        <v/>
      </c>
      <c r="H49" s="767" t="str">
        <f>IFERROR(SUMPRODUCT('Q1 a Q18'!I172:I182,$E$31:$E$41)/'Q1 a Q18'!I183,"")</f>
        <v/>
      </c>
      <c r="I49" s="767" t="str">
        <f>IFERROR(SUMPRODUCT('Q1 a Q18'!J172:J182,$E$31:$E$41)/'Q1 a Q18'!J183,"")</f>
        <v/>
      </c>
      <c r="J49" s="767" t="str">
        <f>IFERROR(SUMPRODUCT('Q1 a Q18'!K172:K182,$E$31:$E$41)/'Q1 a Q18'!K183,"")</f>
        <v/>
      </c>
      <c r="K49" s="767" t="str">
        <f>IFERROR(SUMPRODUCT('Q1 a Q18'!L172:L182,$E$31:$E$41)/'Q1 a Q18'!L183,"")</f>
        <v/>
      </c>
      <c r="L49" s="767" t="str">
        <f>IFERROR(SUMPRODUCT('Q1 a Q18'!M172:M182,$E$31:$E$41)/'Q1 a Q18'!M183,"")</f>
        <v/>
      </c>
      <c r="M49" s="767" t="str">
        <f>IFERROR(SUMPRODUCT('Q1 a Q18'!N172:N182,$E$31:$E$41)/'Q1 a Q18'!N183,"")</f>
        <v/>
      </c>
      <c r="N49" s="767" t="str">
        <f>IFERROR(SUMPRODUCT('Q1 a Q18'!O172:O182,$E$31:$E$41)/'Q1 a Q18'!O183,"")</f>
        <v/>
      </c>
      <c r="O49" s="767" t="str">
        <f>IFERROR(SUMPRODUCT('Q1 a Q18'!P172:P182,$E$31:$E$41)/'Q1 a Q18'!P183,"")</f>
        <v/>
      </c>
      <c r="P49" s="767" t="str">
        <f>IFERROR(SUMPRODUCT('Q1 a Q18'!Q172:Q182,$E$31:$E$41)/'Q1 a Q18'!Q183,"")</f>
        <v/>
      </c>
      <c r="Q49" s="767" t="str">
        <f>IFERROR(SUMPRODUCT('Q1 a Q18'!R172:R182,$E$31:$E$41)/'Q1 a Q18'!R183,"")</f>
        <v/>
      </c>
      <c r="R49" s="767" t="str">
        <f>IFERROR(SUMPRODUCT('Q1 a Q18'!S172:S182,$E$31:$E$41)/'Q1 a Q18'!S183,"")</f>
        <v/>
      </c>
      <c r="S49" s="767" t="str">
        <f>IFERROR(SUMPRODUCT('Q1 a Q18'!T172:T182,$E$31:$E$41)/'Q1 a Q18'!T183,"")</f>
        <v/>
      </c>
      <c r="T49" s="767" t="str">
        <f>IFERROR(SUMPRODUCT('Q1 a Q18'!U172:U182,$E$31:$E$41)/'Q1 a Q18'!U183,"")</f>
        <v/>
      </c>
      <c r="U49" s="768" t="str">
        <f>IFERROR(SUMPRODUCT('Q1 a Q18'!Q172:Q182,$E$31:$E$41)/'Q1 a Q18'!Q183,"")</f>
        <v/>
      </c>
    </row>
    <row r="50" spans="1:21">
      <c r="A50" s="765" t="s">
        <v>56</v>
      </c>
      <c r="B50" s="766" t="str">
        <f>IFERROR(SUMPRODUCT('Q1 a Q18'!C212:C222,$F$31:$F$41)/'Q1 a Q18'!C223,"")</f>
        <v/>
      </c>
      <c r="C50" s="767" t="str">
        <f>IFERROR(SUMPRODUCT('Q1 a Q18'!D212:D222,$F$31:$F$41)/'Q1 a Q18'!D223,"")</f>
        <v/>
      </c>
      <c r="D50" s="767" t="str">
        <f>IFERROR(SUMPRODUCT('Q1 a Q18'!E212:E222,$F$31:$F$41)/'Q1 a Q18'!E223,"")</f>
        <v/>
      </c>
      <c r="E50" s="767" t="str">
        <f>IFERROR(SUMPRODUCT('Q1 a Q18'!F212:F222,$F$31:$F$41)/'Q1 a Q18'!F223,"")</f>
        <v/>
      </c>
      <c r="F50" s="767" t="str">
        <f>IFERROR(SUMPRODUCT('Q1 a Q18'!G212:G222,$F$31:$F$41)/'Q1 a Q18'!G223,"")</f>
        <v/>
      </c>
      <c r="G50" s="767" t="str">
        <f>IFERROR(SUMPRODUCT('Q1 a Q18'!H212:H222,$F$31:$F$41)/'Q1 a Q18'!H223,"")</f>
        <v/>
      </c>
      <c r="H50" s="767" t="str">
        <f>IFERROR(SUMPRODUCT('Q1 a Q18'!I212:I222,$F$31:$F$41)/'Q1 a Q18'!I223,"")</f>
        <v/>
      </c>
      <c r="I50" s="767" t="str">
        <f>IFERROR(SUMPRODUCT('Q1 a Q18'!J212:J222,$F$31:$F$41)/'Q1 a Q18'!J223,"")</f>
        <v/>
      </c>
      <c r="J50" s="767" t="str">
        <f>IFERROR(SUMPRODUCT('Q1 a Q18'!K212:K222,$F$31:$F$41)/'Q1 a Q18'!K223,"")</f>
        <v/>
      </c>
      <c r="K50" s="767" t="str">
        <f>IFERROR(SUMPRODUCT('Q1 a Q18'!L212:L222,$F$31:$F$41)/'Q1 a Q18'!L223,"")</f>
        <v/>
      </c>
      <c r="L50" s="767" t="str">
        <f>IFERROR(SUMPRODUCT('Q1 a Q18'!M212:M222,$F$31:$F$41)/'Q1 a Q18'!M223,"")</f>
        <v/>
      </c>
      <c r="M50" s="767" t="str">
        <f>IFERROR(SUMPRODUCT('Q1 a Q18'!N212:N222,$F$31:$F$41)/'Q1 a Q18'!N223,"")</f>
        <v/>
      </c>
      <c r="N50" s="767" t="str">
        <f>IFERROR(SUMPRODUCT('Q1 a Q18'!O212:O222,$F$31:$F$41)/'Q1 a Q18'!O223,"")</f>
        <v/>
      </c>
      <c r="O50" s="767" t="str">
        <f>IFERROR(SUMPRODUCT('Q1 a Q18'!P212:P222,$F$31:$F$41)/'Q1 a Q18'!P223,"")</f>
        <v/>
      </c>
      <c r="P50" s="767" t="str">
        <f>IFERROR(SUMPRODUCT('Q1 a Q18'!Q212:Q222,$F$31:$F$41)/'Q1 a Q18'!Q223,"")</f>
        <v/>
      </c>
      <c r="Q50" s="767" t="str">
        <f>IFERROR(SUMPRODUCT('Q1 a Q18'!R212:R222,$F$31:$F$41)/'Q1 a Q18'!R223,"")</f>
        <v/>
      </c>
      <c r="R50" s="767" t="str">
        <f>IFERROR(SUMPRODUCT('Q1 a Q18'!S212:S222,$F$31:$F$41)/'Q1 a Q18'!S223,"")</f>
        <v/>
      </c>
      <c r="S50" s="767" t="str">
        <f>IFERROR(SUMPRODUCT('Q1 a Q18'!T212:T222,$F$31:$F$41)/'Q1 a Q18'!T223,"")</f>
        <v/>
      </c>
      <c r="T50" s="767" t="str">
        <f>IFERROR(SUMPRODUCT('Q1 a Q18'!U212:U222,$F$31:$F$41)/'Q1 a Q18'!U223,"")</f>
        <v/>
      </c>
      <c r="U50" s="768" t="str">
        <f>IFERROR(SUMPRODUCT('Q1 a Q18'!Q212:Q222,$F$31:$F$41)/'Q1 a Q18'!Q223,"")</f>
        <v/>
      </c>
    </row>
    <row r="51" spans="1:21">
      <c r="A51" s="765" t="s">
        <v>52</v>
      </c>
      <c r="B51" s="766" t="str">
        <f>IFERROR(SUMPRODUCT('Q1 a Q18'!C252:C262,$G$31:$G$41)/'Q1 a Q18'!C263,"")</f>
        <v/>
      </c>
      <c r="C51" s="767" t="str">
        <f>IFERROR(SUMPRODUCT('Q1 a Q18'!D252:D262,$G$31:$G$41)/'Q1 a Q18'!D263,"")</f>
        <v/>
      </c>
      <c r="D51" s="767" t="str">
        <f>IFERROR(SUMPRODUCT('Q1 a Q18'!E252:E262,$G$31:$G$41)/'Q1 a Q18'!E263,"")</f>
        <v/>
      </c>
      <c r="E51" s="767" t="str">
        <f>IFERROR(SUMPRODUCT('Q1 a Q18'!F252:F262,$G$31:$G$41)/'Q1 a Q18'!F263,"")</f>
        <v/>
      </c>
      <c r="F51" s="767" t="str">
        <f>IFERROR(SUMPRODUCT('Q1 a Q18'!G252:G262,$G$31:$G$41)/'Q1 a Q18'!G263,"")</f>
        <v/>
      </c>
      <c r="G51" s="767" t="str">
        <f>IFERROR(SUMPRODUCT('Q1 a Q18'!H252:H262,$G$31:$G$41)/'Q1 a Q18'!H263,"")</f>
        <v/>
      </c>
      <c r="H51" s="767" t="str">
        <f>IFERROR(SUMPRODUCT('Q1 a Q18'!I252:I262,$G$31:$G$41)/'Q1 a Q18'!I263,"")</f>
        <v/>
      </c>
      <c r="I51" s="767" t="str">
        <f>IFERROR(SUMPRODUCT('Q1 a Q18'!J252:J262,$G$31:$G$41)/'Q1 a Q18'!J263,"")</f>
        <v/>
      </c>
      <c r="J51" s="767" t="str">
        <f>IFERROR(SUMPRODUCT('Q1 a Q18'!K252:K262,$G$31:$G$41)/'Q1 a Q18'!K263,"")</f>
        <v/>
      </c>
      <c r="K51" s="767" t="str">
        <f>IFERROR(SUMPRODUCT('Q1 a Q18'!L252:L262,$G$31:$G$41)/'Q1 a Q18'!L263,"")</f>
        <v/>
      </c>
      <c r="L51" s="767" t="str">
        <f>IFERROR(SUMPRODUCT('Q1 a Q18'!M252:M262,$G$31:$G$41)/'Q1 a Q18'!M263,"")</f>
        <v/>
      </c>
      <c r="M51" s="767" t="str">
        <f>IFERROR(SUMPRODUCT('Q1 a Q18'!N252:N262,$G$31:$G$41)/'Q1 a Q18'!N263,"")</f>
        <v/>
      </c>
      <c r="N51" s="767" t="str">
        <f>IFERROR(SUMPRODUCT('Q1 a Q18'!O252:O262,$G$31:$G$41)/'Q1 a Q18'!O263,"")</f>
        <v/>
      </c>
      <c r="O51" s="767" t="str">
        <f>IFERROR(SUMPRODUCT('Q1 a Q18'!P252:P262,$G$31:$G$41)/'Q1 a Q18'!P263,"")</f>
        <v/>
      </c>
      <c r="P51" s="767" t="str">
        <f>IFERROR(SUMPRODUCT('Q1 a Q18'!Q252:Q262,$G$31:$G$41)/'Q1 a Q18'!Q263,"")</f>
        <v/>
      </c>
      <c r="Q51" s="767" t="str">
        <f>IFERROR(SUMPRODUCT('Q1 a Q18'!R252:R262,$G$31:$G$41)/'Q1 a Q18'!R263,"")</f>
        <v/>
      </c>
      <c r="R51" s="767" t="str">
        <f>IFERROR(SUMPRODUCT('Q1 a Q18'!S252:S262,$G$31:$G$41)/'Q1 a Q18'!S263,"")</f>
        <v/>
      </c>
      <c r="S51" s="767" t="str">
        <f>IFERROR(SUMPRODUCT('Q1 a Q18'!T252:T262,$G$31:$G$41)/'Q1 a Q18'!T263,"")</f>
        <v/>
      </c>
      <c r="T51" s="767" t="str">
        <f>IFERROR(SUMPRODUCT('Q1 a Q18'!U252:U262,$G$31:$G$41)/'Q1 a Q18'!U263,"")</f>
        <v/>
      </c>
      <c r="U51" s="768" t="str">
        <f>IFERROR(SUMPRODUCT('Q1 a Q18'!Q252:Q262,$G$31:$G$41)/'Q1 a Q18'!Q263,"")</f>
        <v/>
      </c>
    </row>
    <row r="52" spans="1:21">
      <c r="A52" s="765" t="s">
        <v>222</v>
      </c>
      <c r="B52" s="766" t="str">
        <f>IFERROR(SUMPRODUCT('Q1 a Q18'!C292:C302,$H$31:$H$41)/'Q1 a Q18'!C303,"")</f>
        <v/>
      </c>
      <c r="C52" s="767" t="str">
        <f>IFERROR(SUMPRODUCT('Q1 a Q18'!D292:D302,$H$31:$H$41)/'Q1 a Q18'!D303,"")</f>
        <v/>
      </c>
      <c r="D52" s="767" t="str">
        <f>IFERROR(SUMPRODUCT('Q1 a Q18'!E292:E302,$H$31:$H$41)/'Q1 a Q18'!E303,"")</f>
        <v/>
      </c>
      <c r="E52" s="767" t="str">
        <f>IFERROR(SUMPRODUCT('Q1 a Q18'!F292:F302,$H$31:$H$41)/'Q1 a Q18'!F303,"")</f>
        <v/>
      </c>
      <c r="F52" s="767" t="str">
        <f>IFERROR(SUMPRODUCT('Q1 a Q18'!G292:G302,$H$31:$H$41)/'Q1 a Q18'!G303,"")</f>
        <v/>
      </c>
      <c r="G52" s="767" t="str">
        <f>IFERROR(SUMPRODUCT('Q1 a Q18'!H292:H302,$H$31:$H$41)/'Q1 a Q18'!H303,"")</f>
        <v/>
      </c>
      <c r="H52" s="767" t="str">
        <f>IFERROR(SUMPRODUCT('Q1 a Q18'!I292:I302,$H$31:$H$41)/'Q1 a Q18'!I303,"")</f>
        <v/>
      </c>
      <c r="I52" s="767" t="str">
        <f>IFERROR(SUMPRODUCT('Q1 a Q18'!J292:J302,$H$31:$H$41)/'Q1 a Q18'!J303,"")</f>
        <v/>
      </c>
      <c r="J52" s="767" t="str">
        <f>IFERROR(SUMPRODUCT('Q1 a Q18'!K292:K302,$H$31:$H$41)/'Q1 a Q18'!K303,"")</f>
        <v/>
      </c>
      <c r="K52" s="767" t="str">
        <f>IFERROR(SUMPRODUCT('Q1 a Q18'!L292:L302,$H$31:$H$41)/'Q1 a Q18'!L303,"")</f>
        <v/>
      </c>
      <c r="L52" s="767" t="str">
        <f>IFERROR(SUMPRODUCT('Q1 a Q18'!M292:M302,$H$31:$H$41)/'Q1 a Q18'!M303,"")</f>
        <v/>
      </c>
      <c r="M52" s="767" t="str">
        <f>IFERROR(SUMPRODUCT('Q1 a Q18'!N292:N302,$H$31:$H$41)/'Q1 a Q18'!N303,"")</f>
        <v/>
      </c>
      <c r="N52" s="767" t="str">
        <f>IFERROR(SUMPRODUCT('Q1 a Q18'!O292:O302,$H$31:$H$41)/'Q1 a Q18'!O303,"")</f>
        <v/>
      </c>
      <c r="O52" s="767" t="str">
        <f>IFERROR(SUMPRODUCT('Q1 a Q18'!P292:P302,$H$31:$H$41)/'Q1 a Q18'!P303,"")</f>
        <v/>
      </c>
      <c r="P52" s="767" t="str">
        <f>IFERROR(SUMPRODUCT('Q1 a Q18'!Q292:Q302,$H$31:$H$41)/'Q1 a Q18'!Q303,"")</f>
        <v/>
      </c>
      <c r="Q52" s="767" t="str">
        <f>IFERROR(SUMPRODUCT('Q1 a Q18'!R292:R302,$H$31:$H$41)/'Q1 a Q18'!R303,"")</f>
        <v/>
      </c>
      <c r="R52" s="767" t="str">
        <f>IFERROR(SUMPRODUCT('Q1 a Q18'!S292:S302,$H$31:$H$41)/'Q1 a Q18'!S303,"")</f>
        <v/>
      </c>
      <c r="S52" s="767" t="str">
        <f>IFERROR(SUMPRODUCT('Q1 a Q18'!T292:T302,$H$31:$H$41)/'Q1 a Q18'!T303,"")</f>
        <v/>
      </c>
      <c r="T52" s="767" t="str">
        <f>IFERROR(SUMPRODUCT('Q1 a Q18'!U292:U302,$H$31:$H$41)/'Q1 a Q18'!U303,"")</f>
        <v/>
      </c>
      <c r="U52" s="768" t="str">
        <f>IFERROR(SUMPRODUCT('Q1 a Q18'!Q292:Q302,$H$31:$H$41)/'Q1 a Q18'!Q303,"")</f>
        <v/>
      </c>
    </row>
    <row r="53" spans="1:21">
      <c r="A53" s="765" t="s">
        <v>57</v>
      </c>
      <c r="B53" s="766" t="str">
        <f>IFERROR(SUMPRODUCT('Q1 a Q18'!C332:C342,$I$31:$I$41)/'Q1 a Q18'!C343,"")</f>
        <v/>
      </c>
      <c r="C53" s="767" t="str">
        <f>IFERROR(SUMPRODUCT('Q1 a Q18'!D332:D342,$I$31:$I$41)/'Q1 a Q18'!D343,"")</f>
        <v/>
      </c>
      <c r="D53" s="767" t="str">
        <f>IFERROR(SUMPRODUCT('Q1 a Q18'!E332:E342,$I$31:$I$41)/'Q1 a Q18'!E343,"")</f>
        <v/>
      </c>
      <c r="E53" s="767" t="str">
        <f>IFERROR(SUMPRODUCT('Q1 a Q18'!F332:F342,$I$31:$I$41)/'Q1 a Q18'!F343,"")</f>
        <v/>
      </c>
      <c r="F53" s="767" t="str">
        <f>IFERROR(SUMPRODUCT('Q1 a Q18'!G332:G342,$I$31:$I$41)/'Q1 a Q18'!G343,"")</f>
        <v/>
      </c>
      <c r="G53" s="767" t="str">
        <f>IFERROR(SUMPRODUCT('Q1 a Q18'!H332:H342,$I$31:$I$41)/'Q1 a Q18'!H343,"")</f>
        <v/>
      </c>
      <c r="H53" s="767" t="str">
        <f>IFERROR(SUMPRODUCT('Q1 a Q18'!I332:I342,$I$31:$I$41)/'Q1 a Q18'!I343,"")</f>
        <v/>
      </c>
      <c r="I53" s="767" t="str">
        <f>IFERROR(SUMPRODUCT('Q1 a Q18'!J332:J342,$I$31:$I$41)/'Q1 a Q18'!J343,"")</f>
        <v/>
      </c>
      <c r="J53" s="767" t="str">
        <f>IFERROR(SUMPRODUCT('Q1 a Q18'!K332:K342,$I$31:$I$41)/'Q1 a Q18'!K343,"")</f>
        <v/>
      </c>
      <c r="K53" s="767" t="str">
        <f>IFERROR(SUMPRODUCT('Q1 a Q18'!L332:L342,$I$31:$I$41)/'Q1 a Q18'!L343,"")</f>
        <v/>
      </c>
      <c r="L53" s="767" t="str">
        <f>IFERROR(SUMPRODUCT('Q1 a Q18'!M332:M342,$I$31:$I$41)/'Q1 a Q18'!M343,"")</f>
        <v/>
      </c>
      <c r="M53" s="767" t="str">
        <f>IFERROR(SUMPRODUCT('Q1 a Q18'!N332:N342,$I$31:$I$41)/'Q1 a Q18'!N343,"")</f>
        <v/>
      </c>
      <c r="N53" s="767" t="str">
        <f>IFERROR(SUMPRODUCT('Q1 a Q18'!O332:O342,$I$31:$I$41)/'Q1 a Q18'!O343,"")</f>
        <v/>
      </c>
      <c r="O53" s="767" t="str">
        <f>IFERROR(SUMPRODUCT('Q1 a Q18'!P332:P342,$I$31:$I$41)/'Q1 a Q18'!P343,"")</f>
        <v/>
      </c>
      <c r="P53" s="767" t="str">
        <f>IFERROR(SUMPRODUCT('Q1 a Q18'!Q332:Q342,$I$31:$I$41)/'Q1 a Q18'!Q343,"")</f>
        <v/>
      </c>
      <c r="Q53" s="767" t="str">
        <f>IFERROR(SUMPRODUCT('Q1 a Q18'!R332:R342,$I$31:$I$41)/'Q1 a Q18'!R343,"")</f>
        <v/>
      </c>
      <c r="R53" s="767" t="str">
        <f>IFERROR(SUMPRODUCT('Q1 a Q18'!S332:S342,$I$31:$I$41)/'Q1 a Q18'!S343,"")</f>
        <v/>
      </c>
      <c r="S53" s="767" t="str">
        <f>IFERROR(SUMPRODUCT('Q1 a Q18'!T332:T342,$I$31:$I$41)/'Q1 a Q18'!T343,"")</f>
        <v/>
      </c>
      <c r="T53" s="767" t="str">
        <f>IFERROR(SUMPRODUCT('Q1 a Q18'!U332:U342,$I$31:$I$41)/'Q1 a Q18'!U343,"")</f>
        <v/>
      </c>
      <c r="U53" s="768" t="str">
        <f>IFERROR(SUMPRODUCT('Q1 a Q18'!Q332:Q342,$I$31:$I$41)/'Q1 a Q18'!Q343,"")</f>
        <v/>
      </c>
    </row>
    <row r="54" spans="1:21">
      <c r="A54" s="765" t="s">
        <v>53</v>
      </c>
      <c r="B54" s="766" t="str">
        <f>IFERROR(SUMPRODUCT('Q1 a Q18'!C372:C382,$J$31:$J$41)/'Q1 a Q18'!C383,"")</f>
        <v/>
      </c>
      <c r="C54" s="767" t="str">
        <f>IFERROR(SUMPRODUCT('Q1 a Q18'!D372:D382,$J$31:$J$41)/'Q1 a Q18'!D383,"")</f>
        <v/>
      </c>
      <c r="D54" s="767" t="str">
        <f>IFERROR(SUMPRODUCT('Q1 a Q18'!E372:E382,$J$31:$J$41)/'Q1 a Q18'!E383,"")</f>
        <v/>
      </c>
      <c r="E54" s="767" t="str">
        <f>IFERROR(SUMPRODUCT('Q1 a Q18'!F372:F382,$J$31:$J$41)/'Q1 a Q18'!F383,"")</f>
        <v/>
      </c>
      <c r="F54" s="767" t="str">
        <f>IFERROR(SUMPRODUCT('Q1 a Q18'!G372:G382,$J$31:$J$41)/'Q1 a Q18'!G383,"")</f>
        <v/>
      </c>
      <c r="G54" s="767" t="str">
        <f>IFERROR(SUMPRODUCT('Q1 a Q18'!H372:H382,$J$31:$J$41)/'Q1 a Q18'!H383,"")</f>
        <v/>
      </c>
      <c r="H54" s="767" t="str">
        <f>IFERROR(SUMPRODUCT('Q1 a Q18'!I372:I382,$J$31:$J$41)/'Q1 a Q18'!I383,"")</f>
        <v/>
      </c>
      <c r="I54" s="767" t="str">
        <f>IFERROR(SUMPRODUCT('Q1 a Q18'!J372:J382,$J$31:$J$41)/'Q1 a Q18'!J383,"")</f>
        <v/>
      </c>
      <c r="J54" s="767" t="str">
        <f>IFERROR(SUMPRODUCT('Q1 a Q18'!K372:K382,$J$31:$J$41)/'Q1 a Q18'!K383,"")</f>
        <v/>
      </c>
      <c r="K54" s="767" t="str">
        <f>IFERROR(SUMPRODUCT('Q1 a Q18'!L372:L382,$J$31:$J$41)/'Q1 a Q18'!L383,"")</f>
        <v/>
      </c>
      <c r="L54" s="767" t="str">
        <f>IFERROR(SUMPRODUCT('Q1 a Q18'!M372:M382,$J$31:$J$41)/'Q1 a Q18'!M383,"")</f>
        <v/>
      </c>
      <c r="M54" s="767" t="str">
        <f>IFERROR(SUMPRODUCT('Q1 a Q18'!N372:N382,$J$31:$J$41)/'Q1 a Q18'!N383,"")</f>
        <v/>
      </c>
      <c r="N54" s="767" t="str">
        <f>IFERROR(SUMPRODUCT('Q1 a Q18'!O372:O382,$J$31:$J$41)/'Q1 a Q18'!O383,"")</f>
        <v/>
      </c>
      <c r="O54" s="767" t="str">
        <f>IFERROR(SUMPRODUCT('Q1 a Q18'!P372:P382,$J$31:$J$41)/'Q1 a Q18'!P383,"")</f>
        <v/>
      </c>
      <c r="P54" s="767" t="str">
        <f>IFERROR(SUMPRODUCT('Q1 a Q18'!Q372:Q382,$J$31:$J$41)/'Q1 a Q18'!Q383,"")</f>
        <v/>
      </c>
      <c r="Q54" s="767" t="str">
        <f>IFERROR(SUMPRODUCT('Q1 a Q18'!R372:R382,$J$31:$J$41)/'Q1 a Q18'!R383,"")</f>
        <v/>
      </c>
      <c r="R54" s="767" t="str">
        <f>IFERROR(SUMPRODUCT('Q1 a Q18'!S372:S382,$J$31:$J$41)/'Q1 a Q18'!S383,"")</f>
        <v/>
      </c>
      <c r="S54" s="767" t="str">
        <f>IFERROR(SUMPRODUCT('Q1 a Q18'!T372:T382,$J$31:$J$41)/'Q1 a Q18'!T383,"")</f>
        <v/>
      </c>
      <c r="T54" s="767" t="str">
        <f>IFERROR(SUMPRODUCT('Q1 a Q18'!U372:U382,$J$31:$J$41)/'Q1 a Q18'!U383,"")</f>
        <v/>
      </c>
      <c r="U54" s="768" t="str">
        <f>IFERROR(SUMPRODUCT('Q1 a Q18'!Q372:Q382,$J$31:$J$41)/'Q1 a Q18'!Q383,"")</f>
        <v/>
      </c>
    </row>
    <row r="55" spans="1:21">
      <c r="A55" s="765" t="s">
        <v>393</v>
      </c>
      <c r="B55" s="766">
        <v>8.9090000000000003E-2</v>
      </c>
      <c r="C55" s="767">
        <v>8.9090000000000003E-2</v>
      </c>
      <c r="D55" s="767">
        <v>8.9090000000000003E-2</v>
      </c>
      <c r="E55" s="767">
        <v>8.9090000000000003E-2</v>
      </c>
      <c r="F55" s="767">
        <v>8.9090000000000003E-2</v>
      </c>
      <c r="G55" s="767">
        <v>8.9090000000000003E-2</v>
      </c>
      <c r="H55" s="767">
        <v>8.9090000000000003E-2</v>
      </c>
      <c r="I55" s="767">
        <v>8.9090000000000003E-2</v>
      </c>
      <c r="J55" s="767">
        <v>8.9090000000000003E-2</v>
      </c>
      <c r="K55" s="767">
        <v>8.9090000000000003E-2</v>
      </c>
      <c r="L55" s="767">
        <v>8.9090000000000003E-2</v>
      </c>
      <c r="M55" s="767">
        <v>8.9090000000000003E-2</v>
      </c>
      <c r="N55" s="767">
        <v>8.9090000000000003E-2</v>
      </c>
      <c r="O55" s="767">
        <v>8.9090000000000003E-2</v>
      </c>
      <c r="P55" s="767">
        <v>8.9090000000000003E-2</v>
      </c>
      <c r="Q55" s="767">
        <v>8.9090000000000003E-2</v>
      </c>
      <c r="R55" s="767">
        <v>8.9090000000000003E-2</v>
      </c>
      <c r="S55" s="767">
        <v>8.9090000000000003E-2</v>
      </c>
      <c r="T55" s="767">
        <v>8.9090000000000003E-2</v>
      </c>
      <c r="U55" s="768">
        <v>8.9090000000000003E-2</v>
      </c>
    </row>
    <row r="56" spans="1:21">
      <c r="A56" s="765" t="s">
        <v>185</v>
      </c>
      <c r="B56" s="766">
        <v>8.9090000000000003E-2</v>
      </c>
      <c r="C56" s="767">
        <v>8.9090000000000003E-2</v>
      </c>
      <c r="D56" s="767">
        <v>8.9090000000000003E-2</v>
      </c>
      <c r="E56" s="767">
        <v>8.9090000000000003E-2</v>
      </c>
      <c r="F56" s="767">
        <v>8.9090000000000003E-2</v>
      </c>
      <c r="G56" s="767">
        <v>8.9090000000000003E-2</v>
      </c>
      <c r="H56" s="767">
        <v>8.9090000000000003E-2</v>
      </c>
      <c r="I56" s="767">
        <v>8.9090000000000003E-2</v>
      </c>
      <c r="J56" s="767">
        <v>8.9090000000000003E-2</v>
      </c>
      <c r="K56" s="767">
        <v>8.9090000000000003E-2</v>
      </c>
      <c r="L56" s="767">
        <v>8.9090000000000003E-2</v>
      </c>
      <c r="M56" s="767">
        <v>8.9090000000000003E-2</v>
      </c>
      <c r="N56" s="767">
        <v>8.9090000000000003E-2</v>
      </c>
      <c r="O56" s="767">
        <v>8.9090000000000003E-2</v>
      </c>
      <c r="P56" s="767">
        <v>8.9090000000000003E-2</v>
      </c>
      <c r="Q56" s="767">
        <v>8.9090000000000003E-2</v>
      </c>
      <c r="R56" s="767">
        <v>8.9090000000000003E-2</v>
      </c>
      <c r="S56" s="767">
        <v>8.9090000000000003E-2</v>
      </c>
      <c r="T56" s="767">
        <v>8.9090000000000003E-2</v>
      </c>
      <c r="U56" s="768">
        <v>8.9090000000000003E-2</v>
      </c>
    </row>
    <row r="57" spans="1:21" ht="26.25" thickBot="1">
      <c r="A57" s="769" t="s">
        <v>397</v>
      </c>
      <c r="B57" s="770">
        <v>8.9090000000000003E-2</v>
      </c>
      <c r="C57" s="771">
        <v>8.9090000000000003E-2</v>
      </c>
      <c r="D57" s="771">
        <v>8.9090000000000003E-2</v>
      </c>
      <c r="E57" s="771">
        <v>8.9090000000000003E-2</v>
      </c>
      <c r="F57" s="771">
        <v>8.9090000000000003E-2</v>
      </c>
      <c r="G57" s="771">
        <v>8.9090000000000003E-2</v>
      </c>
      <c r="H57" s="771">
        <v>8.9090000000000003E-2</v>
      </c>
      <c r="I57" s="771">
        <v>8.9090000000000003E-2</v>
      </c>
      <c r="J57" s="771">
        <v>8.9090000000000003E-2</v>
      </c>
      <c r="K57" s="771">
        <v>8.9090000000000003E-2</v>
      </c>
      <c r="L57" s="771">
        <v>8.9090000000000003E-2</v>
      </c>
      <c r="M57" s="771">
        <v>8.9090000000000003E-2</v>
      </c>
      <c r="N57" s="771">
        <v>8.9090000000000003E-2</v>
      </c>
      <c r="O57" s="771">
        <v>8.9090000000000003E-2</v>
      </c>
      <c r="P57" s="771">
        <v>8.9090000000000003E-2</v>
      </c>
      <c r="Q57" s="771">
        <v>8.9090000000000003E-2</v>
      </c>
      <c r="R57" s="771">
        <v>8.9090000000000003E-2</v>
      </c>
      <c r="S57" s="771">
        <v>8.9090000000000003E-2</v>
      </c>
      <c r="T57" s="771">
        <v>8.9090000000000003E-2</v>
      </c>
      <c r="U57" s="772">
        <v>8.9090000000000003E-2</v>
      </c>
    </row>
    <row r="58" spans="1:21" ht="14.25" thickTop="1" thickBot="1">
      <c r="B58" s="724"/>
    </row>
    <row r="59" spans="1:21" ht="13.5" thickTop="1">
      <c r="A59" s="927" t="s">
        <v>410</v>
      </c>
      <c r="B59" s="928"/>
      <c r="C59" s="928"/>
      <c r="D59" s="928"/>
      <c r="E59" s="928"/>
      <c r="F59" s="928"/>
      <c r="G59" s="928"/>
      <c r="H59" s="928"/>
      <c r="I59" s="928"/>
      <c r="J59" s="928"/>
      <c r="K59" s="929"/>
      <c r="L59" s="929"/>
      <c r="M59" s="929"/>
      <c r="N59" s="929"/>
      <c r="O59" s="929"/>
      <c r="P59" s="929"/>
      <c r="Q59" s="929"/>
      <c r="R59" s="929"/>
      <c r="S59" s="929"/>
      <c r="T59" s="929"/>
      <c r="U59" s="930"/>
    </row>
    <row r="60" spans="1:21">
      <c r="A60" s="758" t="s">
        <v>159</v>
      </c>
      <c r="B60" s="759" t="s">
        <v>33</v>
      </c>
      <c r="C60" s="759" t="s">
        <v>34</v>
      </c>
      <c r="D60" s="759" t="s">
        <v>35</v>
      </c>
      <c r="E60" s="759" t="s">
        <v>36</v>
      </c>
      <c r="F60" s="759" t="s">
        <v>37</v>
      </c>
      <c r="G60" s="759" t="s">
        <v>38</v>
      </c>
      <c r="H60" s="759" t="s">
        <v>39</v>
      </c>
      <c r="I60" s="759" t="s">
        <v>40</v>
      </c>
      <c r="J60" s="759" t="s">
        <v>41</v>
      </c>
      <c r="K60" s="759" t="s">
        <v>42</v>
      </c>
      <c r="L60" s="759" t="s">
        <v>43</v>
      </c>
      <c r="M60" s="759" t="s">
        <v>44</v>
      </c>
      <c r="N60" s="759" t="s">
        <v>45</v>
      </c>
      <c r="O60" s="759" t="s">
        <v>46</v>
      </c>
      <c r="P60" s="759" t="s">
        <v>47</v>
      </c>
      <c r="Q60" s="759" t="s">
        <v>369</v>
      </c>
      <c r="R60" s="759" t="s">
        <v>370</v>
      </c>
      <c r="S60" s="759" t="s">
        <v>371</v>
      </c>
      <c r="T60" s="759" t="s">
        <v>372</v>
      </c>
      <c r="U60" s="760" t="s">
        <v>373</v>
      </c>
    </row>
    <row r="61" spans="1:21">
      <c r="A61" s="761" t="s">
        <v>180</v>
      </c>
      <c r="B61" s="773" t="str">
        <f t="shared" ref="B61:U61" si="1">IFERROR($B16*B46*$C16,"")</f>
        <v/>
      </c>
      <c r="C61" s="774" t="str">
        <f t="shared" si="1"/>
        <v/>
      </c>
      <c r="D61" s="774" t="str">
        <f t="shared" si="1"/>
        <v/>
      </c>
      <c r="E61" s="774" t="str">
        <f t="shared" si="1"/>
        <v/>
      </c>
      <c r="F61" s="774" t="str">
        <f t="shared" si="1"/>
        <v/>
      </c>
      <c r="G61" s="774" t="str">
        <f t="shared" si="1"/>
        <v/>
      </c>
      <c r="H61" s="774" t="str">
        <f t="shared" si="1"/>
        <v/>
      </c>
      <c r="I61" s="774" t="str">
        <f t="shared" si="1"/>
        <v/>
      </c>
      <c r="J61" s="774" t="str">
        <f t="shared" si="1"/>
        <v/>
      </c>
      <c r="K61" s="774" t="str">
        <f t="shared" si="1"/>
        <v/>
      </c>
      <c r="L61" s="774" t="str">
        <f t="shared" si="1"/>
        <v/>
      </c>
      <c r="M61" s="774" t="str">
        <f t="shared" si="1"/>
        <v/>
      </c>
      <c r="N61" s="774" t="str">
        <f t="shared" si="1"/>
        <v/>
      </c>
      <c r="O61" s="774" t="str">
        <f t="shared" si="1"/>
        <v/>
      </c>
      <c r="P61" s="774" t="str">
        <f t="shared" si="1"/>
        <v/>
      </c>
      <c r="Q61" s="774" t="str">
        <f t="shared" si="1"/>
        <v/>
      </c>
      <c r="R61" s="774" t="str">
        <f t="shared" si="1"/>
        <v/>
      </c>
      <c r="S61" s="774" t="str">
        <f t="shared" si="1"/>
        <v/>
      </c>
      <c r="T61" s="774" t="str">
        <f t="shared" si="1"/>
        <v/>
      </c>
      <c r="U61" s="775" t="str">
        <f t="shared" si="1"/>
        <v/>
      </c>
    </row>
    <row r="62" spans="1:21">
      <c r="A62" s="765" t="s">
        <v>51</v>
      </c>
      <c r="B62" s="776" t="str">
        <f t="shared" ref="B62:U62" si="2">IFERROR($B17*B47*$C17,"")</f>
        <v/>
      </c>
      <c r="C62" s="777" t="str">
        <f t="shared" si="2"/>
        <v/>
      </c>
      <c r="D62" s="777" t="str">
        <f t="shared" si="2"/>
        <v/>
      </c>
      <c r="E62" s="777" t="str">
        <f t="shared" si="2"/>
        <v/>
      </c>
      <c r="F62" s="777" t="str">
        <f t="shared" si="2"/>
        <v/>
      </c>
      <c r="G62" s="777" t="str">
        <f t="shared" si="2"/>
        <v/>
      </c>
      <c r="H62" s="777" t="str">
        <f t="shared" si="2"/>
        <v/>
      </c>
      <c r="I62" s="777" t="str">
        <f t="shared" si="2"/>
        <v/>
      </c>
      <c r="J62" s="777" t="str">
        <f t="shared" si="2"/>
        <v/>
      </c>
      <c r="K62" s="777" t="str">
        <f t="shared" si="2"/>
        <v/>
      </c>
      <c r="L62" s="777" t="str">
        <f t="shared" si="2"/>
        <v/>
      </c>
      <c r="M62" s="777" t="str">
        <f t="shared" si="2"/>
        <v/>
      </c>
      <c r="N62" s="777" t="str">
        <f t="shared" si="2"/>
        <v/>
      </c>
      <c r="O62" s="777" t="str">
        <f t="shared" si="2"/>
        <v/>
      </c>
      <c r="P62" s="777" t="str">
        <f t="shared" si="2"/>
        <v/>
      </c>
      <c r="Q62" s="777" t="str">
        <f t="shared" si="2"/>
        <v/>
      </c>
      <c r="R62" s="777" t="str">
        <f t="shared" si="2"/>
        <v/>
      </c>
      <c r="S62" s="777" t="str">
        <f t="shared" si="2"/>
        <v/>
      </c>
      <c r="T62" s="777" t="str">
        <f t="shared" si="2"/>
        <v/>
      </c>
      <c r="U62" s="778" t="str">
        <f t="shared" si="2"/>
        <v/>
      </c>
    </row>
    <row r="63" spans="1:21">
      <c r="A63" s="765" t="s">
        <v>30</v>
      </c>
      <c r="B63" s="776" t="str">
        <f t="shared" ref="B63:U63" si="3">IFERROR($B18*B48*$C18,"")</f>
        <v/>
      </c>
      <c r="C63" s="777" t="str">
        <f t="shared" si="3"/>
        <v/>
      </c>
      <c r="D63" s="777" t="str">
        <f t="shared" si="3"/>
        <v/>
      </c>
      <c r="E63" s="777" t="str">
        <f t="shared" si="3"/>
        <v/>
      </c>
      <c r="F63" s="777" t="str">
        <f t="shared" si="3"/>
        <v/>
      </c>
      <c r="G63" s="777" t="str">
        <f t="shared" si="3"/>
        <v/>
      </c>
      <c r="H63" s="777" t="str">
        <f t="shared" si="3"/>
        <v/>
      </c>
      <c r="I63" s="777" t="str">
        <f t="shared" si="3"/>
        <v/>
      </c>
      <c r="J63" s="777" t="str">
        <f t="shared" si="3"/>
        <v/>
      </c>
      <c r="K63" s="777" t="str">
        <f t="shared" si="3"/>
        <v/>
      </c>
      <c r="L63" s="777" t="str">
        <f t="shared" si="3"/>
        <v/>
      </c>
      <c r="M63" s="777" t="str">
        <f t="shared" si="3"/>
        <v/>
      </c>
      <c r="N63" s="777" t="str">
        <f t="shared" si="3"/>
        <v/>
      </c>
      <c r="O63" s="777" t="str">
        <f t="shared" si="3"/>
        <v/>
      </c>
      <c r="P63" s="777" t="str">
        <f t="shared" si="3"/>
        <v/>
      </c>
      <c r="Q63" s="777" t="str">
        <f t="shared" si="3"/>
        <v/>
      </c>
      <c r="R63" s="777" t="str">
        <f t="shared" si="3"/>
        <v/>
      </c>
      <c r="S63" s="777" t="str">
        <f t="shared" si="3"/>
        <v/>
      </c>
      <c r="T63" s="777" t="str">
        <f t="shared" si="3"/>
        <v/>
      </c>
      <c r="U63" s="778" t="str">
        <f t="shared" si="3"/>
        <v/>
      </c>
    </row>
    <row r="64" spans="1:21">
      <c r="A64" s="765" t="s">
        <v>31</v>
      </c>
      <c r="B64" s="776" t="str">
        <f t="shared" ref="B64:U64" si="4">IFERROR($B19*B49*$C19,"")</f>
        <v/>
      </c>
      <c r="C64" s="777" t="str">
        <f t="shared" si="4"/>
        <v/>
      </c>
      <c r="D64" s="777" t="str">
        <f t="shared" si="4"/>
        <v/>
      </c>
      <c r="E64" s="777" t="str">
        <f t="shared" si="4"/>
        <v/>
      </c>
      <c r="F64" s="777" t="str">
        <f t="shared" si="4"/>
        <v/>
      </c>
      <c r="G64" s="777" t="str">
        <f t="shared" si="4"/>
        <v/>
      </c>
      <c r="H64" s="777" t="str">
        <f t="shared" si="4"/>
        <v/>
      </c>
      <c r="I64" s="777" t="str">
        <f t="shared" si="4"/>
        <v/>
      </c>
      <c r="J64" s="777" t="str">
        <f t="shared" si="4"/>
        <v/>
      </c>
      <c r="K64" s="777" t="str">
        <f t="shared" si="4"/>
        <v/>
      </c>
      <c r="L64" s="777" t="str">
        <f t="shared" si="4"/>
        <v/>
      </c>
      <c r="M64" s="777" t="str">
        <f t="shared" si="4"/>
        <v/>
      </c>
      <c r="N64" s="777" t="str">
        <f t="shared" si="4"/>
        <v/>
      </c>
      <c r="O64" s="777" t="str">
        <f t="shared" si="4"/>
        <v/>
      </c>
      <c r="P64" s="777" t="str">
        <f t="shared" si="4"/>
        <v/>
      </c>
      <c r="Q64" s="777" t="str">
        <f t="shared" si="4"/>
        <v/>
      </c>
      <c r="R64" s="777" t="str">
        <f t="shared" si="4"/>
        <v/>
      </c>
      <c r="S64" s="777" t="str">
        <f t="shared" si="4"/>
        <v/>
      </c>
      <c r="T64" s="777" t="str">
        <f t="shared" si="4"/>
        <v/>
      </c>
      <c r="U64" s="778" t="str">
        <f t="shared" si="4"/>
        <v/>
      </c>
    </row>
    <row r="65" spans="1:21">
      <c r="A65" s="765" t="s">
        <v>56</v>
      </c>
      <c r="B65" s="776" t="str">
        <f t="shared" ref="B65:U65" si="5">IFERROR($B20*B50*$C20,"")</f>
        <v/>
      </c>
      <c r="C65" s="777" t="str">
        <f t="shared" si="5"/>
        <v/>
      </c>
      <c r="D65" s="777" t="str">
        <f t="shared" si="5"/>
        <v/>
      </c>
      <c r="E65" s="777" t="str">
        <f t="shared" si="5"/>
        <v/>
      </c>
      <c r="F65" s="777" t="str">
        <f t="shared" si="5"/>
        <v/>
      </c>
      <c r="G65" s="777" t="str">
        <f t="shared" si="5"/>
        <v/>
      </c>
      <c r="H65" s="777" t="str">
        <f t="shared" si="5"/>
        <v/>
      </c>
      <c r="I65" s="777" t="str">
        <f t="shared" si="5"/>
        <v/>
      </c>
      <c r="J65" s="777" t="str">
        <f t="shared" si="5"/>
        <v/>
      </c>
      <c r="K65" s="777" t="str">
        <f t="shared" si="5"/>
        <v/>
      </c>
      <c r="L65" s="777" t="str">
        <f t="shared" si="5"/>
        <v/>
      </c>
      <c r="M65" s="777" t="str">
        <f t="shared" si="5"/>
        <v/>
      </c>
      <c r="N65" s="777" t="str">
        <f t="shared" si="5"/>
        <v/>
      </c>
      <c r="O65" s="777" t="str">
        <f t="shared" si="5"/>
        <v/>
      </c>
      <c r="P65" s="777" t="str">
        <f t="shared" si="5"/>
        <v/>
      </c>
      <c r="Q65" s="777" t="str">
        <f t="shared" si="5"/>
        <v/>
      </c>
      <c r="R65" s="777" t="str">
        <f t="shared" si="5"/>
        <v/>
      </c>
      <c r="S65" s="777" t="str">
        <f t="shared" si="5"/>
        <v/>
      </c>
      <c r="T65" s="777" t="str">
        <f t="shared" si="5"/>
        <v/>
      </c>
      <c r="U65" s="778" t="str">
        <f t="shared" si="5"/>
        <v/>
      </c>
    </row>
    <row r="66" spans="1:21">
      <c r="A66" s="765" t="s">
        <v>52</v>
      </c>
      <c r="B66" s="776" t="str">
        <f t="shared" ref="B66:U66" si="6">IFERROR($B21*B51*$C21,"")</f>
        <v/>
      </c>
      <c r="C66" s="777" t="str">
        <f t="shared" si="6"/>
        <v/>
      </c>
      <c r="D66" s="777" t="str">
        <f t="shared" si="6"/>
        <v/>
      </c>
      <c r="E66" s="777" t="str">
        <f t="shared" si="6"/>
        <v/>
      </c>
      <c r="F66" s="777" t="str">
        <f t="shared" si="6"/>
        <v/>
      </c>
      <c r="G66" s="777" t="str">
        <f t="shared" si="6"/>
        <v/>
      </c>
      <c r="H66" s="777" t="str">
        <f t="shared" si="6"/>
        <v/>
      </c>
      <c r="I66" s="777" t="str">
        <f t="shared" si="6"/>
        <v/>
      </c>
      <c r="J66" s="777" t="str">
        <f t="shared" si="6"/>
        <v/>
      </c>
      <c r="K66" s="777" t="str">
        <f t="shared" si="6"/>
        <v/>
      </c>
      <c r="L66" s="777" t="str">
        <f t="shared" si="6"/>
        <v/>
      </c>
      <c r="M66" s="777" t="str">
        <f t="shared" si="6"/>
        <v/>
      </c>
      <c r="N66" s="777" t="str">
        <f t="shared" si="6"/>
        <v/>
      </c>
      <c r="O66" s="777" t="str">
        <f t="shared" si="6"/>
        <v/>
      </c>
      <c r="P66" s="777" t="str">
        <f t="shared" si="6"/>
        <v/>
      </c>
      <c r="Q66" s="777" t="str">
        <f t="shared" si="6"/>
        <v/>
      </c>
      <c r="R66" s="777" t="str">
        <f t="shared" si="6"/>
        <v/>
      </c>
      <c r="S66" s="777" t="str">
        <f t="shared" si="6"/>
        <v/>
      </c>
      <c r="T66" s="777" t="str">
        <f t="shared" si="6"/>
        <v/>
      </c>
      <c r="U66" s="778" t="str">
        <f t="shared" si="6"/>
        <v/>
      </c>
    </row>
    <row r="67" spans="1:21">
      <c r="A67" s="765" t="s">
        <v>222</v>
      </c>
      <c r="B67" s="776" t="str">
        <f t="shared" ref="B67:U67" si="7">IFERROR($B22*B52*$C22,"")</f>
        <v/>
      </c>
      <c r="C67" s="777" t="str">
        <f t="shared" si="7"/>
        <v/>
      </c>
      <c r="D67" s="777" t="str">
        <f t="shared" si="7"/>
        <v/>
      </c>
      <c r="E67" s="777" t="str">
        <f t="shared" si="7"/>
        <v/>
      </c>
      <c r="F67" s="777" t="str">
        <f t="shared" si="7"/>
        <v/>
      </c>
      <c r="G67" s="777" t="str">
        <f t="shared" si="7"/>
        <v/>
      </c>
      <c r="H67" s="777" t="str">
        <f t="shared" si="7"/>
        <v/>
      </c>
      <c r="I67" s="777" t="str">
        <f t="shared" si="7"/>
        <v/>
      </c>
      <c r="J67" s="777" t="str">
        <f t="shared" si="7"/>
        <v/>
      </c>
      <c r="K67" s="777" t="str">
        <f t="shared" si="7"/>
        <v/>
      </c>
      <c r="L67" s="777" t="str">
        <f t="shared" si="7"/>
        <v/>
      </c>
      <c r="M67" s="777" t="str">
        <f t="shared" si="7"/>
        <v/>
      </c>
      <c r="N67" s="777" t="str">
        <f t="shared" si="7"/>
        <v/>
      </c>
      <c r="O67" s="777" t="str">
        <f t="shared" si="7"/>
        <v/>
      </c>
      <c r="P67" s="777" t="str">
        <f t="shared" si="7"/>
        <v/>
      </c>
      <c r="Q67" s="777" t="str">
        <f t="shared" si="7"/>
        <v/>
      </c>
      <c r="R67" s="777" t="str">
        <f t="shared" si="7"/>
        <v/>
      </c>
      <c r="S67" s="777" t="str">
        <f t="shared" si="7"/>
        <v/>
      </c>
      <c r="T67" s="777" t="str">
        <f t="shared" si="7"/>
        <v/>
      </c>
      <c r="U67" s="778" t="str">
        <f t="shared" si="7"/>
        <v/>
      </c>
    </row>
    <row r="68" spans="1:21">
      <c r="A68" s="765" t="s">
        <v>57</v>
      </c>
      <c r="B68" s="776" t="str">
        <f t="shared" ref="B68:U68" si="8">IFERROR($B23*B53*$C23,"")</f>
        <v/>
      </c>
      <c r="C68" s="777" t="str">
        <f t="shared" si="8"/>
        <v/>
      </c>
      <c r="D68" s="777" t="str">
        <f t="shared" si="8"/>
        <v/>
      </c>
      <c r="E68" s="777" t="str">
        <f t="shared" si="8"/>
        <v/>
      </c>
      <c r="F68" s="777" t="str">
        <f t="shared" si="8"/>
        <v/>
      </c>
      <c r="G68" s="777" t="str">
        <f t="shared" si="8"/>
        <v/>
      </c>
      <c r="H68" s="777" t="str">
        <f t="shared" si="8"/>
        <v/>
      </c>
      <c r="I68" s="777" t="str">
        <f t="shared" si="8"/>
        <v/>
      </c>
      <c r="J68" s="777" t="str">
        <f t="shared" si="8"/>
        <v/>
      </c>
      <c r="K68" s="777" t="str">
        <f t="shared" si="8"/>
        <v/>
      </c>
      <c r="L68" s="777" t="str">
        <f t="shared" si="8"/>
        <v/>
      </c>
      <c r="M68" s="777" t="str">
        <f t="shared" si="8"/>
        <v/>
      </c>
      <c r="N68" s="777" t="str">
        <f t="shared" si="8"/>
        <v/>
      </c>
      <c r="O68" s="777" t="str">
        <f t="shared" si="8"/>
        <v/>
      </c>
      <c r="P68" s="777" t="str">
        <f t="shared" si="8"/>
        <v/>
      </c>
      <c r="Q68" s="777" t="str">
        <f t="shared" si="8"/>
        <v/>
      </c>
      <c r="R68" s="777" t="str">
        <f t="shared" si="8"/>
        <v/>
      </c>
      <c r="S68" s="777" t="str">
        <f t="shared" si="8"/>
        <v/>
      </c>
      <c r="T68" s="777" t="str">
        <f t="shared" si="8"/>
        <v/>
      </c>
      <c r="U68" s="778" t="str">
        <f t="shared" si="8"/>
        <v/>
      </c>
    </row>
    <row r="69" spans="1:21">
      <c r="A69" s="765" t="s">
        <v>53</v>
      </c>
      <c r="B69" s="776" t="str">
        <f t="shared" ref="B69:U69" si="9">IFERROR($B24*B54*$C24,"")</f>
        <v/>
      </c>
      <c r="C69" s="777" t="str">
        <f t="shared" si="9"/>
        <v/>
      </c>
      <c r="D69" s="777" t="str">
        <f t="shared" si="9"/>
        <v/>
      </c>
      <c r="E69" s="777" t="str">
        <f t="shared" si="9"/>
        <v/>
      </c>
      <c r="F69" s="777" t="str">
        <f t="shared" si="9"/>
        <v/>
      </c>
      <c r="G69" s="777" t="str">
        <f t="shared" si="9"/>
        <v/>
      </c>
      <c r="H69" s="777" t="str">
        <f t="shared" si="9"/>
        <v/>
      </c>
      <c r="I69" s="777" t="str">
        <f t="shared" si="9"/>
        <v/>
      </c>
      <c r="J69" s="777" t="str">
        <f t="shared" si="9"/>
        <v/>
      </c>
      <c r="K69" s="777" t="str">
        <f t="shared" si="9"/>
        <v/>
      </c>
      <c r="L69" s="777" t="str">
        <f t="shared" si="9"/>
        <v/>
      </c>
      <c r="M69" s="777" t="str">
        <f t="shared" si="9"/>
        <v/>
      </c>
      <c r="N69" s="777" t="str">
        <f t="shared" si="9"/>
        <v/>
      </c>
      <c r="O69" s="777" t="str">
        <f t="shared" si="9"/>
        <v/>
      </c>
      <c r="P69" s="777" t="str">
        <f t="shared" si="9"/>
        <v/>
      </c>
      <c r="Q69" s="777" t="str">
        <f t="shared" si="9"/>
        <v/>
      </c>
      <c r="R69" s="777" t="str">
        <f t="shared" si="9"/>
        <v/>
      </c>
      <c r="S69" s="777" t="str">
        <f t="shared" si="9"/>
        <v/>
      </c>
      <c r="T69" s="777" t="str">
        <f t="shared" si="9"/>
        <v/>
      </c>
      <c r="U69" s="778" t="str">
        <f t="shared" si="9"/>
        <v/>
      </c>
    </row>
    <row r="70" spans="1:21">
      <c r="A70" s="765" t="s">
        <v>393</v>
      </c>
      <c r="B70" s="776" t="str">
        <f t="shared" ref="B70:U70" si="10">IFERROR($B25*B55*$C25,"")</f>
        <v/>
      </c>
      <c r="C70" s="777" t="str">
        <f t="shared" si="10"/>
        <v/>
      </c>
      <c r="D70" s="777" t="str">
        <f t="shared" si="10"/>
        <v/>
      </c>
      <c r="E70" s="777" t="str">
        <f t="shared" si="10"/>
        <v/>
      </c>
      <c r="F70" s="777" t="str">
        <f t="shared" si="10"/>
        <v/>
      </c>
      <c r="G70" s="777" t="str">
        <f t="shared" si="10"/>
        <v/>
      </c>
      <c r="H70" s="777" t="str">
        <f t="shared" si="10"/>
        <v/>
      </c>
      <c r="I70" s="777" t="str">
        <f t="shared" si="10"/>
        <v/>
      </c>
      <c r="J70" s="777" t="str">
        <f t="shared" si="10"/>
        <v/>
      </c>
      <c r="K70" s="777" t="str">
        <f t="shared" si="10"/>
        <v/>
      </c>
      <c r="L70" s="777" t="str">
        <f t="shared" si="10"/>
        <v/>
      </c>
      <c r="M70" s="777" t="str">
        <f t="shared" si="10"/>
        <v/>
      </c>
      <c r="N70" s="777" t="str">
        <f t="shared" si="10"/>
        <v/>
      </c>
      <c r="O70" s="777" t="str">
        <f t="shared" si="10"/>
        <v/>
      </c>
      <c r="P70" s="777" t="str">
        <f t="shared" si="10"/>
        <v/>
      </c>
      <c r="Q70" s="777" t="str">
        <f t="shared" si="10"/>
        <v/>
      </c>
      <c r="R70" s="777" t="str">
        <f t="shared" si="10"/>
        <v/>
      </c>
      <c r="S70" s="777" t="str">
        <f t="shared" si="10"/>
        <v/>
      </c>
      <c r="T70" s="777" t="str">
        <f t="shared" si="10"/>
        <v/>
      </c>
      <c r="U70" s="778" t="str">
        <f t="shared" si="10"/>
        <v/>
      </c>
    </row>
    <row r="71" spans="1:21">
      <c r="A71" s="765" t="s">
        <v>185</v>
      </c>
      <c r="B71" s="776" t="str">
        <f t="shared" ref="B71:U71" si="11">IFERROR($B26*B56*$C26,"")</f>
        <v/>
      </c>
      <c r="C71" s="777" t="str">
        <f t="shared" si="11"/>
        <v/>
      </c>
      <c r="D71" s="777" t="str">
        <f t="shared" si="11"/>
        <v/>
      </c>
      <c r="E71" s="777" t="str">
        <f t="shared" si="11"/>
        <v/>
      </c>
      <c r="F71" s="777" t="str">
        <f t="shared" si="11"/>
        <v/>
      </c>
      <c r="G71" s="777" t="str">
        <f t="shared" si="11"/>
        <v/>
      </c>
      <c r="H71" s="777" t="str">
        <f t="shared" si="11"/>
        <v/>
      </c>
      <c r="I71" s="777" t="str">
        <f t="shared" si="11"/>
        <v/>
      </c>
      <c r="J71" s="777" t="str">
        <f t="shared" si="11"/>
        <v/>
      </c>
      <c r="K71" s="777" t="str">
        <f t="shared" si="11"/>
        <v/>
      </c>
      <c r="L71" s="777" t="str">
        <f t="shared" si="11"/>
        <v/>
      </c>
      <c r="M71" s="777" t="str">
        <f t="shared" si="11"/>
        <v/>
      </c>
      <c r="N71" s="777" t="str">
        <f t="shared" si="11"/>
        <v/>
      </c>
      <c r="O71" s="777" t="str">
        <f t="shared" si="11"/>
        <v/>
      </c>
      <c r="P71" s="777" t="str">
        <f t="shared" si="11"/>
        <v/>
      </c>
      <c r="Q71" s="777" t="str">
        <f t="shared" si="11"/>
        <v/>
      </c>
      <c r="R71" s="777" t="str">
        <f t="shared" si="11"/>
        <v/>
      </c>
      <c r="S71" s="777" t="str">
        <f t="shared" si="11"/>
        <v/>
      </c>
      <c r="T71" s="777" t="str">
        <f t="shared" si="11"/>
        <v/>
      </c>
      <c r="U71" s="778" t="str">
        <f t="shared" si="11"/>
        <v/>
      </c>
    </row>
    <row r="72" spans="1:21" ht="25.5">
      <c r="A72" s="779" t="s">
        <v>397</v>
      </c>
      <c r="B72" s="780" t="str">
        <f t="shared" ref="B72:U72" si="12">IFERROR(($B27*B57+1375*12)*$C27,"")</f>
        <v/>
      </c>
      <c r="C72" s="781" t="str">
        <f t="shared" si="12"/>
        <v/>
      </c>
      <c r="D72" s="781" t="str">
        <f t="shared" si="12"/>
        <v/>
      </c>
      <c r="E72" s="781" t="str">
        <f t="shared" si="12"/>
        <v/>
      </c>
      <c r="F72" s="781" t="str">
        <f t="shared" si="12"/>
        <v/>
      </c>
      <c r="G72" s="781" t="str">
        <f t="shared" si="12"/>
        <v/>
      </c>
      <c r="H72" s="781" t="str">
        <f t="shared" si="12"/>
        <v/>
      </c>
      <c r="I72" s="781" t="str">
        <f t="shared" si="12"/>
        <v/>
      </c>
      <c r="J72" s="781" t="str">
        <f t="shared" si="12"/>
        <v/>
      </c>
      <c r="K72" s="781" t="str">
        <f t="shared" si="12"/>
        <v/>
      </c>
      <c r="L72" s="781" t="str">
        <f t="shared" si="12"/>
        <v/>
      </c>
      <c r="M72" s="781" t="str">
        <f t="shared" si="12"/>
        <v/>
      </c>
      <c r="N72" s="781" t="str">
        <f t="shared" si="12"/>
        <v/>
      </c>
      <c r="O72" s="781" t="str">
        <f t="shared" si="12"/>
        <v/>
      </c>
      <c r="P72" s="781" t="str">
        <f t="shared" si="12"/>
        <v/>
      </c>
      <c r="Q72" s="781" t="str">
        <f t="shared" si="12"/>
        <v/>
      </c>
      <c r="R72" s="781" t="str">
        <f t="shared" si="12"/>
        <v/>
      </c>
      <c r="S72" s="781" t="str">
        <f t="shared" si="12"/>
        <v/>
      </c>
      <c r="T72" s="781" t="str">
        <f t="shared" si="12"/>
        <v/>
      </c>
      <c r="U72" s="782" t="str">
        <f t="shared" si="12"/>
        <v/>
      </c>
    </row>
    <row r="73" spans="1:21" ht="13.5" thickBot="1">
      <c r="A73" s="783" t="s">
        <v>54</v>
      </c>
      <c r="B73" s="784">
        <f t="shared" ref="B73:I73" si="13">SUM(B61:B72)</f>
        <v>0</v>
      </c>
      <c r="C73" s="785">
        <f t="shared" si="13"/>
        <v>0</v>
      </c>
      <c r="D73" s="785">
        <f t="shared" si="13"/>
        <v>0</v>
      </c>
      <c r="E73" s="785">
        <f t="shared" si="13"/>
        <v>0</v>
      </c>
      <c r="F73" s="785">
        <f t="shared" si="13"/>
        <v>0</v>
      </c>
      <c r="G73" s="785">
        <f t="shared" si="13"/>
        <v>0</v>
      </c>
      <c r="H73" s="785">
        <f t="shared" si="13"/>
        <v>0</v>
      </c>
      <c r="I73" s="785">
        <f t="shared" si="13"/>
        <v>0</v>
      </c>
      <c r="J73" s="785">
        <f t="shared" ref="J73:U73" si="14">SUM(J61:J72)</f>
        <v>0</v>
      </c>
      <c r="K73" s="785">
        <f t="shared" si="14"/>
        <v>0</v>
      </c>
      <c r="L73" s="785">
        <f t="shared" si="14"/>
        <v>0</v>
      </c>
      <c r="M73" s="785">
        <f t="shared" si="14"/>
        <v>0</v>
      </c>
      <c r="N73" s="785">
        <f t="shared" si="14"/>
        <v>0</v>
      </c>
      <c r="O73" s="785">
        <f t="shared" si="14"/>
        <v>0</v>
      </c>
      <c r="P73" s="785">
        <f t="shared" ref="P73:T73" si="15">SUM(P61:P72)</f>
        <v>0</v>
      </c>
      <c r="Q73" s="785">
        <f t="shared" si="15"/>
        <v>0</v>
      </c>
      <c r="R73" s="785">
        <f t="shared" si="15"/>
        <v>0</v>
      </c>
      <c r="S73" s="785">
        <f t="shared" si="15"/>
        <v>0</v>
      </c>
      <c r="T73" s="785">
        <f t="shared" si="15"/>
        <v>0</v>
      </c>
      <c r="U73" s="786">
        <f t="shared" si="14"/>
        <v>0</v>
      </c>
    </row>
    <row r="74" spans="1:21" ht="13.5" thickTop="1"/>
  </sheetData>
  <customSheetViews>
    <customSheetView guid="{1F848F2A-1647-4ED0-99A1-CE069424082D}" fitToPage="1" hiddenRows="1" topLeftCell="A38">
      <selection activeCell="B56" sqref="B56"/>
      <pageMargins left="0.34" right="0.51181102362204722" top="0.78740157480314965" bottom="0.78740157480314965" header="0.31496062992125984" footer="0.31496062992125984"/>
      <pageSetup paperSize="9" scale="79" orientation="portrait" r:id="rId1"/>
    </customSheetView>
  </customSheetViews>
  <mergeCells count="14">
    <mergeCell ref="A59:U59"/>
    <mergeCell ref="A13:C14"/>
    <mergeCell ref="A29:J29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A44:U44"/>
  </mergeCells>
  <pageMargins left="0.15748031496062992" right="0.15748031496062992" top="0.35433070866141736" bottom="0.82677165354330717" header="0.19685039370078741" footer="0.59055118110236227"/>
  <pageSetup paperSize="9" scale="43" fitToHeight="12" pageOrder="overThenDown" orientation="landscape" r:id="rId2"/>
  <headerFooter>
    <oddHeader>&amp;R&amp;G</oddHeader>
    <oddFooter>&amp;R&amp;P /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6">
    <pageSetUpPr fitToPage="1"/>
  </sheetPr>
  <dimension ref="A1:CC939"/>
  <sheetViews>
    <sheetView zoomScaleSheetLayoutView="100" workbookViewId="0">
      <selection sqref="A1:I1"/>
    </sheetView>
  </sheetViews>
  <sheetFormatPr defaultColWidth="9.140625" defaultRowHeight="12.75"/>
  <cols>
    <col min="1" max="1" width="24.7109375" style="19" customWidth="1"/>
    <col min="2" max="3" width="20.85546875" style="19" customWidth="1"/>
    <col min="4" max="6" width="19.85546875" style="19" customWidth="1"/>
    <col min="7" max="7" width="16.140625" style="19" customWidth="1"/>
    <col min="8" max="11" width="15.7109375" style="19" customWidth="1"/>
    <col min="12" max="12" width="11.28515625" style="19" bestFit="1" customWidth="1"/>
    <col min="13" max="13" width="11.5703125" style="19" bestFit="1" customWidth="1"/>
    <col min="14" max="14" width="11.28515625" style="19" bestFit="1" customWidth="1"/>
    <col min="15" max="16384" width="9.140625" style="19"/>
  </cols>
  <sheetData>
    <row r="1" spans="1:81" s="8" customFormat="1" ht="20.100000000000001" customHeight="1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81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81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81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81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81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81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81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81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81" s="8" customFormat="1" ht="23.2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81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81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81" ht="13.5" customHeight="1" thickTop="1">
      <c r="A13" s="958" t="s">
        <v>411</v>
      </c>
      <c r="B13" s="959"/>
      <c r="C13" s="96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1:81">
      <c r="A14" s="961" t="s">
        <v>358</v>
      </c>
      <c r="B14" s="962"/>
      <c r="C14" s="96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81" ht="33" customHeight="1">
      <c r="A15" s="957" t="s">
        <v>159</v>
      </c>
      <c r="B15" s="955" t="s">
        <v>367</v>
      </c>
      <c r="C15" s="95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81">
      <c r="A16" s="957"/>
      <c r="B16" s="162" t="s">
        <v>328</v>
      </c>
      <c r="C16" s="163" t="s">
        <v>329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1:81">
      <c r="A17" s="517" t="s">
        <v>55</v>
      </c>
      <c r="B17" s="654"/>
      <c r="C17" s="65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>
      <c r="A18" s="518" t="s">
        <v>51</v>
      </c>
      <c r="B18" s="656"/>
      <c r="C18" s="65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1:81">
      <c r="A19" s="518" t="s">
        <v>30</v>
      </c>
      <c r="B19" s="656"/>
      <c r="C19" s="65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>
      <c r="A20" s="518" t="s">
        <v>31</v>
      </c>
      <c r="B20" s="656"/>
      <c r="C20" s="65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>
      <c r="A21" s="518" t="s">
        <v>56</v>
      </c>
      <c r="B21" s="656"/>
      <c r="C21" s="65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81">
      <c r="A22" s="518" t="s">
        <v>52</v>
      </c>
      <c r="B22" s="656"/>
      <c r="C22" s="65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1:81">
      <c r="A23" s="518" t="s">
        <v>222</v>
      </c>
      <c r="B23" s="656"/>
      <c r="C23" s="65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>
      <c r="A24" s="518" t="s">
        <v>57</v>
      </c>
      <c r="B24" s="656"/>
      <c r="C24" s="65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1:81">
      <c r="A25" s="518" t="s">
        <v>53</v>
      </c>
      <c r="B25" s="656"/>
      <c r="C25" s="65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>
      <c r="A26" s="518" t="s">
        <v>58</v>
      </c>
      <c r="B26" s="656"/>
      <c r="C26" s="65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</row>
    <row r="27" spans="1:81">
      <c r="A27" s="518" t="s">
        <v>185</v>
      </c>
      <c r="B27" s="656"/>
      <c r="C27" s="65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1:81">
      <c r="A28" s="519" t="s">
        <v>186</v>
      </c>
      <c r="B28" s="658"/>
      <c r="C28" s="65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1:81">
      <c r="A29" s="520" t="s">
        <v>340</v>
      </c>
      <c r="B29" s="521">
        <f>SUM(B17:B28)</f>
        <v>0</v>
      </c>
      <c r="C29" s="522">
        <f>SUM(C17:C28)</f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1:81" ht="13.5" thickBot="1">
      <c r="A30" s="523" t="s">
        <v>341</v>
      </c>
      <c r="B30" s="524">
        <f>+B29*12</f>
        <v>0</v>
      </c>
      <c r="C30" s="525">
        <f>+C29*12</f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1:81" ht="13.5" thickTop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1:8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1:81">
      <c r="A33" s="7"/>
      <c r="B33" s="20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1:81">
      <c r="A34" s="7"/>
      <c r="B34" s="7"/>
      <c r="C34" s="2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</row>
    <row r="35" spans="1:81">
      <c r="A35" s="7"/>
      <c r="B35" s="7"/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</row>
    <row r="36" spans="1:81">
      <c r="A36" s="7"/>
      <c r="B36" s="7"/>
      <c r="C36" s="2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</row>
    <row r="37" spans="1:81">
      <c r="A37" s="7"/>
      <c r="B37" s="7"/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  <row r="38" spans="1:81">
      <c r="A38" s="7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</row>
    <row r="39" spans="1:81">
      <c r="A39" s="7"/>
      <c r="B39" s="7"/>
      <c r="C39" s="2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>
      <c r="A40" s="7"/>
      <c r="B40" s="7"/>
      <c r="C40" s="2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1:81">
      <c r="A41" s="7"/>
      <c r="B41" s="7"/>
      <c r="C41" s="2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1:81">
      <c r="A42" s="7"/>
      <c r="B42" s="7"/>
      <c r="C42" s="2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</row>
    <row r="43" spans="1:8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</row>
    <row r="44" spans="1:8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</row>
    <row r="45" spans="1:8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1:8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</row>
    <row r="47" spans="1:8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</row>
    <row r="48" spans="1:8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</row>
    <row r="49" spans="1:8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</row>
    <row r="50" spans="1:8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</row>
    <row r="51" spans="1:8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</row>
    <row r="52" spans="1:8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</row>
    <row r="53" spans="1:8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1:8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1:8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1:8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</row>
    <row r="57" spans="1:8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1:8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</row>
    <row r="59" spans="1:8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1:8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</row>
    <row r="61" spans="1:8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</row>
    <row r="62" spans="1:8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1:8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</row>
    <row r="64" spans="1:8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</row>
    <row r="65" spans="1:8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1:8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1:8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1:8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69" spans="1:8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</row>
    <row r="70" spans="1:8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</row>
    <row r="71" spans="1:8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1:8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</row>
    <row r="73" spans="1:8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</row>
    <row r="74" spans="1:8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</row>
    <row r="75" spans="1:8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</row>
    <row r="76" spans="1:8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1:8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</row>
    <row r="78" spans="1:8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1:8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1: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</row>
    <row r="82" spans="1:8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</row>
    <row r="83" spans="1:8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</row>
    <row r="84" spans="1:8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1:8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1:8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</row>
    <row r="87" spans="1:8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</row>
    <row r="88" spans="1:8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</row>
    <row r="89" spans="1:8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</row>
    <row r="90" spans="1:8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</row>
    <row r="91" spans="1:8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</row>
    <row r="92" spans="1:8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</row>
    <row r="93" spans="1:8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</row>
    <row r="94" spans="1:8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</row>
    <row r="95" spans="1:8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</row>
    <row r="96" spans="1:8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</row>
    <row r="97" spans="1:8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</row>
    <row r="98" spans="1:8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</row>
    <row r="99" spans="1:8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</row>
    <row r="100" spans="1:8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</row>
    <row r="101" spans="1:8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</row>
    <row r="102" spans="1:8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</row>
    <row r="103" spans="1:8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</row>
    <row r="104" spans="1:8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</row>
    <row r="105" spans="1:8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</row>
    <row r="106" spans="1:8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</row>
    <row r="107" spans="1:8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</row>
    <row r="108" spans="1:8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</row>
    <row r="109" spans="1:8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</row>
    <row r="110" spans="1:8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</row>
    <row r="111" spans="1:8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</row>
    <row r="112" spans="1:8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</row>
    <row r="113" spans="1:8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</row>
    <row r="114" spans="1:8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</row>
    <row r="115" spans="1:8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</row>
    <row r="116" spans="1:8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</row>
    <row r="117" spans="1:8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</row>
    <row r="118" spans="1:8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</row>
    <row r="119" spans="1:8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</row>
    <row r="120" spans="1:8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</row>
    <row r="121" spans="1:8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</row>
    <row r="122" spans="1:8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</row>
    <row r="123" spans="1:8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</row>
    <row r="124" spans="1:8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</row>
    <row r="125" spans="1:8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</row>
    <row r="126" spans="1:8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</row>
    <row r="127" spans="1:8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</row>
    <row r="128" spans="1:8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</row>
    <row r="129" spans="1:8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</row>
    <row r="130" spans="1:8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</row>
    <row r="131" spans="1:8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</row>
    <row r="132" spans="1:8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</row>
    <row r="133" spans="1:8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</row>
    <row r="134" spans="1:8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</row>
    <row r="135" spans="1:8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</row>
    <row r="136" spans="1:8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</row>
    <row r="137" spans="1:8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</row>
    <row r="138" spans="1:8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</row>
    <row r="139" spans="1:8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</row>
    <row r="140" spans="1:8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</row>
    <row r="141" spans="1:8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</row>
    <row r="142" spans="1:8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</row>
    <row r="143" spans="1:8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</row>
    <row r="144" spans="1:8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</row>
    <row r="145" spans="1:8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</row>
    <row r="146" spans="1:8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</row>
    <row r="147" spans="1:8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</row>
    <row r="148" spans="1:8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</row>
    <row r="149" spans="1:8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</row>
    <row r="150" spans="1:8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</row>
    <row r="151" spans="1:8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</row>
    <row r="152" spans="1:8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</row>
    <row r="153" spans="1:8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</row>
    <row r="154" spans="1:8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</row>
    <row r="155" spans="1:8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</row>
    <row r="156" spans="1:8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</row>
    <row r="157" spans="1:8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</row>
    <row r="158" spans="1:8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</row>
    <row r="159" spans="1:8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</row>
    <row r="160" spans="1:8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</row>
    <row r="161" spans="1:8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</row>
    <row r="162" spans="1:8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</row>
    <row r="163" spans="1:8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</row>
    <row r="164" spans="1:8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</row>
    <row r="165" spans="1:8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</row>
    <row r="166" spans="1:8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</row>
    <row r="167" spans="1:8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</row>
    <row r="168" spans="1:8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</row>
    <row r="169" spans="1:8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</row>
    <row r="170" spans="1:8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</row>
    <row r="171" spans="1:8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</row>
    <row r="172" spans="1:8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</row>
    <row r="173" spans="1:8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</row>
    <row r="174" spans="1:8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</row>
    <row r="175" spans="1:8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</row>
    <row r="176" spans="1:8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</row>
    <row r="177" spans="1:8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</row>
    <row r="178" spans="1:8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</row>
    <row r="179" spans="1:8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</row>
    <row r="180" spans="1:8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</row>
    <row r="181" spans="1: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</row>
    <row r="182" spans="1:8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</row>
    <row r="183" spans="1:8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</row>
    <row r="184" spans="1:8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</row>
    <row r="185" spans="1:8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</row>
    <row r="186" spans="1:8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</row>
    <row r="187" spans="1:8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</row>
    <row r="188" spans="1:8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</row>
    <row r="189" spans="1:8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</row>
    <row r="190" spans="1:8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</row>
    <row r="191" spans="1:8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</row>
    <row r="192" spans="1:8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</row>
    <row r="193" spans="1:8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</row>
    <row r="194" spans="1:8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</row>
    <row r="195" spans="1:8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</row>
    <row r="196" spans="1:8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</row>
    <row r="197" spans="1:8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</row>
    <row r="198" spans="1:8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</row>
    <row r="199" spans="1:8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</row>
    <row r="200" spans="1:8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</row>
    <row r="201" spans="1:8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</row>
    <row r="202" spans="1:8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</row>
    <row r="203" spans="1:8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</row>
    <row r="204" spans="1:8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</row>
    <row r="205" spans="1:8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</row>
    <row r="206" spans="1:8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</row>
    <row r="207" spans="1:8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</row>
    <row r="208" spans="1:8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</row>
    <row r="209" spans="1:8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</row>
    <row r="210" spans="1:8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</row>
    <row r="211" spans="1:8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</row>
    <row r="212" spans="1:8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</row>
    <row r="213" spans="1:8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</row>
    <row r="214" spans="1:8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</row>
    <row r="215" spans="1:8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</row>
    <row r="216" spans="1:8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</row>
    <row r="217" spans="1:8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</row>
    <row r="218" spans="1:8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</row>
    <row r="219" spans="1:8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</row>
    <row r="220" spans="1:8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</row>
    <row r="221" spans="1:8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</row>
    <row r="222" spans="1:8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</row>
    <row r="223" spans="1:8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</row>
    <row r="224" spans="1:8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</row>
    <row r="225" spans="1:8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</row>
    <row r="226" spans="1:8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</row>
    <row r="227" spans="1:8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</row>
    <row r="228" spans="1:8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</row>
    <row r="229" spans="1:8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</row>
    <row r="230" spans="1:8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</row>
    <row r="231" spans="1:8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</row>
    <row r="232" spans="1:8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</row>
    <row r="233" spans="1:8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</row>
    <row r="234" spans="1:8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</row>
    <row r="235" spans="1:8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</row>
    <row r="236" spans="1:8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</row>
    <row r="237" spans="1:8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</row>
    <row r="238" spans="1:8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</row>
    <row r="239" spans="1:8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</row>
    <row r="240" spans="1:8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</row>
    <row r="241" spans="1:8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</row>
    <row r="242" spans="1:8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</row>
    <row r="243" spans="1:8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</row>
    <row r="244" spans="1:8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</row>
    <row r="245" spans="1:8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</row>
    <row r="246" spans="1:8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</row>
    <row r="247" spans="1:8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</row>
    <row r="248" spans="1:8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</row>
    <row r="249" spans="1:8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</row>
    <row r="250" spans="1:8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</row>
    <row r="251" spans="1:8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</row>
    <row r="252" spans="1:8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</row>
    <row r="253" spans="1:8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</row>
    <row r="254" spans="1:8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</row>
    <row r="255" spans="1:8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</row>
    <row r="256" spans="1:8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</row>
    <row r="257" spans="1:8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:8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:8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:8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:8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:8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:8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:8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:8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:8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:8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:8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:8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:8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:8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:8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:8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:8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:8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:8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:8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:8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:8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:8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: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:8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:8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:8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:8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:8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:8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:8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:8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:8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:8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:8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:8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:8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:8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:8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:8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:8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:8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:8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:8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:8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:8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:8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:8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:8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  <row r="307" spans="1:8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</row>
    <row r="308" spans="1:8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</row>
    <row r="309" spans="1:8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</row>
    <row r="310" spans="1:8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</row>
    <row r="311" spans="1:8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</row>
    <row r="312" spans="1:8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</row>
    <row r="313" spans="1:8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</row>
    <row r="314" spans="1:8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</row>
    <row r="315" spans="1:8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</row>
    <row r="316" spans="1:8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</row>
    <row r="317" spans="1:8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</row>
    <row r="318" spans="1:8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</row>
    <row r="319" spans="1:8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</row>
    <row r="320" spans="1:8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</row>
    <row r="321" spans="1:8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</row>
    <row r="322" spans="1:8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</row>
    <row r="323" spans="1:8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</row>
    <row r="324" spans="1:8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</row>
    <row r="325" spans="1:8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</row>
    <row r="326" spans="1:8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</row>
    <row r="327" spans="1:8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</row>
    <row r="328" spans="1:8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</row>
    <row r="329" spans="1:8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</row>
    <row r="330" spans="1:8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</row>
    <row r="331" spans="1:8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</row>
    <row r="332" spans="1:8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</row>
    <row r="333" spans="1:8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</row>
    <row r="334" spans="1:8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</row>
    <row r="335" spans="1:8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</row>
    <row r="336" spans="1:8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</row>
    <row r="337" spans="1:8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</row>
    <row r="338" spans="1:8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</row>
    <row r="339" spans="1:8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</row>
    <row r="340" spans="1:8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</row>
    <row r="341" spans="1:8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</row>
    <row r="342" spans="1:8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</row>
    <row r="343" spans="1:8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</row>
    <row r="344" spans="1:8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</row>
    <row r="345" spans="1:8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</row>
    <row r="346" spans="1:8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</row>
    <row r="347" spans="1:8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</row>
    <row r="348" spans="1:8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</row>
    <row r="349" spans="1:8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</row>
    <row r="350" spans="1:8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</row>
    <row r="351" spans="1:8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</row>
    <row r="352" spans="1:8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</row>
    <row r="353" spans="1:8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</row>
    <row r="354" spans="1:8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</row>
    <row r="355" spans="1:8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</row>
    <row r="356" spans="1:8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</row>
    <row r="357" spans="1:8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</row>
    <row r="358" spans="1:8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</row>
    <row r="359" spans="1:8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</row>
    <row r="360" spans="1:8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</row>
    <row r="361" spans="1:8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</row>
    <row r="362" spans="1:8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</row>
    <row r="363" spans="1:8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</row>
    <row r="364" spans="1:8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</row>
    <row r="365" spans="1:8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</row>
    <row r="366" spans="1:8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</row>
    <row r="367" spans="1:8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</row>
    <row r="368" spans="1:8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</row>
    <row r="369" spans="1:8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</row>
    <row r="370" spans="1:8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</row>
    <row r="371" spans="1:8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</row>
    <row r="372" spans="1:8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</row>
    <row r="373" spans="1:8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</row>
    <row r="374" spans="1:8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</row>
    <row r="375" spans="1:8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</row>
    <row r="376" spans="1:8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</row>
    <row r="377" spans="1:8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</row>
    <row r="378" spans="1:8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</row>
    <row r="379" spans="1:8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</row>
    <row r="380" spans="1:8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</row>
    <row r="381" spans="1: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</row>
    <row r="382" spans="1:8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</row>
    <row r="383" spans="1:8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</row>
    <row r="384" spans="1:8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</row>
    <row r="385" spans="1:8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</row>
    <row r="386" spans="1:8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</row>
    <row r="387" spans="1:8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</row>
    <row r="388" spans="1:8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</row>
    <row r="389" spans="1:8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</row>
    <row r="390" spans="1:8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</row>
    <row r="391" spans="1:8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</row>
    <row r="392" spans="1:8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</row>
    <row r="393" spans="1:8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</row>
    <row r="394" spans="1:8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</row>
    <row r="395" spans="1:8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</row>
    <row r="396" spans="1:8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</row>
    <row r="397" spans="1:8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</row>
    <row r="398" spans="1:8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</row>
    <row r="399" spans="1:8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</row>
    <row r="400" spans="1:8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</row>
    <row r="401" spans="1:8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</row>
    <row r="402" spans="1:8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</row>
    <row r="403" spans="1:8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</row>
    <row r="404" spans="1:8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</row>
    <row r="405" spans="1:8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</row>
    <row r="406" spans="1:8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</row>
    <row r="407" spans="1:8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</row>
    <row r="408" spans="1:8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</row>
    <row r="409" spans="1:8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</row>
    <row r="410" spans="1:8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</row>
    <row r="411" spans="1:8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</row>
    <row r="412" spans="1:8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</row>
    <row r="413" spans="1:8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</row>
    <row r="414" spans="1:8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</row>
    <row r="415" spans="1:8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</row>
    <row r="416" spans="1:8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</row>
    <row r="417" spans="1:8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</row>
    <row r="418" spans="1:8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</row>
    <row r="419" spans="1:8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</row>
    <row r="420" spans="1:8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</row>
    <row r="421" spans="1:8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</row>
    <row r="422" spans="1:8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</row>
    <row r="423" spans="1:8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</row>
    <row r="424" spans="1:8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</row>
    <row r="425" spans="1:8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</row>
    <row r="426" spans="1:8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</row>
    <row r="427" spans="1:8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</row>
    <row r="428" spans="1:8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</row>
    <row r="429" spans="1:8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</row>
    <row r="430" spans="1:8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</row>
    <row r="431" spans="1:8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</row>
    <row r="432" spans="1:8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</row>
    <row r="433" spans="1:8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</row>
    <row r="434" spans="1:8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</row>
    <row r="435" spans="1:8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</row>
    <row r="436" spans="1:8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</row>
    <row r="437" spans="1:8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</row>
    <row r="438" spans="1:8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</row>
    <row r="439" spans="1:8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</row>
    <row r="440" spans="1:8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</row>
    <row r="441" spans="1:8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</row>
    <row r="442" spans="1:8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</row>
    <row r="443" spans="1:8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</row>
    <row r="444" spans="1:8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</row>
    <row r="445" spans="1:8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</row>
    <row r="446" spans="1:8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</row>
    <row r="447" spans="1:8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</row>
    <row r="448" spans="1:8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</row>
    <row r="449" spans="1:8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</row>
    <row r="450" spans="1:8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</row>
    <row r="451" spans="1:8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</row>
    <row r="452" spans="1:8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</row>
    <row r="453" spans="1:8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</row>
    <row r="454" spans="1:8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</row>
    <row r="455" spans="1:8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</row>
    <row r="456" spans="1:8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</row>
    <row r="457" spans="1:8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</row>
    <row r="458" spans="1:8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</row>
    <row r="459" spans="1:8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</row>
    <row r="460" spans="1:8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</row>
    <row r="461" spans="1:8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</row>
    <row r="462" spans="1:8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</row>
    <row r="463" spans="1:8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</row>
    <row r="464" spans="1:8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</row>
    <row r="465" spans="1:8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</row>
    <row r="466" spans="1:8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</row>
    <row r="467" spans="1:8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</row>
    <row r="468" spans="1:8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</row>
    <row r="469" spans="1:8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</row>
    <row r="470" spans="1:8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</row>
    <row r="471" spans="1:8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</row>
    <row r="472" spans="1:8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</row>
    <row r="473" spans="1:8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</row>
    <row r="474" spans="1:8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</row>
    <row r="475" spans="1:8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</row>
    <row r="476" spans="1:8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</row>
    <row r="477" spans="1:8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</row>
    <row r="478" spans="1:8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</row>
    <row r="479" spans="1:8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</row>
    <row r="480" spans="1:8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</row>
    <row r="481" spans="1: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</row>
    <row r="482" spans="1:8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</row>
    <row r="483" spans="1:8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</row>
    <row r="484" spans="1:8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</row>
    <row r="485" spans="1:8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</row>
    <row r="486" spans="1:8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</row>
    <row r="487" spans="1:8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</row>
    <row r="488" spans="1:8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</row>
    <row r="489" spans="1:8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</row>
    <row r="490" spans="1:8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</row>
    <row r="491" spans="1:8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</row>
    <row r="492" spans="1:8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</row>
    <row r="493" spans="1:8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</row>
    <row r="494" spans="1:8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</row>
    <row r="495" spans="1:8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</row>
    <row r="496" spans="1:8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</row>
    <row r="497" spans="1:8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</row>
    <row r="498" spans="1:8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</row>
    <row r="499" spans="1:8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</row>
    <row r="500" spans="1:8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</row>
    <row r="501" spans="1:8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</row>
    <row r="502" spans="1:8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</row>
    <row r="503" spans="1:8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</row>
    <row r="504" spans="1:8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</row>
    <row r="505" spans="1:8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</row>
    <row r="506" spans="1:8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</row>
    <row r="507" spans="1:8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</row>
    <row r="508" spans="1:8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</row>
    <row r="509" spans="1:8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</row>
    <row r="510" spans="1:8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</row>
    <row r="511" spans="1:8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</row>
    <row r="512" spans="1:8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</row>
    <row r="513" spans="1:8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</row>
    <row r="514" spans="1:8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</row>
    <row r="515" spans="1:8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</row>
    <row r="516" spans="1:8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</row>
    <row r="517" spans="1:8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</row>
    <row r="518" spans="1:8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</row>
    <row r="519" spans="1:8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</row>
    <row r="520" spans="1:8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</row>
    <row r="521" spans="1:8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</row>
    <row r="522" spans="1:8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</row>
    <row r="523" spans="1:8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</row>
    <row r="524" spans="1:8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</row>
    <row r="525" spans="1:8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</row>
    <row r="526" spans="1:8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</row>
    <row r="527" spans="1:8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</row>
    <row r="528" spans="1:8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</row>
    <row r="529" spans="1:8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</row>
    <row r="530" spans="1:8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</row>
    <row r="531" spans="1:8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</row>
    <row r="532" spans="1:8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</row>
    <row r="533" spans="1:8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</row>
    <row r="534" spans="1:8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</row>
    <row r="535" spans="1:8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</row>
    <row r="536" spans="1:8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</row>
    <row r="537" spans="1:8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</row>
    <row r="538" spans="1:8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</row>
    <row r="539" spans="1:8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</row>
    <row r="540" spans="1:8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</row>
    <row r="541" spans="1:8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</row>
    <row r="542" spans="1:8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</row>
    <row r="543" spans="1:8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</row>
    <row r="544" spans="1:8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</row>
    <row r="545" spans="1:8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</row>
    <row r="546" spans="1:8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</row>
    <row r="547" spans="1:8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</row>
    <row r="548" spans="1:8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</row>
    <row r="549" spans="1:8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</row>
    <row r="550" spans="1:8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</row>
    <row r="551" spans="1:8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</row>
    <row r="552" spans="1:8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</row>
    <row r="553" spans="1:8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</row>
    <row r="554" spans="1:8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</row>
    <row r="555" spans="1:8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</row>
    <row r="556" spans="1:8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</row>
    <row r="557" spans="1:8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</row>
    <row r="558" spans="1:8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</row>
    <row r="559" spans="1:8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</row>
    <row r="560" spans="1:8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</row>
    <row r="561" spans="1:8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</row>
    <row r="562" spans="1:8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</row>
    <row r="563" spans="1:8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</row>
    <row r="564" spans="1:8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</row>
    <row r="565" spans="1:8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</row>
    <row r="566" spans="1:8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</row>
    <row r="567" spans="1:8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</row>
    <row r="568" spans="1:8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</row>
    <row r="569" spans="1:8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</row>
    <row r="570" spans="1:8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</row>
    <row r="571" spans="1:8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</row>
    <row r="572" spans="1:8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</row>
    <row r="573" spans="1:8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</row>
    <row r="574" spans="1:8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</row>
    <row r="575" spans="1:8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</row>
    <row r="576" spans="1:8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</row>
    <row r="577" spans="1:8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</row>
    <row r="578" spans="1:8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</row>
    <row r="579" spans="1:8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</row>
    <row r="580" spans="1:8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</row>
    <row r="581" spans="1: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</row>
    <row r="582" spans="1:8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</row>
    <row r="583" spans="1:8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</row>
    <row r="584" spans="1:8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</row>
    <row r="585" spans="1:8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</row>
    <row r="586" spans="1:8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</row>
    <row r="587" spans="1:8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</row>
    <row r="588" spans="1:8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</row>
    <row r="589" spans="1:8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</row>
    <row r="590" spans="1:8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</row>
    <row r="591" spans="1:8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</row>
    <row r="592" spans="1:8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</row>
    <row r="593" spans="1:8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</row>
    <row r="594" spans="1:8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</row>
    <row r="595" spans="1:8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</row>
    <row r="596" spans="1:8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</row>
    <row r="597" spans="1:8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</row>
    <row r="598" spans="1:8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</row>
    <row r="599" spans="1:8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</row>
    <row r="600" spans="1:8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</row>
    <row r="601" spans="1:8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</row>
    <row r="602" spans="1:8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</row>
    <row r="603" spans="1:8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</row>
    <row r="604" spans="1:8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</row>
    <row r="605" spans="1:8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</row>
    <row r="606" spans="1:8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</row>
    <row r="607" spans="1:8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</row>
    <row r="608" spans="1:8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</row>
    <row r="609" spans="1:8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</row>
    <row r="610" spans="1:8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</row>
    <row r="611" spans="1:8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</row>
    <row r="612" spans="1:8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</row>
    <row r="613" spans="1:8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</row>
    <row r="614" spans="1:8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</row>
    <row r="615" spans="1:8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</row>
    <row r="616" spans="1:8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</row>
    <row r="617" spans="1:8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</row>
    <row r="618" spans="1:8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</row>
    <row r="619" spans="1:8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</row>
    <row r="620" spans="1:8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</row>
    <row r="621" spans="1:8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</row>
    <row r="622" spans="1:8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</row>
    <row r="623" spans="1:8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</row>
    <row r="624" spans="1:8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</row>
    <row r="625" spans="1:8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</row>
    <row r="626" spans="1:8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</row>
    <row r="627" spans="1:8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</row>
    <row r="628" spans="1:8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</row>
    <row r="629" spans="1:8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</row>
    <row r="630" spans="1:8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</row>
    <row r="631" spans="1:8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</row>
    <row r="632" spans="1:8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</row>
    <row r="633" spans="1:8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</row>
    <row r="634" spans="1:8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</row>
    <row r="635" spans="1:8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</row>
    <row r="636" spans="1:8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</row>
    <row r="637" spans="1:8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</row>
    <row r="638" spans="1:8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</row>
    <row r="639" spans="1:8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</row>
    <row r="640" spans="1:8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</row>
    <row r="641" spans="1:8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</row>
    <row r="642" spans="1:8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</row>
    <row r="643" spans="1:8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</row>
    <row r="644" spans="1:8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</row>
    <row r="645" spans="1:8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</row>
    <row r="646" spans="1:8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</row>
    <row r="647" spans="1:8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</row>
    <row r="648" spans="1:8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</row>
    <row r="649" spans="1:8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</row>
    <row r="650" spans="1:8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</row>
    <row r="651" spans="1:8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</row>
    <row r="652" spans="1:8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</row>
    <row r="653" spans="1:8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</row>
    <row r="654" spans="1:8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</row>
    <row r="655" spans="1:8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</row>
    <row r="656" spans="1:8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</row>
    <row r="657" spans="1:8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</row>
    <row r="658" spans="1:8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</row>
    <row r="659" spans="1:8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</row>
    <row r="660" spans="1:8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</row>
    <row r="661" spans="1:8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</row>
    <row r="662" spans="1:8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</row>
    <row r="663" spans="1:8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</row>
    <row r="664" spans="1:8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</row>
    <row r="665" spans="1:8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</row>
    <row r="666" spans="1:8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</row>
    <row r="667" spans="1:8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</row>
    <row r="668" spans="1:8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</row>
    <row r="669" spans="1:8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</row>
    <row r="670" spans="1:8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</row>
    <row r="671" spans="1:8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</row>
    <row r="672" spans="1:8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</row>
    <row r="673" spans="1:8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</row>
    <row r="674" spans="1:8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</row>
    <row r="675" spans="1:8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</row>
    <row r="676" spans="1:8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</row>
    <row r="677" spans="1:8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</row>
    <row r="678" spans="1:8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</row>
    <row r="679" spans="1:8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</row>
    <row r="680" spans="1:8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</row>
    <row r="681" spans="1: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</row>
    <row r="682" spans="1:8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</row>
    <row r="683" spans="1:8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</row>
    <row r="684" spans="1:8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</row>
    <row r="685" spans="1:8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</row>
    <row r="686" spans="1:8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</row>
    <row r="687" spans="1:8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</row>
    <row r="688" spans="1:8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</row>
    <row r="689" spans="1:8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</row>
    <row r="690" spans="1:8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</row>
    <row r="691" spans="1:8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</row>
    <row r="692" spans="1:8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</row>
    <row r="693" spans="1:8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</row>
    <row r="694" spans="1:8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</row>
    <row r="695" spans="1:8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</row>
    <row r="696" spans="1:8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</row>
    <row r="697" spans="1:8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</row>
    <row r="698" spans="1:8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</row>
    <row r="699" spans="1:8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</row>
    <row r="700" spans="1:8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</row>
    <row r="701" spans="1:8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</row>
    <row r="702" spans="1:8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</row>
    <row r="703" spans="1:8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</row>
    <row r="704" spans="1:8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</row>
    <row r="705" spans="1:8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</row>
    <row r="706" spans="1:8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</row>
    <row r="707" spans="1:8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</row>
    <row r="708" spans="1:8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</row>
    <row r="709" spans="1:8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</row>
    <row r="710" spans="1:8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</row>
    <row r="711" spans="1:8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</row>
    <row r="712" spans="1:8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</row>
    <row r="713" spans="1:8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</row>
    <row r="714" spans="1:8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</row>
    <row r="715" spans="1:8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</row>
    <row r="716" spans="1:8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</row>
    <row r="717" spans="1:8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</row>
    <row r="718" spans="1:8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</row>
    <row r="719" spans="1:8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</row>
    <row r="720" spans="1:8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</row>
    <row r="721" spans="1:8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</row>
    <row r="722" spans="1:8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</row>
    <row r="723" spans="1:8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</row>
    <row r="724" spans="1:8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</row>
    <row r="725" spans="1:8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</row>
    <row r="726" spans="1:8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</row>
    <row r="727" spans="1:8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</row>
    <row r="728" spans="1:8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</row>
    <row r="729" spans="1:8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</row>
    <row r="730" spans="1:8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</row>
    <row r="731" spans="1:8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</row>
    <row r="732" spans="1:8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</row>
    <row r="733" spans="1:8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</row>
    <row r="734" spans="1:8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</row>
    <row r="735" spans="1:8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</row>
    <row r="736" spans="1:8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</row>
    <row r="737" spans="1:8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</row>
    <row r="738" spans="1:8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</row>
    <row r="739" spans="1:8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</row>
    <row r="740" spans="1:8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</row>
    <row r="741" spans="1:8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</row>
    <row r="742" spans="1:8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</row>
    <row r="743" spans="1:8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</row>
    <row r="744" spans="1:8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</row>
    <row r="745" spans="1:8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</row>
    <row r="746" spans="1:8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</row>
    <row r="747" spans="1:8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</row>
    <row r="748" spans="1:8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</row>
    <row r="749" spans="1:8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</row>
    <row r="750" spans="1:8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</row>
    <row r="751" spans="1:8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</row>
    <row r="752" spans="1:8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</row>
    <row r="753" spans="1:8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</row>
    <row r="754" spans="1:8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</row>
    <row r="755" spans="1:8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</row>
    <row r="756" spans="1:8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</row>
    <row r="757" spans="1:8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</row>
    <row r="758" spans="1:8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</row>
    <row r="759" spans="1:8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</row>
    <row r="760" spans="1:8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</row>
    <row r="761" spans="1:8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</row>
    <row r="762" spans="1:8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</row>
    <row r="763" spans="1:8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</row>
    <row r="764" spans="1:8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</row>
    <row r="765" spans="1:8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</row>
    <row r="766" spans="1:8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</row>
    <row r="767" spans="1:8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</row>
    <row r="768" spans="1:8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</row>
    <row r="769" spans="1:8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</row>
    <row r="770" spans="1:8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</row>
    <row r="771" spans="1:8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</row>
    <row r="772" spans="1:8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</row>
    <row r="773" spans="1:8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</row>
    <row r="774" spans="1:8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</row>
    <row r="775" spans="1:8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</row>
    <row r="776" spans="1:8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</row>
    <row r="777" spans="1:8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</row>
    <row r="778" spans="1:8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</row>
    <row r="779" spans="1:8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</row>
    <row r="780" spans="1:8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</row>
    <row r="781" spans="1: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</row>
    <row r="782" spans="1:8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</row>
    <row r="783" spans="1:8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</row>
    <row r="784" spans="1:8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</row>
    <row r="785" spans="1:8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</row>
    <row r="786" spans="1:8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</row>
    <row r="787" spans="1:8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</row>
    <row r="788" spans="1:8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</row>
    <row r="789" spans="1:8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</row>
    <row r="790" spans="1:8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</row>
    <row r="791" spans="1:8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</row>
    <row r="792" spans="1:8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</row>
    <row r="793" spans="1:8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</row>
    <row r="794" spans="1:8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</row>
    <row r="795" spans="1:8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</row>
    <row r="796" spans="1:8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</row>
    <row r="797" spans="1:8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</row>
    <row r="798" spans="1:8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</row>
    <row r="799" spans="1:8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</row>
    <row r="800" spans="1:8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</row>
    <row r="801" spans="1:8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</row>
    <row r="802" spans="1:8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</row>
    <row r="803" spans="1:8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</row>
    <row r="804" spans="1:8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</row>
    <row r="805" spans="1:8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</row>
    <row r="806" spans="1:8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</row>
    <row r="807" spans="1:8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</row>
    <row r="808" spans="1:8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</row>
    <row r="809" spans="1:8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</row>
    <row r="810" spans="1:8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</row>
    <row r="811" spans="1:8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</row>
    <row r="812" spans="1:8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</row>
    <row r="813" spans="1:8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</row>
    <row r="814" spans="1:8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</row>
    <row r="815" spans="1:8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</row>
    <row r="816" spans="1:8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</row>
    <row r="817" spans="1:8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</row>
    <row r="818" spans="1:8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</row>
    <row r="819" spans="1:8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</row>
    <row r="820" spans="1:8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</row>
    <row r="821" spans="1:8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</row>
    <row r="822" spans="1:8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</row>
    <row r="823" spans="1:8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</row>
    <row r="824" spans="1:8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</row>
    <row r="825" spans="1:8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</row>
    <row r="826" spans="1:8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</row>
    <row r="827" spans="1:8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</row>
    <row r="828" spans="1:8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</row>
    <row r="829" spans="1:8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</row>
    <row r="830" spans="1:8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</row>
    <row r="831" spans="1:8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</row>
    <row r="832" spans="1:8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</row>
    <row r="833" spans="1:8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</row>
    <row r="834" spans="1:8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</row>
    <row r="835" spans="1:8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</row>
    <row r="836" spans="1:8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</row>
    <row r="837" spans="1:8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</row>
    <row r="838" spans="1:8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</row>
    <row r="839" spans="1:8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</row>
    <row r="840" spans="1:8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</row>
    <row r="841" spans="1:8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</row>
    <row r="842" spans="1:8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</row>
    <row r="843" spans="1:8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</row>
    <row r="844" spans="1:8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</row>
    <row r="845" spans="1:8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</row>
    <row r="846" spans="1:8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</row>
    <row r="847" spans="1:8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</row>
    <row r="848" spans="1:8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</row>
    <row r="849" spans="1:8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</row>
    <row r="850" spans="1:8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</row>
    <row r="851" spans="1:8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</row>
    <row r="852" spans="1:8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</row>
    <row r="853" spans="1:8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</row>
    <row r="854" spans="1:8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</row>
    <row r="855" spans="1:8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</row>
    <row r="856" spans="1:8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</row>
    <row r="857" spans="1:8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</row>
    <row r="858" spans="1:8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</row>
    <row r="859" spans="1:8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</row>
    <row r="860" spans="1:8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</row>
    <row r="861" spans="1:8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</row>
    <row r="862" spans="1:8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</row>
    <row r="863" spans="1:8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</row>
    <row r="864" spans="1:8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</row>
    <row r="865" spans="1:8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</row>
    <row r="866" spans="1:8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</row>
    <row r="867" spans="1:8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</row>
    <row r="868" spans="1:8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</row>
    <row r="869" spans="1:8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</row>
    <row r="870" spans="1:8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</row>
    <row r="871" spans="1:8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</row>
    <row r="872" spans="1:8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</row>
    <row r="873" spans="1:8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</row>
    <row r="874" spans="1:8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</row>
    <row r="875" spans="1:8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</row>
    <row r="876" spans="1:8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</row>
    <row r="877" spans="1:8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</row>
    <row r="878" spans="1:8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</row>
    <row r="879" spans="1:8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</row>
    <row r="880" spans="1:8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</row>
    <row r="881" spans="1: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</row>
    <row r="882" spans="1:8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</row>
    <row r="883" spans="1:8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</row>
    <row r="884" spans="1:8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</row>
    <row r="885" spans="1:8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</row>
    <row r="886" spans="1:8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</row>
    <row r="887" spans="1:8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</row>
    <row r="888" spans="1:8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</row>
    <row r="889" spans="1:8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</row>
    <row r="890" spans="1:8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</row>
    <row r="891" spans="1:8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</row>
    <row r="892" spans="1:8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</row>
    <row r="893" spans="1:8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</row>
    <row r="894" spans="1:8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</row>
    <row r="895" spans="1:8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</row>
    <row r="896" spans="1:8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</row>
    <row r="897" spans="1:8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</row>
    <row r="898" spans="1:8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</row>
    <row r="899" spans="1:8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</row>
    <row r="900" spans="1:8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</row>
    <row r="901" spans="1:8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</row>
    <row r="902" spans="1:8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</row>
    <row r="903" spans="1:8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</row>
    <row r="904" spans="1:8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</row>
    <row r="905" spans="1:8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</row>
    <row r="906" spans="1:8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</row>
    <row r="907" spans="1:8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</row>
    <row r="908" spans="1:8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</row>
    <row r="909" spans="1:8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</row>
    <row r="910" spans="1:8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</row>
    <row r="911" spans="1:8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</row>
    <row r="912" spans="1:8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</row>
    <row r="913" spans="1:8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</row>
    <row r="914" spans="1:8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</row>
    <row r="915" spans="1:8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</row>
    <row r="916" spans="1:8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</row>
    <row r="917" spans="1:8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</row>
    <row r="918" spans="1:8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</row>
    <row r="919" spans="1:8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</row>
    <row r="920" spans="1:8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</row>
    <row r="921" spans="1:8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</row>
    <row r="922" spans="1:8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</row>
    <row r="923" spans="1:8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</row>
    <row r="924" spans="1:8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</row>
    <row r="925" spans="1:8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</row>
    <row r="926" spans="1:8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</row>
    <row r="927" spans="1:8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</row>
    <row r="928" spans="1:8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</row>
    <row r="929" spans="1:8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</row>
    <row r="930" spans="1:8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</row>
    <row r="931" spans="1:8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</row>
    <row r="932" spans="1:8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</row>
    <row r="933" spans="1:8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</row>
    <row r="934" spans="1:8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</row>
    <row r="935" spans="1:8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</row>
    <row r="936" spans="1:8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</row>
    <row r="937" spans="1:8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</row>
    <row r="938" spans="1:8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</row>
    <row r="939" spans="1:8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</row>
  </sheetData>
  <customSheetViews>
    <customSheetView guid="{1F848F2A-1647-4ED0-99A1-CE069424082D}">
      <selection activeCell="B5" sqref="B5"/>
      <pageMargins left="0.17" right="0.16" top="0.47" bottom="0.28999999999999998" header="0.31496062992125984" footer="0.19"/>
      <pageSetup paperSize="9" orientation="landscape" r:id="rId1"/>
    </customSheetView>
  </customSheetViews>
  <mergeCells count="14">
    <mergeCell ref="B15:C15"/>
    <mergeCell ref="A15:A16"/>
    <mergeCell ref="A13:C13"/>
    <mergeCell ref="A14:C14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ageMargins left="0.15748031496062992" right="0.15748031496062992" top="1.1399999999999999" bottom="0.82677165354330717" header="0.31" footer="0.59055118110236227"/>
  <pageSetup paperSize="9" scale="85" fitToHeight="12" pageOrder="overThenDown" orientation="landscape" r:id="rId2"/>
  <headerFooter>
    <oddHeader>&amp;R&amp;G</oddHeader>
    <oddFooter>&amp;R&amp;P /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7"/>
  <dimension ref="A1:BD967"/>
  <sheetViews>
    <sheetView showGridLines="0" topLeftCell="A4" workbookViewId="0">
      <selection sqref="A1:I1"/>
    </sheetView>
  </sheetViews>
  <sheetFormatPr defaultColWidth="9.140625" defaultRowHeight="12.75"/>
  <cols>
    <col min="1" max="1" width="56.28515625" style="6" customWidth="1"/>
    <col min="2" max="2" width="12.28515625" style="6" bestFit="1" customWidth="1"/>
    <col min="3" max="3" width="20.42578125" style="6" customWidth="1"/>
    <col min="4" max="4" width="14.28515625" style="6" bestFit="1" customWidth="1"/>
    <col min="5" max="9" width="10.7109375" style="6" customWidth="1"/>
    <col min="10" max="11" width="13.42578125" style="6" customWidth="1"/>
    <col min="12" max="16384" width="9.140625" style="6"/>
  </cols>
  <sheetData>
    <row r="1" spans="1:56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56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56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56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56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56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56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56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56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56" s="8" customFormat="1" ht="1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56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56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56" ht="13.5" thickTop="1">
      <c r="A13" s="964" t="s">
        <v>412</v>
      </c>
      <c r="B13" s="965"/>
      <c r="C13" s="965"/>
      <c r="D13" s="966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56" ht="22.5">
      <c r="A14" s="593" t="s">
        <v>74</v>
      </c>
      <c r="B14" s="162" t="s">
        <v>115</v>
      </c>
      <c r="C14" s="591" t="s">
        <v>342</v>
      </c>
      <c r="D14" s="592" t="s">
        <v>116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56">
      <c r="A15" s="389" t="s">
        <v>199</v>
      </c>
      <c r="B15" s="461">
        <v>365</v>
      </c>
      <c r="C15" s="462">
        <v>365</v>
      </c>
      <c r="D15" s="463">
        <v>365</v>
      </c>
      <c r="E15" s="21"/>
      <c r="F15" s="21"/>
      <c r="G15" s="21"/>
      <c r="H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>
      <c r="A16" s="390" t="s">
        <v>218</v>
      </c>
      <c r="B16" s="464">
        <v>97</v>
      </c>
      <c r="C16" s="465">
        <v>97</v>
      </c>
      <c r="D16" s="466">
        <v>97</v>
      </c>
      <c r="E16" s="21"/>
      <c r="F16" s="21"/>
      <c r="G16" s="21"/>
      <c r="H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6">
      <c r="A17" s="390" t="s">
        <v>200</v>
      </c>
      <c r="B17" s="467">
        <f>+B15-B16</f>
        <v>268</v>
      </c>
      <c r="C17" s="465">
        <f>+C15-C16</f>
        <v>268</v>
      </c>
      <c r="D17" s="466">
        <f>+D15-D16</f>
        <v>268</v>
      </c>
      <c r="E17" s="21"/>
      <c r="F17" s="21"/>
      <c r="G17" s="21"/>
      <c r="H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:56">
      <c r="A18" s="390" t="s">
        <v>201</v>
      </c>
      <c r="B18" s="467">
        <f>ROUND(+B15/B17,4)</f>
        <v>1.3619000000000001</v>
      </c>
      <c r="C18" s="465">
        <f>ROUND(+C15/C17,4)</f>
        <v>1.3619000000000001</v>
      </c>
      <c r="D18" s="466">
        <f>ROUND(+D15/D17,4)</f>
        <v>1.3619000000000001</v>
      </c>
      <c r="E18" s="21"/>
      <c r="F18" s="21"/>
      <c r="G18" s="21"/>
      <c r="H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>
      <c r="A19" s="390" t="s">
        <v>202</v>
      </c>
      <c r="B19" s="464">
        <v>7</v>
      </c>
      <c r="C19" s="465">
        <v>7</v>
      </c>
      <c r="D19" s="466">
        <v>7</v>
      </c>
      <c r="E19" s="21"/>
      <c r="F19" s="21"/>
      <c r="G19" s="21"/>
      <c r="H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>
      <c r="A20" s="390" t="s">
        <v>203</v>
      </c>
      <c r="B20" s="629"/>
      <c r="C20" s="468">
        <f>B20</f>
        <v>0</v>
      </c>
      <c r="D20" s="469">
        <f>C20</f>
        <v>0</v>
      </c>
      <c r="E20" s="21"/>
      <c r="F20" s="21"/>
      <c r="G20" s="21"/>
      <c r="H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>
      <c r="A21" s="390" t="s">
        <v>204</v>
      </c>
      <c r="B21" s="470">
        <f>+B19-B20</f>
        <v>7</v>
      </c>
      <c r="C21" s="468">
        <f>+C19-C20</f>
        <v>7</v>
      </c>
      <c r="D21" s="469">
        <f>+D19-D20</f>
        <v>7</v>
      </c>
      <c r="E21" s="21"/>
      <c r="F21" s="21"/>
      <c r="G21" s="21"/>
      <c r="H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56">
      <c r="A22" s="390" t="s">
        <v>205</v>
      </c>
      <c r="B22" s="467">
        <f>ROUND(+B19/B21,4)</f>
        <v>1</v>
      </c>
      <c r="C22" s="465">
        <f>ROUND(+C19/C21,4)</f>
        <v>1</v>
      </c>
      <c r="D22" s="466">
        <f>ROUND(+D19/D21,4)</f>
        <v>1</v>
      </c>
      <c r="E22" s="21"/>
      <c r="F22" s="21"/>
      <c r="G22" s="21"/>
      <c r="H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>
      <c r="A23" s="390" t="s">
        <v>206</v>
      </c>
      <c r="B23" s="467">
        <f>+B24*210</f>
        <v>0</v>
      </c>
      <c r="C23" s="465">
        <f>+C24*210</f>
        <v>0</v>
      </c>
      <c r="D23" s="466">
        <f>+D24*210</f>
        <v>0</v>
      </c>
      <c r="E23" s="21"/>
      <c r="F23" s="21"/>
      <c r="G23" s="21"/>
      <c r="H23" s="21"/>
      <c r="J23" s="22"/>
      <c r="K23" s="22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>
      <c r="A24" s="390" t="s">
        <v>207</v>
      </c>
      <c r="B24" s="630"/>
      <c r="C24" s="631"/>
      <c r="D24" s="466">
        <f>+B24+C24</f>
        <v>0</v>
      </c>
      <c r="E24" s="21"/>
      <c r="F24" s="21"/>
      <c r="G24" s="21"/>
      <c r="H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</row>
    <row r="25" spans="1:56" ht="27" customHeight="1">
      <c r="A25" s="390" t="s">
        <v>208</v>
      </c>
      <c r="B25" s="467">
        <f>ROUND(+B24*B18*B22,4)</f>
        <v>0</v>
      </c>
      <c r="C25" s="465">
        <f>ROUND(+C24*C18*C22,4)</f>
        <v>0</v>
      </c>
      <c r="D25" s="466">
        <f>+C25+B25</f>
        <v>0</v>
      </c>
      <c r="E25" s="21"/>
      <c r="F25" s="21"/>
      <c r="G25" s="21"/>
      <c r="H25" s="21"/>
      <c r="I25" s="23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6" spans="1:56">
      <c r="A26" s="390" t="s">
        <v>219</v>
      </c>
      <c r="B26" s="630"/>
      <c r="C26" s="465">
        <f>0.03+0.04</f>
        <v>7.0000000000000007E-2</v>
      </c>
      <c r="D26" s="466">
        <f>0.03+0.04</f>
        <v>7.0000000000000007E-2</v>
      </c>
      <c r="E26" s="21"/>
      <c r="F26" s="21"/>
      <c r="G26" s="21"/>
      <c r="H26" s="24"/>
      <c r="J26" s="17"/>
      <c r="K26" s="17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</row>
    <row r="27" spans="1:56" ht="27" customHeight="1">
      <c r="A27" s="390" t="s">
        <v>211</v>
      </c>
      <c r="B27" s="467">
        <f>ROUND(+B25*(1+B26),2)</f>
        <v>0</v>
      </c>
      <c r="C27" s="465">
        <f>ROUND(+C25*(1+C26),2)</f>
        <v>0</v>
      </c>
      <c r="D27" s="466">
        <f>ROUND(+D25*(1+D26),2)</f>
        <v>0</v>
      </c>
      <c r="E27" s="21"/>
      <c r="F27" s="21"/>
      <c r="G27" s="21"/>
      <c r="H27" s="21"/>
      <c r="I27" s="23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>
      <c r="A28" s="390" t="s">
        <v>209</v>
      </c>
      <c r="B28" s="471">
        <f>+B78</f>
        <v>0</v>
      </c>
      <c r="C28" s="472">
        <f>+C78</f>
        <v>0</v>
      </c>
      <c r="D28" s="473">
        <f>+D78</f>
        <v>0</v>
      </c>
      <c r="E28" s="21"/>
      <c r="F28" s="21"/>
      <c r="G28" s="21"/>
      <c r="H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1:56">
      <c r="A29" s="391" t="s">
        <v>212</v>
      </c>
      <c r="B29" s="474">
        <f>ROUND(+B27*(B28),2)</f>
        <v>0</v>
      </c>
      <c r="C29" s="475">
        <f>ROUND(+C27*(C28),2)</f>
        <v>0</v>
      </c>
      <c r="D29" s="476">
        <f>ROUND(+D27*(D28),2)</f>
        <v>0</v>
      </c>
      <c r="E29" s="21"/>
      <c r="F29" s="21"/>
      <c r="G29" s="21"/>
      <c r="H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1:56">
      <c r="A30" s="387"/>
      <c r="B30" s="478"/>
      <c r="C30" s="479"/>
      <c r="D30" s="480"/>
      <c r="E30" s="21"/>
      <c r="F30" s="21"/>
      <c r="G30" s="21"/>
      <c r="H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>
      <c r="A31" s="384" t="s">
        <v>213</v>
      </c>
      <c r="B31" s="481" t="str">
        <f>IFERROR('Q31'!B29/'Q1 a Q18'!D28,"")</f>
        <v/>
      </c>
      <c r="C31" s="482" t="str">
        <f>IFERROR(B31*'Q40 a Q42'!$C$35,"")</f>
        <v/>
      </c>
      <c r="D31" s="483" t="str">
        <f>+C31</f>
        <v/>
      </c>
      <c r="E31" s="21"/>
      <c r="F31" s="21"/>
      <c r="G31" s="21"/>
      <c r="H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>
      <c r="A32" s="387"/>
      <c r="B32" s="479"/>
      <c r="C32" s="479"/>
      <c r="D32" s="48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>
      <c r="A33" s="389" t="s">
        <v>82</v>
      </c>
      <c r="B33" s="484">
        <f>SUM(B34:B39)</f>
        <v>0</v>
      </c>
      <c r="C33" s="485">
        <f>SUM(C34:C39)</f>
        <v>112</v>
      </c>
      <c r="D33" s="486">
        <f>SUM(D34:D39)</f>
        <v>112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6">
      <c r="A34" s="390" t="s">
        <v>251</v>
      </c>
      <c r="B34" s="632"/>
      <c r="C34" s="487">
        <f>+B34</f>
        <v>0</v>
      </c>
      <c r="D34" s="488">
        <f>+C34</f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</row>
    <row r="35" spans="1:56">
      <c r="A35" s="390" t="s">
        <v>83</v>
      </c>
      <c r="B35" s="632"/>
      <c r="C35" s="487">
        <f>+B35</f>
        <v>0</v>
      </c>
      <c r="D35" s="488">
        <f>+C35</f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1:56">
      <c r="A36" s="390" t="s">
        <v>84</v>
      </c>
      <c r="B36" s="632"/>
      <c r="C36" s="487">
        <v>95</v>
      </c>
      <c r="D36" s="488">
        <v>95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</row>
    <row r="37" spans="1:56">
      <c r="A37" s="390" t="s">
        <v>214</v>
      </c>
      <c r="B37" s="632"/>
      <c r="C37" s="487">
        <v>12</v>
      </c>
      <c r="D37" s="488">
        <v>12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</row>
    <row r="38" spans="1:56">
      <c r="A38" s="391" t="s">
        <v>85</v>
      </c>
      <c r="B38" s="633"/>
      <c r="C38" s="489">
        <v>5</v>
      </c>
      <c r="D38" s="490">
        <v>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6">
      <c r="A39" s="389"/>
      <c r="B39" s="484"/>
      <c r="C39" s="485"/>
      <c r="D39" s="48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</row>
    <row r="40" spans="1:56">
      <c r="A40" s="391"/>
      <c r="B40" s="491"/>
      <c r="C40" s="492"/>
      <c r="D40" s="49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</row>
    <row r="41" spans="1:56">
      <c r="A41" s="384" t="s">
        <v>215</v>
      </c>
      <c r="B41" s="634"/>
      <c r="C41" s="479">
        <f>+B41*'Q40 a Q42'!$C$35</f>
        <v>0</v>
      </c>
      <c r="D41" s="480">
        <f>+B41+C41</f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</row>
    <row r="42" spans="1:56">
      <c r="A42" s="384"/>
      <c r="B42" s="494"/>
      <c r="C42" s="479"/>
      <c r="D42" s="48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</row>
    <row r="43" spans="1:56">
      <c r="A43" s="389" t="s">
        <v>89</v>
      </c>
      <c r="B43" s="495" t="str">
        <f>IFERROR(B44+B47+B45,"")</f>
        <v/>
      </c>
      <c r="C43" s="496" t="str">
        <f>IFERROR(C44+C47+C45,"")</f>
        <v/>
      </c>
      <c r="D43" s="497" t="str">
        <f>IFERROR(D44+D47+D45,"")</f>
        <v/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1:56">
      <c r="A44" s="390" t="s">
        <v>77</v>
      </c>
      <c r="B44" s="498" t="str">
        <f>IFERROR(B31*B27,"")</f>
        <v/>
      </c>
      <c r="C44" s="499" t="str">
        <f>IFERROR(C31*C27,"")</f>
        <v/>
      </c>
      <c r="D44" s="500" t="str">
        <f>IFERROR(C44+B44,"")</f>
        <v/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</row>
    <row r="45" spans="1:56">
      <c r="A45" s="390" t="s">
        <v>80</v>
      </c>
      <c r="B45" s="498" t="str">
        <f>IFERROR(B29*B31,"")</f>
        <v/>
      </c>
      <c r="C45" s="499" t="str">
        <f>IFERROR(C29*C31,"")</f>
        <v/>
      </c>
      <c r="D45" s="500" t="str">
        <f>IFERROR(C45+B45,"")</f>
        <v/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</row>
    <row r="46" spans="1:56">
      <c r="A46" s="787" t="s">
        <v>88</v>
      </c>
      <c r="B46" s="498" t="str">
        <f>IFERROR(B44+B45,"")</f>
        <v/>
      </c>
      <c r="C46" s="499" t="str">
        <f>IFERROR(C44+C45,"")</f>
        <v/>
      </c>
      <c r="D46" s="500" t="str">
        <f>IFERROR(D44+D45,"")</f>
        <v/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</row>
    <row r="47" spans="1:56">
      <c r="A47" s="391" t="s">
        <v>82</v>
      </c>
      <c r="B47" s="501">
        <f>+B41*B33</f>
        <v>0</v>
      </c>
      <c r="C47" s="502">
        <f>+C41*C33</f>
        <v>0</v>
      </c>
      <c r="D47" s="503">
        <f>+C47+B47</f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</row>
    <row r="48" spans="1:56">
      <c r="A48" s="384"/>
      <c r="B48" s="494"/>
      <c r="C48" s="479"/>
      <c r="D48" s="48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</row>
    <row r="49" spans="1:56">
      <c r="A49" s="967" t="s">
        <v>79</v>
      </c>
      <c r="B49" s="968"/>
      <c r="C49" s="968"/>
      <c r="D49" s="969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</row>
    <row r="50" spans="1:56">
      <c r="A50" s="788" t="s">
        <v>90</v>
      </c>
      <c r="B50" s="635"/>
      <c r="C50" s="504">
        <f t="shared" ref="C50:C57" si="0">+B50</f>
        <v>0</v>
      </c>
      <c r="D50" s="505">
        <f t="shared" ref="D50:D57" si="1">+C50</f>
        <v>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</row>
    <row r="51" spans="1:56">
      <c r="A51" s="418" t="s">
        <v>91</v>
      </c>
      <c r="B51" s="636"/>
      <c r="C51" s="506">
        <f>+B51</f>
        <v>0</v>
      </c>
      <c r="D51" s="507">
        <f t="shared" si="1"/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</row>
    <row r="52" spans="1:56">
      <c r="A52" s="418" t="s">
        <v>92</v>
      </c>
      <c r="B52" s="636"/>
      <c r="C52" s="506">
        <f>+B52</f>
        <v>0</v>
      </c>
      <c r="D52" s="507">
        <f t="shared" si="1"/>
        <v>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</row>
    <row r="53" spans="1:56">
      <c r="A53" s="418" t="s">
        <v>93</v>
      </c>
      <c r="B53" s="636"/>
      <c r="C53" s="506">
        <f t="shared" si="0"/>
        <v>0</v>
      </c>
      <c r="D53" s="507">
        <f t="shared" si="1"/>
        <v>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</row>
    <row r="54" spans="1:56">
      <c r="A54" s="418" t="s">
        <v>94</v>
      </c>
      <c r="B54" s="636"/>
      <c r="C54" s="506">
        <f t="shared" si="0"/>
        <v>0</v>
      </c>
      <c r="D54" s="507">
        <f t="shared" si="1"/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</row>
    <row r="55" spans="1:56">
      <c r="A55" s="418" t="s">
        <v>95</v>
      </c>
      <c r="B55" s="636"/>
      <c r="C55" s="506">
        <f t="shared" si="0"/>
        <v>0</v>
      </c>
      <c r="D55" s="507">
        <f t="shared" si="1"/>
        <v>0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</row>
    <row r="56" spans="1:56">
      <c r="A56" s="418" t="s">
        <v>96</v>
      </c>
      <c r="B56" s="636"/>
      <c r="C56" s="506">
        <f t="shared" si="0"/>
        <v>0</v>
      </c>
      <c r="D56" s="507">
        <f t="shared" si="1"/>
        <v>0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</row>
    <row r="57" spans="1:56">
      <c r="A57" s="789" t="s">
        <v>97</v>
      </c>
      <c r="B57" s="637"/>
      <c r="C57" s="508">
        <f t="shared" si="0"/>
        <v>0</v>
      </c>
      <c r="D57" s="509">
        <f t="shared" si="1"/>
        <v>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</row>
    <row r="58" spans="1:56">
      <c r="A58" s="790" t="s">
        <v>98</v>
      </c>
      <c r="B58" s="510">
        <f>SUM(B50:B57)</f>
        <v>0</v>
      </c>
      <c r="C58" s="511">
        <f>SUM(C50:C57)</f>
        <v>0</v>
      </c>
      <c r="D58" s="512">
        <f>SUM(D50:D57)</f>
        <v>0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</row>
    <row r="59" spans="1:56">
      <c r="A59" s="790" t="s">
        <v>99</v>
      </c>
      <c r="B59" s="494"/>
      <c r="C59" s="479"/>
      <c r="D59" s="48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</row>
    <row r="60" spans="1:56">
      <c r="A60" s="788" t="s">
        <v>100</v>
      </c>
      <c r="B60" s="635"/>
      <c r="C60" s="504">
        <f t="shared" ref="C60:D68" si="2">+B60</f>
        <v>0</v>
      </c>
      <c r="D60" s="505">
        <f t="shared" si="2"/>
        <v>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</row>
    <row r="61" spans="1:56">
      <c r="A61" s="418" t="s">
        <v>101</v>
      </c>
      <c r="B61" s="636"/>
      <c r="C61" s="506">
        <f t="shared" si="2"/>
        <v>0</v>
      </c>
      <c r="D61" s="507">
        <f t="shared" si="2"/>
        <v>0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</row>
    <row r="62" spans="1:56">
      <c r="A62" s="418" t="s">
        <v>102</v>
      </c>
      <c r="B62" s="636"/>
      <c r="C62" s="506">
        <f t="shared" si="2"/>
        <v>0</v>
      </c>
      <c r="D62" s="507">
        <f t="shared" si="2"/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</row>
    <row r="63" spans="1:56">
      <c r="A63" s="418" t="s">
        <v>103</v>
      </c>
      <c r="B63" s="636"/>
      <c r="C63" s="506">
        <f t="shared" si="2"/>
        <v>0</v>
      </c>
      <c r="D63" s="507">
        <f t="shared" si="2"/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</row>
    <row r="64" spans="1:56">
      <c r="A64" s="418" t="s">
        <v>104</v>
      </c>
      <c r="B64" s="636"/>
      <c r="C64" s="506">
        <f t="shared" si="2"/>
        <v>0</v>
      </c>
      <c r="D64" s="507">
        <f t="shared" si="2"/>
        <v>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</row>
    <row r="65" spans="1:56">
      <c r="A65" s="418" t="s">
        <v>105</v>
      </c>
      <c r="B65" s="636"/>
      <c r="C65" s="506">
        <f t="shared" si="2"/>
        <v>0</v>
      </c>
      <c r="D65" s="507">
        <f t="shared" si="2"/>
        <v>0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</row>
    <row r="66" spans="1:56">
      <c r="A66" s="418" t="s">
        <v>106</v>
      </c>
      <c r="B66" s="636"/>
      <c r="C66" s="506">
        <f t="shared" si="2"/>
        <v>0</v>
      </c>
      <c r="D66" s="507">
        <f t="shared" si="2"/>
        <v>0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</row>
    <row r="67" spans="1:56">
      <c r="A67" s="418" t="s">
        <v>107</v>
      </c>
      <c r="B67" s="636"/>
      <c r="C67" s="506">
        <f t="shared" si="2"/>
        <v>0</v>
      </c>
      <c r="D67" s="507">
        <f t="shared" si="2"/>
        <v>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</row>
    <row r="68" spans="1:56">
      <c r="A68" s="789" t="s">
        <v>108</v>
      </c>
      <c r="B68" s="637"/>
      <c r="C68" s="508">
        <f t="shared" si="2"/>
        <v>0</v>
      </c>
      <c r="D68" s="509">
        <f t="shared" si="2"/>
        <v>0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</row>
    <row r="69" spans="1:56">
      <c r="A69" s="790" t="s">
        <v>98</v>
      </c>
      <c r="B69" s="510">
        <f>SUM(B60:B68)</f>
        <v>0</v>
      </c>
      <c r="C69" s="511">
        <f>SUM(C60:C68)</f>
        <v>0</v>
      </c>
      <c r="D69" s="512">
        <f>SUM(D60:D68)</f>
        <v>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</row>
    <row r="70" spans="1:56">
      <c r="A70" s="790" t="s">
        <v>109</v>
      </c>
      <c r="B70" s="494"/>
      <c r="C70" s="479"/>
      <c r="D70" s="48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pans="1:56">
      <c r="A71" s="791" t="s">
        <v>110</v>
      </c>
      <c r="B71" s="635"/>
      <c r="C71" s="504">
        <f t="shared" ref="C71:D73" si="3">+B71</f>
        <v>0</v>
      </c>
      <c r="D71" s="505">
        <f t="shared" si="3"/>
        <v>0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</row>
    <row r="72" spans="1:56">
      <c r="A72" s="418" t="s">
        <v>111</v>
      </c>
      <c r="B72" s="636"/>
      <c r="C72" s="506">
        <f t="shared" si="3"/>
        <v>0</v>
      </c>
      <c r="D72" s="507">
        <f t="shared" si="3"/>
        <v>0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</row>
    <row r="73" spans="1:56">
      <c r="A73" s="789" t="s">
        <v>112</v>
      </c>
      <c r="B73" s="637"/>
      <c r="C73" s="508">
        <f t="shared" si="3"/>
        <v>0</v>
      </c>
      <c r="D73" s="509">
        <f t="shared" si="3"/>
        <v>0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</row>
    <row r="74" spans="1:56">
      <c r="A74" s="790" t="s">
        <v>98</v>
      </c>
      <c r="B74" s="510">
        <f>SUM(B71:B73)</f>
        <v>0</v>
      </c>
      <c r="C74" s="511">
        <f>SUM(C71:C73)</f>
        <v>0</v>
      </c>
      <c r="D74" s="512">
        <f>SUM(D71:D73)</f>
        <v>0</v>
      </c>
      <c r="E74" s="21"/>
      <c r="F74" s="21"/>
      <c r="G74" s="21"/>
      <c r="H74" s="21"/>
      <c r="I74" s="26"/>
      <c r="J74" s="26"/>
      <c r="K74" s="26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</row>
    <row r="75" spans="1:56">
      <c r="A75" s="477"/>
      <c r="B75" s="478"/>
      <c r="C75" s="478"/>
      <c r="D75" s="513"/>
      <c r="E75" s="21"/>
      <c r="F75" s="21"/>
      <c r="G75" s="21"/>
      <c r="H75" s="21"/>
      <c r="I75" s="26"/>
      <c r="J75" s="26"/>
      <c r="K75" s="26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</row>
    <row r="76" spans="1:56">
      <c r="A76" s="381" t="s">
        <v>113</v>
      </c>
      <c r="B76" s="510"/>
      <c r="C76" s="511"/>
      <c r="D76" s="512"/>
      <c r="E76" s="21"/>
      <c r="F76" s="21"/>
      <c r="G76" s="21"/>
      <c r="H76" s="21"/>
      <c r="I76" s="26"/>
      <c r="J76" s="26"/>
      <c r="K76" s="26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</row>
    <row r="77" spans="1:56">
      <c r="A77" s="382" t="s">
        <v>114</v>
      </c>
      <c r="B77" s="510">
        <f>+B69*B58</f>
        <v>0</v>
      </c>
      <c r="C77" s="511">
        <f>+C69*C58</f>
        <v>0</v>
      </c>
      <c r="D77" s="512">
        <f>+D69*D58</f>
        <v>0</v>
      </c>
      <c r="E77" s="21"/>
      <c r="F77" s="21"/>
      <c r="G77" s="21"/>
      <c r="H77" s="21"/>
      <c r="I77" s="26"/>
      <c r="J77" s="26"/>
      <c r="K77" s="26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</row>
    <row r="78" spans="1:56" ht="13.5" thickBot="1">
      <c r="A78" s="383" t="s">
        <v>29</v>
      </c>
      <c r="B78" s="514">
        <f>+B77+B69+B58+B74</f>
        <v>0</v>
      </c>
      <c r="C78" s="515">
        <f>+C77+C69+C58+C74</f>
        <v>0</v>
      </c>
      <c r="D78" s="516">
        <f>+D77+D69+D58+D74</f>
        <v>0</v>
      </c>
      <c r="E78" s="21"/>
      <c r="F78" s="21"/>
      <c r="G78" s="21"/>
      <c r="H78" s="21"/>
      <c r="I78" s="26"/>
      <c r="J78" s="26"/>
      <c r="K78" s="26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</row>
    <row r="79" spans="1:56" ht="13.5" thickTop="1">
      <c r="A79" s="4" t="s">
        <v>225</v>
      </c>
      <c r="B79" s="21"/>
      <c r="C79" s="21"/>
      <c r="D79" s="21"/>
      <c r="E79" s="21"/>
      <c r="F79" s="21"/>
      <c r="G79" s="21"/>
      <c r="H79" s="21"/>
      <c r="I79" s="26"/>
      <c r="J79" s="26"/>
      <c r="K79" s="26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</row>
    <row r="80" spans="1:56">
      <c r="A80" s="4" t="s">
        <v>220</v>
      </c>
      <c r="B80" s="21"/>
      <c r="C80" s="21"/>
      <c r="D80" s="21"/>
      <c r="E80" s="21"/>
      <c r="F80" s="21"/>
      <c r="G80" s="21"/>
      <c r="H80" s="21"/>
      <c r="I80" s="26"/>
      <c r="J80" s="26"/>
      <c r="K80" s="26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</row>
    <row r="81" spans="1:56">
      <c r="A81" s="4" t="s">
        <v>221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1:56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1:56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1:56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1:56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56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1:56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1:56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1:56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1:5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1:56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1:56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56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1:56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1:56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1:56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1:56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1:56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1:56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1:5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56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56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56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1:56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1:56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1:56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1:56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1:56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1:56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1:5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1:56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1:56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1:56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1:56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1:56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1:56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1:56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1:56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1:56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1:5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1:56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1:56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1:56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1:56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1:56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1:56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1:56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1:56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1:56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1:5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1:56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1:56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1:56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1:56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1:56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1:56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1:56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1:56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1:56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1:5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1:56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1:56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1:56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1:56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1:56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1:56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1:56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1:56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1:56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1: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1:56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1:56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1:56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1:56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1:56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1:56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1:56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1:56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1:56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1:5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1:56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1:56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1:56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1:56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1:56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1:56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</row>
    <row r="173" spans="1:56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</row>
    <row r="174" spans="1:56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</row>
    <row r="175" spans="1:56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1:5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1:56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1:56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1:56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</row>
    <row r="180" spans="1:56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</row>
    <row r="181" spans="1:56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</row>
    <row r="182" spans="1:56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1:56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1:56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1:56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1:5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</row>
    <row r="187" spans="1:56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</row>
    <row r="188" spans="1:56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</row>
    <row r="189" spans="1:56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1:56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1:56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1:56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1:56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</row>
    <row r="194" spans="1:56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</row>
    <row r="195" spans="1:56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</row>
    <row r="196" spans="1:5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1:56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1:56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1:56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1:56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</row>
    <row r="201" spans="1:56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</row>
    <row r="202" spans="1:56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</row>
    <row r="203" spans="1:56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1:56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1:56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1:5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</row>
    <row r="207" spans="1:56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</row>
    <row r="208" spans="1:56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</row>
    <row r="209" spans="1:56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</row>
    <row r="210" spans="1:56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</row>
    <row r="211" spans="1:56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</row>
    <row r="212" spans="1:56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</row>
    <row r="213" spans="1:56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</row>
    <row r="214" spans="1:56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</row>
    <row r="215" spans="1:56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</row>
    <row r="216" spans="1:5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</row>
    <row r="217" spans="1:56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</row>
    <row r="218" spans="1:56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</row>
    <row r="219" spans="1:56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</row>
    <row r="220" spans="1:56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</row>
    <row r="221" spans="1:56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</row>
    <row r="222" spans="1:56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</row>
    <row r="223" spans="1:56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</row>
    <row r="224" spans="1:56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</row>
    <row r="225" spans="1:56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</row>
    <row r="226" spans="1:5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</row>
    <row r="227" spans="1:56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</row>
    <row r="228" spans="1:56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</row>
    <row r="229" spans="1:56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</row>
    <row r="230" spans="1:56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</row>
    <row r="231" spans="1:56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</row>
    <row r="232" spans="1:56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</row>
    <row r="233" spans="1:56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</row>
    <row r="234" spans="1:56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</row>
    <row r="235" spans="1:56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</row>
    <row r="236" spans="1:5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</row>
    <row r="237" spans="1:56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</row>
    <row r="238" spans="1:56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</row>
    <row r="239" spans="1:56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</row>
    <row r="240" spans="1:56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</row>
    <row r="241" spans="1:56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</row>
    <row r="242" spans="1:56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</row>
    <row r="243" spans="1:56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</row>
    <row r="244" spans="1:56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</row>
    <row r="245" spans="1:56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</row>
    <row r="246" spans="1:5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</row>
    <row r="247" spans="1:56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</row>
    <row r="248" spans="1:56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</row>
    <row r="249" spans="1:56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</row>
    <row r="250" spans="1:56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</row>
    <row r="251" spans="1:56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</row>
    <row r="252" spans="1:56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</row>
    <row r="253" spans="1:56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</row>
    <row r="254" spans="1:56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</row>
    <row r="255" spans="1:56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</row>
    <row r="256" spans="1:5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</row>
    <row r="257" spans="1:56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</row>
    <row r="258" spans="1:56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</row>
    <row r="259" spans="1:56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</row>
    <row r="260" spans="1:56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</row>
    <row r="261" spans="1:56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</row>
    <row r="262" spans="1:56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</row>
    <row r="263" spans="1:56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</row>
    <row r="264" spans="1:56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</row>
    <row r="265" spans="1:56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</row>
    <row r="266" spans="1:5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</row>
    <row r="267" spans="1:56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</row>
    <row r="268" spans="1:56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</row>
    <row r="269" spans="1:56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</row>
    <row r="270" spans="1:56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</row>
    <row r="271" spans="1:56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</row>
    <row r="272" spans="1:56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</row>
    <row r="273" spans="1:56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</row>
    <row r="274" spans="1:56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</row>
    <row r="275" spans="1:56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</row>
    <row r="276" spans="1:5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</row>
    <row r="277" spans="1:56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</row>
    <row r="278" spans="1:56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</row>
    <row r="279" spans="1:56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</row>
    <row r="280" spans="1:56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</row>
    <row r="281" spans="1:56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</row>
    <row r="282" spans="1:56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</row>
    <row r="283" spans="1:56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</row>
    <row r="284" spans="1:56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</row>
    <row r="285" spans="1:56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</row>
    <row r="286" spans="1:5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</row>
    <row r="287" spans="1:56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</row>
    <row r="288" spans="1:56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</row>
    <row r="289" spans="1:56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</row>
    <row r="290" spans="1:56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</row>
    <row r="291" spans="1:56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</row>
    <row r="292" spans="1:56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</row>
    <row r="293" spans="1:56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</row>
    <row r="294" spans="1:56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</row>
    <row r="295" spans="1:56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</row>
    <row r="296" spans="1:5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</row>
    <row r="297" spans="1:56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</row>
    <row r="298" spans="1:56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</row>
    <row r="299" spans="1:56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</row>
    <row r="300" spans="1:56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</row>
    <row r="301" spans="1:56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</row>
    <row r="302" spans="1:56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</row>
    <row r="303" spans="1:56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</row>
    <row r="304" spans="1:56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</row>
    <row r="305" spans="1:56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</row>
    <row r="306" spans="1:5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</row>
    <row r="307" spans="1:56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</row>
    <row r="308" spans="1:56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</row>
    <row r="309" spans="1:56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</row>
    <row r="310" spans="1:56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</row>
    <row r="311" spans="1:56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</row>
    <row r="312" spans="1:56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</row>
    <row r="313" spans="1:56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</row>
    <row r="314" spans="1:56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</row>
    <row r="315" spans="1:56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</row>
    <row r="316" spans="1:5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</row>
    <row r="317" spans="1:56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</row>
    <row r="318" spans="1:56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</row>
    <row r="319" spans="1:56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</row>
    <row r="320" spans="1:56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</row>
    <row r="321" spans="1:56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</row>
    <row r="322" spans="1:56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</row>
    <row r="323" spans="1:56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</row>
    <row r="324" spans="1:56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</row>
    <row r="325" spans="1:56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</row>
    <row r="326" spans="1:5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</row>
    <row r="327" spans="1:56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</row>
    <row r="328" spans="1:56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</row>
    <row r="329" spans="1:56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</row>
    <row r="330" spans="1:56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</row>
    <row r="331" spans="1:56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</row>
    <row r="332" spans="1:56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</row>
    <row r="333" spans="1:56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</row>
    <row r="334" spans="1:56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</row>
    <row r="335" spans="1:56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</row>
    <row r="336" spans="1:5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</row>
    <row r="337" spans="1:56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</row>
    <row r="338" spans="1:56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</row>
    <row r="339" spans="1:56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</row>
    <row r="340" spans="1:56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</row>
    <row r="341" spans="1:56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</row>
    <row r="342" spans="1:56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</row>
    <row r="343" spans="1:56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</row>
    <row r="344" spans="1:56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</row>
    <row r="345" spans="1:56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</row>
    <row r="346" spans="1:5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</row>
    <row r="347" spans="1:56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</row>
    <row r="348" spans="1:56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</row>
    <row r="349" spans="1:56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</row>
    <row r="350" spans="1:56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</row>
    <row r="351" spans="1:56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</row>
    <row r="352" spans="1:56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</row>
    <row r="353" spans="1:56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</row>
    <row r="354" spans="1:56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</row>
    <row r="355" spans="1:56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</row>
    <row r="356" spans="1:5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</row>
    <row r="357" spans="1:56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</row>
    <row r="358" spans="1:56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</row>
    <row r="359" spans="1:56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</row>
    <row r="360" spans="1:56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</row>
    <row r="361" spans="1:56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</row>
    <row r="362" spans="1:56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</row>
    <row r="363" spans="1:56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</row>
    <row r="364" spans="1:56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</row>
    <row r="365" spans="1:56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</row>
    <row r="366" spans="1:5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</row>
    <row r="367" spans="1:56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</row>
    <row r="368" spans="1:56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</row>
    <row r="369" spans="1:56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</row>
    <row r="370" spans="1:56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</row>
    <row r="371" spans="1:56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</row>
    <row r="372" spans="1:56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</row>
    <row r="373" spans="1:56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</row>
    <row r="374" spans="1:56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</row>
    <row r="375" spans="1:56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</row>
    <row r="376" spans="1:5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</row>
    <row r="377" spans="1:56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</row>
    <row r="378" spans="1:56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</row>
    <row r="379" spans="1:56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</row>
    <row r="380" spans="1:56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</row>
    <row r="381" spans="1:56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</row>
    <row r="382" spans="1:56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</row>
    <row r="383" spans="1:56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</row>
    <row r="384" spans="1:56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</row>
    <row r="385" spans="1:56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</row>
    <row r="386" spans="1:5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</row>
    <row r="387" spans="1:56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</row>
    <row r="388" spans="1:56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</row>
    <row r="389" spans="1:56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</row>
    <row r="390" spans="1:56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</row>
    <row r="391" spans="1:56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</row>
    <row r="392" spans="1:56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</row>
    <row r="393" spans="1:56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</row>
    <row r="394" spans="1:56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</row>
    <row r="395" spans="1:56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</row>
    <row r="396" spans="1:5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</row>
    <row r="397" spans="1:56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</row>
    <row r="398" spans="1:56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</row>
    <row r="399" spans="1:56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</row>
    <row r="400" spans="1:56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</row>
    <row r="401" spans="1:56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</row>
    <row r="402" spans="1:56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</row>
    <row r="403" spans="1:56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</row>
    <row r="404" spans="1:56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</row>
    <row r="405" spans="1:56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</row>
    <row r="406" spans="1:5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</row>
    <row r="407" spans="1:56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</row>
    <row r="408" spans="1:56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</row>
    <row r="409" spans="1:56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</row>
    <row r="410" spans="1:56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</row>
    <row r="411" spans="1:56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</row>
    <row r="412" spans="1:56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</row>
    <row r="413" spans="1:56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</row>
    <row r="414" spans="1:56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</row>
    <row r="415" spans="1:56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</row>
    <row r="416" spans="1:5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</row>
    <row r="417" spans="1:56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</row>
    <row r="418" spans="1:56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</row>
    <row r="419" spans="1:56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</row>
    <row r="420" spans="1:56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</row>
    <row r="421" spans="1:56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</row>
    <row r="422" spans="1:56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</row>
    <row r="423" spans="1:56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</row>
    <row r="424" spans="1:56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</row>
    <row r="425" spans="1:56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</row>
    <row r="426" spans="1:5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</row>
    <row r="427" spans="1:56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</row>
    <row r="428" spans="1:56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</row>
    <row r="429" spans="1:56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</row>
    <row r="430" spans="1:56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</row>
    <row r="431" spans="1:56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</row>
    <row r="432" spans="1:56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</row>
    <row r="433" spans="1:56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</row>
    <row r="434" spans="1:56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</row>
    <row r="435" spans="1:56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</row>
    <row r="436" spans="1:5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</row>
    <row r="437" spans="1:56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</row>
    <row r="438" spans="1:56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</row>
    <row r="439" spans="1:56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</row>
    <row r="440" spans="1:56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</row>
    <row r="441" spans="1:56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</row>
    <row r="442" spans="1:56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</row>
    <row r="443" spans="1:56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</row>
    <row r="444" spans="1:56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</row>
    <row r="445" spans="1:56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</row>
    <row r="446" spans="1:5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</row>
    <row r="447" spans="1:56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</row>
    <row r="448" spans="1:56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</row>
    <row r="449" spans="1:56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</row>
    <row r="450" spans="1:56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</row>
    <row r="451" spans="1:56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</row>
    <row r="452" spans="1:56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</row>
    <row r="453" spans="1:56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</row>
    <row r="454" spans="1:56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</row>
    <row r="455" spans="1:56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</row>
    <row r="456" spans="1:5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</row>
    <row r="457" spans="1:56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</row>
    <row r="458" spans="1:56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</row>
    <row r="459" spans="1:56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</row>
    <row r="460" spans="1:56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</row>
    <row r="461" spans="1:56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</row>
    <row r="462" spans="1:56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</row>
    <row r="463" spans="1:56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</row>
    <row r="464" spans="1:56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</row>
    <row r="465" spans="1:56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</row>
    <row r="466" spans="1:5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</row>
    <row r="467" spans="1:56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</row>
    <row r="468" spans="1:56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</row>
    <row r="469" spans="1:56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</row>
    <row r="470" spans="1:56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</row>
    <row r="471" spans="1:56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</row>
    <row r="472" spans="1:56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</row>
    <row r="473" spans="1:56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</row>
    <row r="474" spans="1:56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</row>
    <row r="475" spans="1:56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</row>
    <row r="476" spans="1:5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</row>
    <row r="477" spans="1:56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</row>
    <row r="478" spans="1:56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</row>
    <row r="479" spans="1:56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</row>
    <row r="480" spans="1:56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</row>
    <row r="481" spans="1:56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</row>
    <row r="482" spans="1:56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</row>
    <row r="483" spans="1:56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</row>
    <row r="484" spans="1:56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</row>
    <row r="485" spans="1:56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</row>
    <row r="486" spans="1:5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</row>
    <row r="487" spans="1:56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</row>
    <row r="488" spans="1:56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</row>
    <row r="489" spans="1:56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</row>
    <row r="490" spans="1:56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</row>
    <row r="491" spans="1:56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</row>
    <row r="492" spans="1:56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</row>
    <row r="493" spans="1:56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</row>
    <row r="494" spans="1:56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</row>
    <row r="495" spans="1:56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</row>
    <row r="496" spans="1:5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</row>
    <row r="497" spans="1:56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</row>
    <row r="498" spans="1:56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</row>
    <row r="499" spans="1:56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</row>
    <row r="500" spans="1:56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</row>
    <row r="501" spans="1:56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</row>
    <row r="502" spans="1:56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</row>
    <row r="503" spans="1:56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</row>
    <row r="504" spans="1:56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</row>
    <row r="505" spans="1:56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</row>
    <row r="506" spans="1:5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</row>
    <row r="507" spans="1:56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</row>
    <row r="508" spans="1:56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</row>
    <row r="509" spans="1:56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</row>
    <row r="510" spans="1:56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</row>
    <row r="511" spans="1:56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</row>
    <row r="512" spans="1:56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</row>
    <row r="513" spans="1:56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</row>
    <row r="514" spans="1:56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</row>
    <row r="515" spans="1:56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</row>
    <row r="516" spans="1:5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</row>
    <row r="517" spans="1:56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</row>
    <row r="518" spans="1:56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</row>
    <row r="519" spans="1:56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</row>
    <row r="520" spans="1:56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</row>
    <row r="521" spans="1:56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</row>
    <row r="522" spans="1:56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</row>
    <row r="523" spans="1:56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</row>
    <row r="524" spans="1:56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</row>
    <row r="525" spans="1:56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</row>
    <row r="526" spans="1:5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</row>
    <row r="527" spans="1:56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</row>
    <row r="528" spans="1:56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</row>
    <row r="529" spans="1:56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</row>
    <row r="530" spans="1:56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</row>
    <row r="531" spans="1:56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</row>
    <row r="532" spans="1:56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</row>
    <row r="533" spans="1:56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</row>
    <row r="534" spans="1:56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</row>
    <row r="535" spans="1:56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</row>
    <row r="536" spans="1:5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</row>
    <row r="537" spans="1:56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</row>
    <row r="538" spans="1:56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</row>
    <row r="539" spans="1:56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</row>
    <row r="540" spans="1:56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</row>
    <row r="541" spans="1:56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</row>
    <row r="542" spans="1:56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</row>
    <row r="543" spans="1:56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</row>
    <row r="544" spans="1:56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</row>
    <row r="545" spans="1:56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</row>
    <row r="546" spans="1:5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</row>
    <row r="547" spans="1:56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</row>
    <row r="548" spans="1:56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</row>
    <row r="549" spans="1:56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</row>
    <row r="550" spans="1:56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</row>
    <row r="551" spans="1:56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</row>
    <row r="552" spans="1:56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</row>
    <row r="553" spans="1:56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</row>
    <row r="554" spans="1:56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</row>
    <row r="555" spans="1:56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</row>
    <row r="556" spans="1:5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</row>
    <row r="557" spans="1:56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</row>
    <row r="558" spans="1:56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</row>
    <row r="559" spans="1:56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</row>
    <row r="560" spans="1:56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</row>
    <row r="561" spans="1:56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</row>
    <row r="562" spans="1:56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</row>
    <row r="563" spans="1:56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</row>
    <row r="564" spans="1:56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</row>
    <row r="565" spans="1:56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</row>
    <row r="566" spans="1:5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</row>
    <row r="567" spans="1:56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</row>
    <row r="568" spans="1:56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</row>
    <row r="569" spans="1:56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</row>
    <row r="570" spans="1:56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</row>
    <row r="571" spans="1:56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</row>
    <row r="572" spans="1:56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</row>
    <row r="573" spans="1:56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</row>
    <row r="574" spans="1:56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</row>
    <row r="575" spans="1:56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</row>
    <row r="576" spans="1:5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</row>
    <row r="577" spans="1:56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</row>
    <row r="578" spans="1:56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</row>
    <row r="579" spans="1:56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</row>
    <row r="580" spans="1:56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</row>
    <row r="581" spans="1:56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</row>
    <row r="582" spans="1:56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</row>
    <row r="583" spans="1:56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</row>
    <row r="584" spans="1:56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</row>
    <row r="585" spans="1:56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</row>
    <row r="586" spans="1:5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</row>
    <row r="587" spans="1:56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</row>
    <row r="588" spans="1:56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</row>
    <row r="589" spans="1:56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</row>
    <row r="590" spans="1:56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</row>
    <row r="591" spans="1:56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</row>
    <row r="592" spans="1:56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</row>
    <row r="593" spans="1:56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</row>
    <row r="594" spans="1:56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</row>
    <row r="595" spans="1:56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</row>
    <row r="596" spans="1:5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</row>
    <row r="597" spans="1:56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</row>
    <row r="598" spans="1:56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</row>
    <row r="599" spans="1:56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</row>
    <row r="600" spans="1:56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</row>
    <row r="601" spans="1:56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</row>
    <row r="602" spans="1:56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</row>
    <row r="603" spans="1:56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</row>
    <row r="604" spans="1:56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</row>
    <row r="605" spans="1:56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</row>
    <row r="606" spans="1:5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</row>
    <row r="607" spans="1:56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</row>
    <row r="608" spans="1:56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</row>
    <row r="609" spans="1:56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</row>
    <row r="610" spans="1:56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</row>
    <row r="611" spans="1:56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</row>
    <row r="612" spans="1:56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</row>
    <row r="613" spans="1:56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</row>
    <row r="614" spans="1:56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</row>
    <row r="615" spans="1:56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</row>
    <row r="616" spans="1:5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</row>
    <row r="617" spans="1:56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</row>
    <row r="618" spans="1:56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</row>
    <row r="619" spans="1:56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</row>
    <row r="620" spans="1:56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</row>
    <row r="621" spans="1:56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</row>
    <row r="622" spans="1:56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</row>
    <row r="623" spans="1:56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</row>
    <row r="624" spans="1:56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</row>
    <row r="625" spans="1:56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</row>
    <row r="626" spans="1:5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</row>
    <row r="627" spans="1:56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</row>
    <row r="628" spans="1:56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</row>
    <row r="629" spans="1:56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</row>
    <row r="630" spans="1:56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</row>
    <row r="631" spans="1:56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</row>
    <row r="632" spans="1:56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</row>
    <row r="633" spans="1:56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</row>
    <row r="634" spans="1:56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</row>
    <row r="635" spans="1:56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</row>
    <row r="636" spans="1:5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</row>
    <row r="637" spans="1:56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</row>
    <row r="638" spans="1:56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</row>
    <row r="639" spans="1:56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</row>
    <row r="640" spans="1:56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</row>
    <row r="641" spans="1:56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</row>
    <row r="642" spans="1:56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</row>
    <row r="643" spans="1:56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</row>
    <row r="644" spans="1:56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</row>
    <row r="645" spans="1:56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</row>
    <row r="646" spans="1:56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</row>
    <row r="647" spans="1:56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</row>
    <row r="648" spans="1:56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</row>
    <row r="649" spans="1:56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</row>
    <row r="650" spans="1:56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</row>
    <row r="651" spans="1:56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</row>
    <row r="652" spans="1:56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</row>
    <row r="653" spans="1:56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</row>
    <row r="654" spans="1:56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</row>
    <row r="655" spans="1:56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</row>
    <row r="656" spans="1:56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</row>
    <row r="657" spans="1:56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</row>
    <row r="658" spans="1:56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</row>
    <row r="659" spans="1:56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</row>
    <row r="660" spans="1:56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</row>
    <row r="661" spans="1:56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</row>
    <row r="662" spans="1:56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</row>
    <row r="663" spans="1:56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</row>
    <row r="664" spans="1:56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</row>
    <row r="665" spans="1:56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</row>
    <row r="666" spans="1:56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</row>
    <row r="667" spans="1:56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</row>
    <row r="668" spans="1:56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</row>
    <row r="669" spans="1:56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</row>
    <row r="670" spans="1:56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</row>
    <row r="671" spans="1:56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</row>
    <row r="672" spans="1:56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</row>
    <row r="673" spans="1:56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</row>
    <row r="674" spans="1:56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</row>
    <row r="675" spans="1:56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</row>
    <row r="676" spans="1:56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</row>
    <row r="677" spans="1:56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</row>
    <row r="678" spans="1:56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</row>
    <row r="679" spans="1:56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</row>
    <row r="680" spans="1:56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</row>
    <row r="681" spans="1:56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</row>
    <row r="682" spans="1:56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</row>
    <row r="683" spans="1:56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</row>
    <row r="684" spans="1:56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</row>
    <row r="685" spans="1:56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</row>
    <row r="686" spans="1:56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</row>
    <row r="687" spans="1:56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</row>
    <row r="688" spans="1:56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</row>
    <row r="689" spans="1:56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</row>
    <row r="690" spans="1:56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</row>
    <row r="691" spans="1:56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</row>
    <row r="692" spans="1:56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</row>
    <row r="693" spans="1:56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</row>
    <row r="694" spans="1:56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</row>
    <row r="695" spans="1:56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</row>
    <row r="696" spans="1:56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</row>
    <row r="697" spans="1:56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</row>
    <row r="698" spans="1:56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</row>
    <row r="699" spans="1:56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</row>
    <row r="700" spans="1:56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</row>
    <row r="701" spans="1:56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</row>
    <row r="702" spans="1:56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</row>
    <row r="703" spans="1:56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</row>
    <row r="704" spans="1:56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</row>
    <row r="705" spans="1:56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</row>
    <row r="706" spans="1:56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</row>
    <row r="707" spans="1:56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</row>
    <row r="708" spans="1:56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</row>
    <row r="709" spans="1:56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</row>
    <row r="710" spans="1:56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</row>
    <row r="711" spans="1:56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</row>
    <row r="712" spans="1:56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</row>
    <row r="713" spans="1:56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</row>
    <row r="714" spans="1:56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</row>
    <row r="715" spans="1:56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</row>
    <row r="716" spans="1:56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</row>
    <row r="717" spans="1:56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</row>
    <row r="718" spans="1:56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</row>
    <row r="719" spans="1:56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</row>
    <row r="720" spans="1:56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</row>
    <row r="721" spans="1:56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</row>
    <row r="722" spans="1:56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</row>
    <row r="723" spans="1:56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</row>
    <row r="724" spans="1:56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</row>
    <row r="725" spans="1:56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</row>
    <row r="726" spans="1:56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</row>
    <row r="727" spans="1:56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</row>
    <row r="728" spans="1:56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</row>
    <row r="729" spans="1:56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</row>
    <row r="730" spans="1:56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</row>
    <row r="731" spans="1:56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</row>
    <row r="732" spans="1:56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</row>
    <row r="733" spans="1:56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</row>
    <row r="734" spans="1:56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</row>
    <row r="735" spans="1:56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</row>
    <row r="736" spans="1:56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</row>
    <row r="737" spans="1:56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</row>
    <row r="738" spans="1:56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</row>
    <row r="739" spans="1:56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</row>
    <row r="740" spans="1:56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</row>
    <row r="741" spans="1:56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</row>
    <row r="742" spans="1:56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</row>
    <row r="743" spans="1:56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</row>
    <row r="744" spans="1:56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</row>
    <row r="745" spans="1:56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</row>
    <row r="746" spans="1:56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</row>
    <row r="747" spans="1:56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</row>
    <row r="748" spans="1:56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</row>
    <row r="749" spans="1:56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</row>
    <row r="750" spans="1:56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</row>
    <row r="751" spans="1:56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</row>
    <row r="752" spans="1:56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</row>
    <row r="753" spans="1:56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</row>
    <row r="754" spans="1:56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</row>
    <row r="755" spans="1:56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</row>
    <row r="756" spans="1:56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</row>
    <row r="757" spans="1:56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</row>
    <row r="758" spans="1:56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</row>
    <row r="759" spans="1:56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</row>
    <row r="760" spans="1:56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</row>
    <row r="761" spans="1:56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</row>
    <row r="762" spans="1:56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</row>
    <row r="763" spans="1:56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</row>
    <row r="764" spans="1:56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</row>
    <row r="765" spans="1:56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</row>
    <row r="766" spans="1:56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</row>
    <row r="767" spans="1:56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</row>
    <row r="768" spans="1:56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</row>
    <row r="769" spans="1:56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</row>
    <row r="770" spans="1:56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</row>
    <row r="771" spans="1:56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</row>
    <row r="772" spans="1:56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</row>
    <row r="773" spans="1:56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</row>
    <row r="774" spans="1:56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</row>
    <row r="775" spans="1:56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</row>
    <row r="776" spans="1:56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</row>
    <row r="777" spans="1:56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</row>
    <row r="778" spans="1:56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</row>
    <row r="779" spans="1:56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</row>
    <row r="780" spans="1:56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</row>
    <row r="781" spans="1:56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</row>
    <row r="782" spans="1:56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</row>
    <row r="783" spans="1:56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</row>
    <row r="784" spans="1:56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</row>
    <row r="785" spans="1:56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</row>
    <row r="786" spans="1:56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</row>
    <row r="787" spans="1:56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</row>
    <row r="788" spans="1:56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</row>
    <row r="789" spans="1:56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</row>
    <row r="790" spans="1:56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</row>
    <row r="791" spans="1:56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</row>
    <row r="792" spans="1:56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</row>
    <row r="793" spans="1:56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</row>
    <row r="794" spans="1:56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</row>
    <row r="795" spans="1:56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</row>
    <row r="796" spans="1:56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</row>
    <row r="797" spans="1:56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</row>
    <row r="798" spans="1:56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</row>
    <row r="799" spans="1:56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</row>
    <row r="800" spans="1:56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</row>
    <row r="801" spans="1:56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</row>
    <row r="802" spans="1:56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</row>
    <row r="803" spans="1:56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</row>
    <row r="804" spans="1:56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</row>
    <row r="805" spans="1:56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</row>
    <row r="806" spans="1:56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</row>
    <row r="807" spans="1:56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</row>
    <row r="808" spans="1:56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</row>
    <row r="809" spans="1:56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</row>
    <row r="810" spans="1:56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</row>
    <row r="811" spans="1:56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</row>
    <row r="812" spans="1:56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</row>
    <row r="813" spans="1:56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</row>
    <row r="814" spans="1:56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</row>
    <row r="815" spans="1:56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</row>
    <row r="816" spans="1:56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</row>
    <row r="817" spans="1:56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</row>
    <row r="818" spans="1:56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</row>
    <row r="819" spans="1:56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</row>
    <row r="820" spans="1:56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</row>
    <row r="821" spans="1:56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</row>
    <row r="822" spans="1:56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</row>
    <row r="823" spans="1:56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</row>
    <row r="824" spans="1:56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</row>
    <row r="825" spans="1:56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</row>
    <row r="826" spans="1:56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</row>
    <row r="827" spans="1:56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</row>
    <row r="828" spans="1:56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</row>
    <row r="829" spans="1:56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</row>
    <row r="830" spans="1:56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</row>
    <row r="831" spans="1:56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</row>
    <row r="832" spans="1:56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</row>
    <row r="833" spans="1:56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</row>
    <row r="834" spans="1:56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</row>
    <row r="835" spans="1:56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</row>
    <row r="836" spans="1:56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</row>
    <row r="837" spans="1:56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</row>
    <row r="838" spans="1:56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</row>
    <row r="839" spans="1:56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</row>
    <row r="840" spans="1:56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</row>
    <row r="841" spans="1:56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</row>
    <row r="842" spans="1:56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</row>
    <row r="843" spans="1:56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</row>
    <row r="844" spans="1:56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</row>
    <row r="845" spans="1:56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</row>
    <row r="846" spans="1:56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</row>
    <row r="847" spans="1:56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</row>
    <row r="848" spans="1:56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</row>
    <row r="849" spans="1:56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</row>
    <row r="850" spans="1:56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</row>
    <row r="851" spans="1:56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</row>
    <row r="852" spans="1:56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</row>
    <row r="853" spans="1:56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</row>
    <row r="854" spans="1:56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</row>
    <row r="855" spans="1:56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</row>
    <row r="856" spans="1:5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</row>
    <row r="857" spans="1:56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</row>
    <row r="858" spans="1:56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</row>
    <row r="859" spans="1:56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</row>
    <row r="860" spans="1:56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</row>
    <row r="861" spans="1:56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</row>
    <row r="862" spans="1:56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</row>
    <row r="863" spans="1:56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</row>
    <row r="864" spans="1:56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</row>
    <row r="865" spans="1:56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</row>
    <row r="866" spans="1:5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</row>
    <row r="867" spans="1:56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</row>
    <row r="868" spans="1:56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</row>
    <row r="869" spans="1:56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</row>
    <row r="870" spans="1:56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</row>
    <row r="871" spans="1:56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</row>
    <row r="872" spans="1:56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</row>
    <row r="873" spans="1:56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</row>
    <row r="874" spans="1:56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</row>
    <row r="875" spans="1:56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</row>
    <row r="876" spans="1:5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</row>
    <row r="877" spans="1:56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</row>
    <row r="878" spans="1:56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</row>
    <row r="879" spans="1:56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</row>
    <row r="880" spans="1:56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</row>
    <row r="881" spans="1:56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</row>
    <row r="882" spans="1:56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</row>
    <row r="883" spans="1:56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</row>
    <row r="884" spans="1:56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</row>
    <row r="885" spans="1:56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</row>
    <row r="886" spans="1:5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</row>
    <row r="887" spans="1:56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</row>
    <row r="888" spans="1:56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</row>
    <row r="889" spans="1:56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</row>
    <row r="890" spans="1:56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</row>
    <row r="891" spans="1:56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</row>
    <row r="892" spans="1:56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</row>
    <row r="893" spans="1:56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</row>
    <row r="894" spans="1:56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</row>
    <row r="895" spans="1:56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</row>
    <row r="896" spans="1:5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</row>
    <row r="897" spans="1:56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</row>
    <row r="898" spans="1:56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</row>
    <row r="899" spans="1:56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</row>
    <row r="900" spans="1:56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</row>
    <row r="901" spans="1:56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</row>
    <row r="902" spans="1:56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</row>
    <row r="903" spans="1:56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</row>
    <row r="904" spans="1:56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</row>
    <row r="905" spans="1:56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</row>
    <row r="906" spans="1:5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</row>
    <row r="907" spans="1:56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</row>
    <row r="908" spans="1:56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</row>
    <row r="909" spans="1:56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</row>
    <row r="910" spans="1:56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</row>
    <row r="911" spans="1:56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</row>
    <row r="912" spans="1:56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</row>
    <row r="913" spans="1:56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</row>
    <row r="914" spans="1:56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</row>
    <row r="915" spans="1:56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</row>
    <row r="916" spans="1:5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</row>
    <row r="917" spans="1:56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</row>
    <row r="918" spans="1:56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</row>
    <row r="919" spans="1:56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</row>
    <row r="920" spans="1:56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</row>
    <row r="921" spans="1:56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</row>
    <row r="922" spans="1:56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</row>
    <row r="923" spans="1:56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</row>
    <row r="924" spans="1:56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</row>
    <row r="925" spans="1:56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</row>
    <row r="926" spans="1:5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</row>
    <row r="927" spans="1:56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</row>
    <row r="928" spans="1:56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</row>
    <row r="929" spans="1:56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</row>
    <row r="930" spans="1:56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</row>
    <row r="931" spans="1:56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</row>
    <row r="932" spans="1:56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</row>
    <row r="933" spans="1:56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</row>
    <row r="934" spans="1:56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</row>
    <row r="935" spans="1:56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</row>
    <row r="936" spans="1:5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</row>
    <row r="937" spans="1:56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</row>
    <row r="938" spans="1:56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</row>
    <row r="939" spans="1:56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</row>
    <row r="940" spans="1:56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</row>
    <row r="941" spans="1:56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</row>
    <row r="942" spans="1:56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</row>
    <row r="943" spans="1:56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</row>
    <row r="944" spans="1:56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</row>
    <row r="945" spans="1:56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</row>
    <row r="946" spans="1:5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</row>
    <row r="947" spans="1:56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</row>
    <row r="948" spans="1:56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</row>
    <row r="949" spans="1:56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</row>
    <row r="950" spans="1:56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</row>
    <row r="951" spans="1:56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</row>
    <row r="952" spans="1:56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</row>
    <row r="953" spans="1:56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</row>
    <row r="954" spans="1:56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</row>
    <row r="955" spans="1:56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</row>
    <row r="956" spans="1:5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</row>
    <row r="957" spans="1:56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</row>
    <row r="958" spans="1:56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</row>
    <row r="959" spans="1:56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</row>
    <row r="960" spans="1:56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</row>
    <row r="961" spans="1:56">
      <c r="A961" s="26"/>
      <c r="B961" s="26"/>
      <c r="C961" s="26"/>
      <c r="D961" s="26"/>
      <c r="E961" s="26"/>
      <c r="F961" s="26"/>
      <c r="G961" s="26"/>
      <c r="H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</row>
    <row r="962" spans="1:56">
      <c r="A962" s="26"/>
      <c r="B962" s="26"/>
      <c r="C962" s="26"/>
      <c r="D962" s="26"/>
      <c r="E962" s="26"/>
      <c r="F962" s="26"/>
      <c r="G962" s="26"/>
      <c r="H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</row>
    <row r="963" spans="1:56">
      <c r="A963" s="26"/>
      <c r="B963" s="26"/>
      <c r="C963" s="26"/>
      <c r="D963" s="26"/>
      <c r="E963" s="26"/>
      <c r="F963" s="26"/>
      <c r="G963" s="26"/>
      <c r="H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</row>
    <row r="964" spans="1:56">
      <c r="A964" s="26"/>
      <c r="B964" s="26"/>
      <c r="C964" s="26"/>
      <c r="D964" s="26"/>
      <c r="E964" s="26"/>
      <c r="F964" s="26"/>
      <c r="G964" s="26"/>
      <c r="H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</row>
    <row r="965" spans="1:56">
      <c r="A965" s="26"/>
      <c r="B965" s="26"/>
      <c r="C965" s="26"/>
      <c r="D965" s="26"/>
      <c r="E965" s="26"/>
      <c r="F965" s="26"/>
      <c r="G965" s="26"/>
      <c r="H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</row>
    <row r="966" spans="1:56">
      <c r="A966" s="26"/>
      <c r="B966" s="26"/>
      <c r="C966" s="26"/>
      <c r="D966" s="26"/>
      <c r="E966" s="26"/>
      <c r="F966" s="26"/>
      <c r="G966" s="26"/>
      <c r="H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</row>
    <row r="967" spans="1:56">
      <c r="A967" s="26"/>
      <c r="B967" s="26"/>
      <c r="C967" s="26"/>
      <c r="D967" s="26"/>
      <c r="E967" s="26"/>
      <c r="F967" s="26"/>
      <c r="G967" s="26"/>
      <c r="H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</row>
  </sheetData>
  <customSheetViews>
    <customSheetView guid="{1F848F2A-1647-4ED0-99A1-CE069424082D}" topLeftCell="A10">
      <selection activeCell="B65" sqref="B65"/>
      <pageMargins left="0.511811024" right="0.511811024" top="0.2" bottom="0.42" header="0.31496062000000002" footer="0.31496062000000002"/>
      <pageSetup paperSize="9" orientation="portrait" r:id="rId1"/>
    </customSheetView>
  </customSheetViews>
  <mergeCells count="12">
    <mergeCell ref="A13:D13"/>
    <mergeCell ref="A49:D49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ageMargins left="0.15748031496062992" right="0.15748031496062992" top="0.74803149606299213" bottom="0.35" header="3.937007874015748E-2" footer="0.59055118110236227"/>
  <pageSetup paperSize="9" scale="71" fitToHeight="12" pageOrder="overThenDown" orientation="landscape" r:id="rId2"/>
  <headerFooter>
    <oddHeader>&amp;R&amp;G</oddHeader>
    <oddFooter>&amp;R&amp;P / &amp;N</oddFooter>
  </headerFooter>
  <rowBreaks count="1" manualBreakCount="1">
    <brk id="42" max="8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8"/>
  <dimension ref="A1:W934"/>
  <sheetViews>
    <sheetView view="pageBreakPreview" zoomScale="90" zoomScaleSheetLayoutView="90" workbookViewId="0">
      <selection activeCell="H42" sqref="H42"/>
    </sheetView>
  </sheetViews>
  <sheetFormatPr defaultColWidth="9.140625" defaultRowHeight="12.75"/>
  <cols>
    <col min="1" max="1" width="29.85546875" style="19" customWidth="1"/>
    <col min="2" max="5" width="12.42578125" style="19" customWidth="1"/>
    <col min="6" max="6" width="12.85546875" style="19" bestFit="1" customWidth="1"/>
    <col min="7" max="7" width="9.140625" style="19"/>
    <col min="8" max="8" width="13.28515625" style="19" bestFit="1" customWidth="1"/>
    <col min="9" max="16384" width="9.140625" style="19"/>
  </cols>
  <sheetData>
    <row r="1" spans="1:23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1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8" customFormat="1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30" customHeight="1" thickTop="1">
      <c r="A13" s="861" t="s">
        <v>413</v>
      </c>
      <c r="B13" s="862"/>
      <c r="C13" s="862"/>
      <c r="D13" s="862"/>
      <c r="E13" s="909"/>
    </row>
    <row r="14" spans="1:23" ht="45" customHeight="1">
      <c r="A14" s="593" t="s">
        <v>74</v>
      </c>
      <c r="B14" s="162" t="s">
        <v>75</v>
      </c>
      <c r="C14" s="591" t="s">
        <v>76</v>
      </c>
      <c r="D14" s="591" t="s">
        <v>319</v>
      </c>
      <c r="E14" s="592" t="s">
        <v>320</v>
      </c>
    </row>
    <row r="15" spans="1:23">
      <c r="A15" s="389" t="s">
        <v>78</v>
      </c>
      <c r="B15" s="639"/>
      <c r="C15" s="640"/>
      <c r="D15" s="640"/>
      <c r="E15" s="641"/>
    </row>
    <row r="16" spans="1:23">
      <c r="A16" s="390" t="s">
        <v>79</v>
      </c>
      <c r="B16" s="458">
        <f>+B38</f>
        <v>0</v>
      </c>
      <c r="C16" s="459">
        <f>+C38</f>
        <v>0</v>
      </c>
      <c r="D16" s="459">
        <f>+D38</f>
        <v>0</v>
      </c>
      <c r="E16" s="460">
        <f>+E38</f>
        <v>0</v>
      </c>
    </row>
    <row r="17" spans="1:6">
      <c r="A17" s="390" t="s">
        <v>80</v>
      </c>
      <c r="B17" s="392">
        <f>+B15*(B38)</f>
        <v>0</v>
      </c>
      <c r="C17" s="393">
        <f>+C15*(C38)</f>
        <v>0</v>
      </c>
      <c r="D17" s="393">
        <f>+D15*(D38)</f>
        <v>0</v>
      </c>
      <c r="E17" s="394">
        <f>+E15*(E38)</f>
        <v>0</v>
      </c>
    </row>
    <row r="18" spans="1:6">
      <c r="A18" s="391" t="s">
        <v>81</v>
      </c>
      <c r="B18" s="395">
        <f>+B15+B17</f>
        <v>0</v>
      </c>
      <c r="C18" s="396">
        <f>+C15+C17</f>
        <v>0</v>
      </c>
      <c r="D18" s="396">
        <f>+D15+D17</f>
        <v>0</v>
      </c>
      <c r="E18" s="397">
        <f>+E15+E17</f>
        <v>0</v>
      </c>
    </row>
    <row r="19" spans="1:6">
      <c r="A19" s="387"/>
      <c r="B19" s="398"/>
      <c r="C19" s="398"/>
      <c r="D19" s="398"/>
      <c r="E19" s="399"/>
    </row>
    <row r="20" spans="1:6">
      <c r="A20" s="389" t="s">
        <v>82</v>
      </c>
      <c r="B20" s="400">
        <f>SUM(B21:B26)</f>
        <v>0</v>
      </c>
      <c r="C20" s="401">
        <f>SUM(C21:C26)</f>
        <v>0</v>
      </c>
      <c r="D20" s="401">
        <f>SUM(D21:D26)</f>
        <v>0</v>
      </c>
      <c r="E20" s="402">
        <f>SUM(E21:E26)</f>
        <v>0</v>
      </c>
    </row>
    <row r="21" spans="1:6">
      <c r="A21" s="390" t="s">
        <v>251</v>
      </c>
      <c r="B21" s="392">
        <f>+'Q32'!B34</f>
        <v>0</v>
      </c>
      <c r="C21" s="393">
        <f t="shared" ref="C21:E25" si="0">+B21</f>
        <v>0</v>
      </c>
      <c r="D21" s="393">
        <f t="shared" si="0"/>
        <v>0</v>
      </c>
      <c r="E21" s="394">
        <f t="shared" si="0"/>
        <v>0</v>
      </c>
    </row>
    <row r="22" spans="1:6">
      <c r="A22" s="390" t="s">
        <v>83</v>
      </c>
      <c r="B22" s="392">
        <f>+'Q32'!B35</f>
        <v>0</v>
      </c>
      <c r="C22" s="393">
        <f t="shared" si="0"/>
        <v>0</v>
      </c>
      <c r="D22" s="393">
        <f t="shared" si="0"/>
        <v>0</v>
      </c>
      <c r="E22" s="394">
        <f t="shared" si="0"/>
        <v>0</v>
      </c>
    </row>
    <row r="23" spans="1:6">
      <c r="A23" s="390" t="s">
        <v>84</v>
      </c>
      <c r="B23" s="392">
        <f>+'Q32'!B36</f>
        <v>0</v>
      </c>
      <c r="C23" s="393">
        <f t="shared" si="0"/>
        <v>0</v>
      </c>
      <c r="D23" s="393">
        <f t="shared" si="0"/>
        <v>0</v>
      </c>
      <c r="E23" s="394">
        <f t="shared" si="0"/>
        <v>0</v>
      </c>
    </row>
    <row r="24" spans="1:6">
      <c r="A24" s="390" t="s">
        <v>214</v>
      </c>
      <c r="B24" s="392">
        <f>+'Q32'!B37</f>
        <v>0</v>
      </c>
      <c r="C24" s="393">
        <f t="shared" si="0"/>
        <v>0</v>
      </c>
      <c r="D24" s="393">
        <f t="shared" si="0"/>
        <v>0</v>
      </c>
      <c r="E24" s="394">
        <f t="shared" si="0"/>
        <v>0</v>
      </c>
    </row>
    <row r="25" spans="1:6">
      <c r="A25" s="391" t="s">
        <v>85</v>
      </c>
      <c r="B25" s="395">
        <f>+'Q32'!B38</f>
        <v>0</v>
      </c>
      <c r="C25" s="396">
        <f t="shared" si="0"/>
        <v>0</v>
      </c>
      <c r="D25" s="396">
        <f t="shared" si="0"/>
        <v>0</v>
      </c>
      <c r="E25" s="397">
        <f t="shared" si="0"/>
        <v>0</v>
      </c>
    </row>
    <row r="26" spans="1:6">
      <c r="A26" s="388"/>
      <c r="B26" s="401"/>
      <c r="C26" s="401"/>
      <c r="D26" s="401"/>
      <c r="E26" s="402"/>
      <c r="F26" s="427"/>
    </row>
    <row r="27" spans="1:6">
      <c r="A27" s="384" t="s">
        <v>86</v>
      </c>
      <c r="B27" s="403">
        <f>+B18+B20</f>
        <v>0</v>
      </c>
      <c r="C27" s="404">
        <f>+C18+C20</f>
        <v>0</v>
      </c>
      <c r="D27" s="404">
        <f>+D18+D20</f>
        <v>0</v>
      </c>
      <c r="E27" s="405">
        <f>+E18+E20</f>
        <v>0</v>
      </c>
    </row>
    <row r="28" spans="1:6">
      <c r="A28" s="387"/>
      <c r="B28" s="398"/>
      <c r="C28" s="398"/>
      <c r="D28" s="398"/>
      <c r="E28" s="399"/>
    </row>
    <row r="29" spans="1:6">
      <c r="A29" s="389" t="s">
        <v>87</v>
      </c>
      <c r="B29" s="406"/>
      <c r="C29" s="407"/>
      <c r="D29" s="407"/>
      <c r="E29" s="408"/>
    </row>
    <row r="30" spans="1:6">
      <c r="A30" s="390" t="s">
        <v>88</v>
      </c>
      <c r="B30" s="642"/>
      <c r="C30" s="643"/>
      <c r="D30" s="643"/>
      <c r="E30" s="644"/>
    </row>
    <row r="31" spans="1:6">
      <c r="A31" s="391" t="s">
        <v>82</v>
      </c>
      <c r="B31" s="645"/>
      <c r="C31" s="646"/>
      <c r="D31" s="646"/>
      <c r="E31" s="647"/>
    </row>
    <row r="32" spans="1:6">
      <c r="A32" s="387"/>
      <c r="B32" s="398"/>
      <c r="C32" s="398"/>
      <c r="D32" s="398"/>
      <c r="E32" s="399"/>
    </row>
    <row r="33" spans="1:8">
      <c r="A33" s="389" t="s">
        <v>89</v>
      </c>
      <c r="B33" s="409">
        <f>+B34+B36+B35</f>
        <v>0</v>
      </c>
      <c r="C33" s="410">
        <f>+C34+C36+C35</f>
        <v>0</v>
      </c>
      <c r="D33" s="410">
        <f>+D34+D36+D35</f>
        <v>0</v>
      </c>
      <c r="E33" s="411">
        <f>+E34+E36+E35</f>
        <v>0</v>
      </c>
      <c r="H33" s="428"/>
    </row>
    <row r="34" spans="1:8">
      <c r="A34" s="390" t="s">
        <v>77</v>
      </c>
      <c r="B34" s="412">
        <f>+B30*B15</f>
        <v>0</v>
      </c>
      <c r="C34" s="413">
        <f>+C30*C15</f>
        <v>0</v>
      </c>
      <c r="D34" s="413">
        <f>+D30*D15</f>
        <v>0</v>
      </c>
      <c r="E34" s="414">
        <f>+E30*E15</f>
        <v>0</v>
      </c>
    </row>
    <row r="35" spans="1:8">
      <c r="A35" s="390" t="s">
        <v>80</v>
      </c>
      <c r="B35" s="412">
        <f>+B30*B17</f>
        <v>0</v>
      </c>
      <c r="C35" s="413">
        <f>+C30*C17</f>
        <v>0</v>
      </c>
      <c r="D35" s="413">
        <f>+D30*D17</f>
        <v>0</v>
      </c>
      <c r="E35" s="414">
        <f>+E30*E17</f>
        <v>0</v>
      </c>
      <c r="H35" s="428"/>
    </row>
    <row r="36" spans="1:8">
      <c r="A36" s="391" t="s">
        <v>82</v>
      </c>
      <c r="B36" s="415">
        <f>+B31*B20</f>
        <v>0</v>
      </c>
      <c r="C36" s="416">
        <f>+C31*C20</f>
        <v>0</v>
      </c>
      <c r="D36" s="416">
        <f>+D31*D20</f>
        <v>0</v>
      </c>
      <c r="E36" s="417">
        <f>+E31*E20</f>
        <v>0</v>
      </c>
    </row>
    <row r="37" spans="1:8">
      <c r="A37" s="387"/>
      <c r="B37" s="398"/>
      <c r="C37" s="398"/>
      <c r="D37" s="398"/>
      <c r="E37" s="399"/>
    </row>
    <row r="38" spans="1:8">
      <c r="A38" s="389" t="s">
        <v>79</v>
      </c>
      <c r="B38" s="432">
        <f>+B67</f>
        <v>0</v>
      </c>
      <c r="C38" s="433">
        <f>+C67</f>
        <v>0</v>
      </c>
      <c r="D38" s="433">
        <f>+D67</f>
        <v>0</v>
      </c>
      <c r="E38" s="434">
        <f>+E67</f>
        <v>0</v>
      </c>
    </row>
    <row r="39" spans="1:8">
      <c r="A39" s="418" t="s">
        <v>90</v>
      </c>
      <c r="B39" s="435">
        <f>+'Q32'!B50</f>
        <v>0</v>
      </c>
      <c r="C39" s="436">
        <f t="shared" ref="C39:E46" si="1">+B39</f>
        <v>0</v>
      </c>
      <c r="D39" s="436">
        <f t="shared" si="1"/>
        <v>0</v>
      </c>
      <c r="E39" s="437">
        <f t="shared" si="1"/>
        <v>0</v>
      </c>
    </row>
    <row r="40" spans="1:8">
      <c r="A40" s="418" t="s">
        <v>91</v>
      </c>
      <c r="B40" s="435">
        <f>+'Q32'!B51</f>
        <v>0</v>
      </c>
      <c r="C40" s="436">
        <f t="shared" si="1"/>
        <v>0</v>
      </c>
      <c r="D40" s="436">
        <f t="shared" si="1"/>
        <v>0</v>
      </c>
      <c r="E40" s="437">
        <f t="shared" si="1"/>
        <v>0</v>
      </c>
    </row>
    <row r="41" spans="1:8">
      <c r="A41" s="418" t="s">
        <v>92</v>
      </c>
      <c r="B41" s="435">
        <f>+'Q32'!B52</f>
        <v>0</v>
      </c>
      <c r="C41" s="436">
        <f t="shared" si="1"/>
        <v>0</v>
      </c>
      <c r="D41" s="436">
        <f t="shared" si="1"/>
        <v>0</v>
      </c>
      <c r="E41" s="437">
        <f t="shared" si="1"/>
        <v>0</v>
      </c>
    </row>
    <row r="42" spans="1:8">
      <c r="A42" s="418" t="s">
        <v>93</v>
      </c>
      <c r="B42" s="435">
        <f>+'Q32'!B53</f>
        <v>0</v>
      </c>
      <c r="C42" s="436">
        <f t="shared" si="1"/>
        <v>0</v>
      </c>
      <c r="D42" s="436">
        <f t="shared" si="1"/>
        <v>0</v>
      </c>
      <c r="E42" s="437">
        <f t="shared" si="1"/>
        <v>0</v>
      </c>
    </row>
    <row r="43" spans="1:8">
      <c r="A43" s="418" t="s">
        <v>94</v>
      </c>
      <c r="B43" s="435">
        <f>+'Q32'!B54</f>
        <v>0</v>
      </c>
      <c r="C43" s="436">
        <f t="shared" si="1"/>
        <v>0</v>
      </c>
      <c r="D43" s="436">
        <f t="shared" si="1"/>
        <v>0</v>
      </c>
      <c r="E43" s="437">
        <f t="shared" si="1"/>
        <v>0</v>
      </c>
    </row>
    <row r="44" spans="1:8">
      <c r="A44" s="418" t="s">
        <v>95</v>
      </c>
      <c r="B44" s="435">
        <f>+'Q32'!B55</f>
        <v>0</v>
      </c>
      <c r="C44" s="436">
        <f t="shared" si="1"/>
        <v>0</v>
      </c>
      <c r="D44" s="436">
        <f t="shared" si="1"/>
        <v>0</v>
      </c>
      <c r="E44" s="437">
        <f t="shared" si="1"/>
        <v>0</v>
      </c>
    </row>
    <row r="45" spans="1:8">
      <c r="A45" s="418" t="s">
        <v>96</v>
      </c>
      <c r="B45" s="435">
        <f>+'Q32'!B56</f>
        <v>0</v>
      </c>
      <c r="C45" s="436">
        <f t="shared" si="1"/>
        <v>0</v>
      </c>
      <c r="D45" s="436">
        <f t="shared" si="1"/>
        <v>0</v>
      </c>
      <c r="E45" s="437">
        <f t="shared" si="1"/>
        <v>0</v>
      </c>
    </row>
    <row r="46" spans="1:8">
      <c r="A46" s="418" t="s">
        <v>97</v>
      </c>
      <c r="B46" s="438">
        <f>+'Q32'!B57</f>
        <v>0</v>
      </c>
      <c r="C46" s="439">
        <f t="shared" si="1"/>
        <v>0</v>
      </c>
      <c r="D46" s="439">
        <f t="shared" si="1"/>
        <v>0</v>
      </c>
      <c r="E46" s="440">
        <f t="shared" si="1"/>
        <v>0</v>
      </c>
    </row>
    <row r="47" spans="1:8">
      <c r="A47" s="423" t="s">
        <v>98</v>
      </c>
      <c r="B47" s="441">
        <f>SUM(B39:B46)</f>
        <v>0</v>
      </c>
      <c r="C47" s="442">
        <f>SUM(C39:C46)</f>
        <v>0</v>
      </c>
      <c r="D47" s="442">
        <f>SUM(D39:D46)</f>
        <v>0</v>
      </c>
      <c r="E47" s="443">
        <f>SUM(E39:E46)</f>
        <v>0</v>
      </c>
    </row>
    <row r="48" spans="1:8">
      <c r="A48" s="424" t="s">
        <v>99</v>
      </c>
      <c r="B48" s="444"/>
      <c r="C48" s="445"/>
      <c r="D48" s="445"/>
      <c r="E48" s="446"/>
    </row>
    <row r="49" spans="1:5">
      <c r="A49" s="418" t="s">
        <v>100</v>
      </c>
      <c r="B49" s="432">
        <f>+'Q32'!B60</f>
        <v>0</v>
      </c>
      <c r="C49" s="433">
        <f t="shared" ref="C49:E57" si="2">+B49</f>
        <v>0</v>
      </c>
      <c r="D49" s="433">
        <f t="shared" si="2"/>
        <v>0</v>
      </c>
      <c r="E49" s="434">
        <f t="shared" si="2"/>
        <v>0</v>
      </c>
    </row>
    <row r="50" spans="1:5">
      <c r="A50" s="418" t="s">
        <v>101</v>
      </c>
      <c r="B50" s="435">
        <f>+'Q32'!B61</f>
        <v>0</v>
      </c>
      <c r="C50" s="436">
        <f t="shared" si="2"/>
        <v>0</v>
      </c>
      <c r="D50" s="436">
        <f t="shared" si="2"/>
        <v>0</v>
      </c>
      <c r="E50" s="437">
        <f t="shared" si="2"/>
        <v>0</v>
      </c>
    </row>
    <row r="51" spans="1:5">
      <c r="A51" s="418" t="s">
        <v>102</v>
      </c>
      <c r="B51" s="435">
        <f>+'Q32'!B62</f>
        <v>0</v>
      </c>
      <c r="C51" s="436">
        <f t="shared" si="2"/>
        <v>0</v>
      </c>
      <c r="D51" s="436">
        <f t="shared" si="2"/>
        <v>0</v>
      </c>
      <c r="E51" s="437">
        <f t="shared" si="2"/>
        <v>0</v>
      </c>
    </row>
    <row r="52" spans="1:5">
      <c r="A52" s="418" t="s">
        <v>103</v>
      </c>
      <c r="B52" s="435">
        <f>+'Q32'!B63</f>
        <v>0</v>
      </c>
      <c r="C52" s="436">
        <f t="shared" si="2"/>
        <v>0</v>
      </c>
      <c r="D52" s="436">
        <f t="shared" si="2"/>
        <v>0</v>
      </c>
      <c r="E52" s="437">
        <f t="shared" si="2"/>
        <v>0</v>
      </c>
    </row>
    <row r="53" spans="1:5">
      <c r="A53" s="418" t="s">
        <v>104</v>
      </c>
      <c r="B53" s="435">
        <f>+'Q32'!B64</f>
        <v>0</v>
      </c>
      <c r="C53" s="436">
        <f t="shared" si="2"/>
        <v>0</v>
      </c>
      <c r="D53" s="436">
        <f t="shared" si="2"/>
        <v>0</v>
      </c>
      <c r="E53" s="437">
        <f t="shared" si="2"/>
        <v>0</v>
      </c>
    </row>
    <row r="54" spans="1:5">
      <c r="A54" s="418" t="s">
        <v>105</v>
      </c>
      <c r="B54" s="435">
        <f>+'Q32'!B65</f>
        <v>0</v>
      </c>
      <c r="C54" s="436">
        <f t="shared" si="2"/>
        <v>0</v>
      </c>
      <c r="D54" s="436">
        <f t="shared" si="2"/>
        <v>0</v>
      </c>
      <c r="E54" s="437">
        <f t="shared" si="2"/>
        <v>0</v>
      </c>
    </row>
    <row r="55" spans="1:5">
      <c r="A55" s="418" t="s">
        <v>106</v>
      </c>
      <c r="B55" s="435">
        <f>+'Q32'!B66</f>
        <v>0</v>
      </c>
      <c r="C55" s="436">
        <f t="shared" si="2"/>
        <v>0</v>
      </c>
      <c r="D55" s="436">
        <f t="shared" si="2"/>
        <v>0</v>
      </c>
      <c r="E55" s="437">
        <f t="shared" si="2"/>
        <v>0</v>
      </c>
    </row>
    <row r="56" spans="1:5">
      <c r="A56" s="418" t="s">
        <v>107</v>
      </c>
      <c r="B56" s="435">
        <f>+'Q32'!B67</f>
        <v>0</v>
      </c>
      <c r="C56" s="436">
        <f t="shared" si="2"/>
        <v>0</v>
      </c>
      <c r="D56" s="436">
        <f t="shared" si="2"/>
        <v>0</v>
      </c>
      <c r="E56" s="437">
        <f t="shared" si="2"/>
        <v>0</v>
      </c>
    </row>
    <row r="57" spans="1:5">
      <c r="A57" s="418" t="s">
        <v>108</v>
      </c>
      <c r="B57" s="435">
        <f>+'Q32'!B68</f>
        <v>0</v>
      </c>
      <c r="C57" s="436">
        <f t="shared" si="2"/>
        <v>0</v>
      </c>
      <c r="D57" s="436">
        <f t="shared" si="2"/>
        <v>0</v>
      </c>
      <c r="E57" s="437">
        <f t="shared" si="2"/>
        <v>0</v>
      </c>
    </row>
    <row r="58" spans="1:5">
      <c r="A58" s="426" t="s">
        <v>98</v>
      </c>
      <c r="B58" s="447">
        <f>SUM(B49:B57)</f>
        <v>0</v>
      </c>
      <c r="C58" s="447">
        <f>SUM(C49:C57)</f>
        <v>0</v>
      </c>
      <c r="D58" s="447">
        <f>SUM(D49:D57)</f>
        <v>0</v>
      </c>
      <c r="E58" s="448">
        <f>SUM(E49:E57)</f>
        <v>0</v>
      </c>
    </row>
    <row r="59" spans="1:5">
      <c r="A59" s="425" t="s">
        <v>109</v>
      </c>
      <c r="B59" s="449"/>
      <c r="C59" s="450"/>
      <c r="D59" s="450"/>
      <c r="E59" s="451"/>
    </row>
    <row r="60" spans="1:5" ht="22.5">
      <c r="A60" s="420" t="s">
        <v>110</v>
      </c>
      <c r="B60" s="432">
        <f>+'Q32'!B71</f>
        <v>0</v>
      </c>
      <c r="C60" s="433">
        <f t="shared" ref="C60:E62" si="3">+B60</f>
        <v>0</v>
      </c>
      <c r="D60" s="433">
        <f t="shared" si="3"/>
        <v>0</v>
      </c>
      <c r="E60" s="434">
        <f t="shared" si="3"/>
        <v>0</v>
      </c>
    </row>
    <row r="61" spans="1:5">
      <c r="A61" s="418" t="s">
        <v>111</v>
      </c>
      <c r="B61" s="435">
        <f>+'Q32'!B72</f>
        <v>0</v>
      </c>
      <c r="C61" s="436">
        <f t="shared" si="3"/>
        <v>0</v>
      </c>
      <c r="D61" s="436">
        <f t="shared" si="3"/>
        <v>0</v>
      </c>
      <c r="E61" s="437">
        <f t="shared" si="3"/>
        <v>0</v>
      </c>
    </row>
    <row r="62" spans="1:5">
      <c r="A62" s="418" t="s">
        <v>112</v>
      </c>
      <c r="B62" s="435">
        <f>+'Q32'!B73</f>
        <v>0</v>
      </c>
      <c r="C62" s="436">
        <f t="shared" si="3"/>
        <v>0</v>
      </c>
      <c r="D62" s="436">
        <f t="shared" si="3"/>
        <v>0</v>
      </c>
      <c r="E62" s="437">
        <f t="shared" si="3"/>
        <v>0</v>
      </c>
    </row>
    <row r="63" spans="1:5">
      <c r="A63" s="419" t="s">
        <v>98</v>
      </c>
      <c r="B63" s="438">
        <f>SUM(B60:B62)</f>
        <v>0</v>
      </c>
      <c r="C63" s="439">
        <f>SUM(C60:C62)</f>
        <v>0</v>
      </c>
      <c r="D63" s="439">
        <f>SUM(D60:D62)</f>
        <v>0</v>
      </c>
      <c r="E63" s="440">
        <f>SUM(E60:E62)</f>
        <v>0</v>
      </c>
    </row>
    <row r="64" spans="1:5">
      <c r="A64" s="422" t="s">
        <v>113</v>
      </c>
      <c r="B64" s="452"/>
      <c r="C64" s="453"/>
      <c r="D64" s="453"/>
      <c r="E64" s="454"/>
    </row>
    <row r="65" spans="1:5">
      <c r="A65" s="421"/>
      <c r="B65" s="442"/>
      <c r="C65" s="442"/>
      <c r="D65" s="442"/>
      <c r="E65" s="443"/>
    </row>
    <row r="66" spans="1:5" ht="22.5">
      <c r="A66" s="385" t="s">
        <v>114</v>
      </c>
      <c r="B66" s="441">
        <f>+B58*B47</f>
        <v>0</v>
      </c>
      <c r="C66" s="442">
        <f>+B66</f>
        <v>0</v>
      </c>
      <c r="D66" s="442">
        <f>+C66</f>
        <v>0</v>
      </c>
      <c r="E66" s="443">
        <f>+D66</f>
        <v>0</v>
      </c>
    </row>
    <row r="67" spans="1:5" ht="13.5" thickBot="1">
      <c r="A67" s="386" t="s">
        <v>29</v>
      </c>
      <c r="B67" s="455">
        <f>+B66+B58+B47+B63</f>
        <v>0</v>
      </c>
      <c r="C67" s="456">
        <f>+C66+C58+C47+C63</f>
        <v>0</v>
      </c>
      <c r="D67" s="456">
        <f>+D66+D58+D47+D63</f>
        <v>0</v>
      </c>
      <c r="E67" s="457">
        <f>+E66+E58+E47+E63</f>
        <v>0</v>
      </c>
    </row>
    <row r="68" spans="1:5" ht="13.5" thickTop="1">
      <c r="B68" s="429"/>
      <c r="C68" s="429"/>
      <c r="D68" s="429"/>
      <c r="E68" s="429"/>
    </row>
    <row r="69" spans="1:5">
      <c r="A69" s="430"/>
      <c r="B69" s="429"/>
      <c r="C69" s="429"/>
      <c r="D69" s="429"/>
      <c r="E69" s="429"/>
    </row>
    <row r="70" spans="1:5">
      <c r="A70" s="431"/>
      <c r="B70" s="431"/>
      <c r="C70" s="431"/>
      <c r="D70" s="431"/>
      <c r="E70" s="431"/>
    </row>
    <row r="71" spans="1:5">
      <c r="A71" s="431"/>
      <c r="B71" s="431"/>
      <c r="C71" s="431"/>
      <c r="D71" s="431"/>
      <c r="E71" s="431"/>
    </row>
    <row r="72" spans="1:5">
      <c r="A72" s="431"/>
      <c r="B72" s="431"/>
      <c r="C72" s="431"/>
      <c r="D72" s="431"/>
      <c r="E72" s="431"/>
    </row>
    <row r="73" spans="1:5">
      <c r="A73" s="431"/>
      <c r="B73" s="431"/>
      <c r="C73" s="431"/>
      <c r="D73" s="431"/>
      <c r="E73" s="431"/>
    </row>
    <row r="74" spans="1:5">
      <c r="A74" s="431"/>
      <c r="B74" s="431"/>
      <c r="C74" s="431"/>
      <c r="D74" s="431"/>
      <c r="E74" s="431"/>
    </row>
    <row r="75" spans="1:5">
      <c r="A75" s="431"/>
      <c r="B75" s="431"/>
      <c r="C75" s="431"/>
      <c r="D75" s="431"/>
      <c r="E75" s="431"/>
    </row>
    <row r="76" spans="1:5">
      <c r="A76" s="431"/>
      <c r="B76" s="431"/>
      <c r="C76" s="431"/>
      <c r="D76" s="431"/>
      <c r="E76" s="431"/>
    </row>
    <row r="77" spans="1:5">
      <c r="A77" s="431"/>
      <c r="B77" s="431"/>
      <c r="C77" s="431"/>
      <c r="D77" s="431"/>
      <c r="E77" s="431"/>
    </row>
    <row r="78" spans="1:5">
      <c r="A78" s="431"/>
      <c r="B78" s="431"/>
      <c r="C78" s="431"/>
      <c r="D78" s="431"/>
      <c r="E78" s="431"/>
    </row>
    <row r="79" spans="1:5">
      <c r="A79" s="431"/>
      <c r="B79" s="431"/>
      <c r="C79" s="431"/>
      <c r="D79" s="431"/>
      <c r="E79" s="431"/>
    </row>
    <row r="80" spans="1:5">
      <c r="A80" s="431"/>
      <c r="B80" s="431"/>
      <c r="C80" s="431"/>
      <c r="D80" s="431"/>
      <c r="E80" s="431"/>
    </row>
    <row r="81" spans="1:5">
      <c r="A81" s="431"/>
      <c r="B81" s="431"/>
      <c r="C81" s="431"/>
      <c r="D81" s="431"/>
      <c r="E81" s="431"/>
    </row>
    <row r="82" spans="1:5">
      <c r="A82" s="431"/>
      <c r="B82" s="431"/>
      <c r="C82" s="431"/>
      <c r="D82" s="431"/>
      <c r="E82" s="431"/>
    </row>
    <row r="83" spans="1:5">
      <c r="A83" s="431"/>
      <c r="B83" s="431"/>
      <c r="C83" s="431"/>
      <c r="D83" s="431"/>
      <c r="E83" s="431"/>
    </row>
    <row r="84" spans="1:5">
      <c r="A84" s="431"/>
      <c r="B84" s="431"/>
      <c r="C84" s="431"/>
      <c r="D84" s="431"/>
      <c r="E84" s="431"/>
    </row>
    <row r="85" spans="1:5">
      <c r="A85" s="431"/>
      <c r="B85" s="431"/>
      <c r="C85" s="431"/>
      <c r="D85" s="431"/>
      <c r="E85" s="431"/>
    </row>
    <row r="86" spans="1:5">
      <c r="A86" s="431"/>
      <c r="B86" s="431"/>
      <c r="C86" s="431"/>
      <c r="D86" s="431"/>
      <c r="E86" s="431"/>
    </row>
    <row r="87" spans="1:5">
      <c r="A87" s="431"/>
      <c r="B87" s="431"/>
      <c r="C87" s="431"/>
      <c r="D87" s="431"/>
      <c r="E87" s="431"/>
    </row>
    <row r="88" spans="1:5">
      <c r="A88" s="431"/>
      <c r="B88" s="431"/>
      <c r="C88" s="431"/>
      <c r="D88" s="431"/>
      <c r="E88" s="431"/>
    </row>
    <row r="89" spans="1:5">
      <c r="A89" s="431"/>
      <c r="B89" s="431"/>
      <c r="C89" s="431"/>
      <c r="D89" s="431"/>
      <c r="E89" s="431"/>
    </row>
    <row r="90" spans="1:5">
      <c r="A90" s="431"/>
      <c r="B90" s="431"/>
      <c r="C90" s="431"/>
      <c r="D90" s="431"/>
      <c r="E90" s="431"/>
    </row>
    <row r="91" spans="1:5">
      <c r="A91" s="431"/>
      <c r="B91" s="431"/>
      <c r="C91" s="431"/>
      <c r="D91" s="431"/>
      <c r="E91" s="431"/>
    </row>
    <row r="92" spans="1:5">
      <c r="A92" s="431"/>
      <c r="B92" s="431"/>
      <c r="C92" s="431"/>
      <c r="D92" s="431"/>
      <c r="E92" s="431"/>
    </row>
    <row r="93" spans="1:5">
      <c r="A93" s="431"/>
      <c r="B93" s="431"/>
      <c r="C93" s="431"/>
      <c r="D93" s="431"/>
      <c r="E93" s="431"/>
    </row>
    <row r="94" spans="1:5">
      <c r="A94" s="431"/>
      <c r="B94" s="431"/>
      <c r="C94" s="431"/>
      <c r="D94" s="431"/>
      <c r="E94" s="431"/>
    </row>
    <row r="95" spans="1:5">
      <c r="A95" s="431"/>
      <c r="B95" s="431"/>
      <c r="C95" s="431"/>
      <c r="D95" s="431"/>
      <c r="E95" s="431"/>
    </row>
    <row r="96" spans="1:5">
      <c r="A96" s="431"/>
      <c r="B96" s="431"/>
      <c r="C96" s="431"/>
      <c r="D96" s="431"/>
      <c r="E96" s="431"/>
    </row>
    <row r="97" spans="1:5">
      <c r="A97" s="431"/>
      <c r="B97" s="431"/>
      <c r="C97" s="431"/>
      <c r="D97" s="431"/>
      <c r="E97" s="431"/>
    </row>
    <row r="98" spans="1:5">
      <c r="A98" s="431"/>
      <c r="B98" s="431"/>
      <c r="C98" s="431"/>
      <c r="D98" s="431"/>
      <c r="E98" s="431"/>
    </row>
    <row r="99" spans="1:5">
      <c r="A99" s="431"/>
      <c r="B99" s="431"/>
      <c r="C99" s="431"/>
      <c r="D99" s="431"/>
      <c r="E99" s="431"/>
    </row>
    <row r="100" spans="1:5">
      <c r="A100" s="431"/>
      <c r="B100" s="431"/>
      <c r="C100" s="431"/>
      <c r="D100" s="431"/>
      <c r="E100" s="431"/>
    </row>
    <row r="101" spans="1:5">
      <c r="A101" s="431"/>
    </row>
    <row r="102" spans="1:5">
      <c r="A102" s="431"/>
    </row>
    <row r="103" spans="1:5">
      <c r="A103" s="431"/>
    </row>
    <row r="104" spans="1:5">
      <c r="A104" s="431"/>
    </row>
    <row r="105" spans="1:5">
      <c r="A105" s="431"/>
    </row>
    <row r="106" spans="1:5">
      <c r="A106" s="431"/>
    </row>
    <row r="107" spans="1:5">
      <c r="A107" s="431"/>
    </row>
    <row r="108" spans="1:5">
      <c r="A108" s="431"/>
    </row>
    <row r="109" spans="1:5">
      <c r="A109" s="431"/>
    </row>
    <row r="110" spans="1:5">
      <c r="A110" s="431"/>
    </row>
    <row r="111" spans="1:5">
      <c r="A111" s="431"/>
    </row>
    <row r="112" spans="1:5">
      <c r="A112" s="431"/>
    </row>
    <row r="113" spans="1:1">
      <c r="A113" s="431"/>
    </row>
    <row r="114" spans="1:1">
      <c r="A114" s="431"/>
    </row>
    <row r="115" spans="1:1">
      <c r="A115" s="431"/>
    </row>
    <row r="116" spans="1:1">
      <c r="A116" s="431"/>
    </row>
    <row r="117" spans="1:1">
      <c r="A117" s="431"/>
    </row>
    <row r="118" spans="1:1">
      <c r="A118" s="431"/>
    </row>
    <row r="119" spans="1:1">
      <c r="A119" s="431"/>
    </row>
    <row r="120" spans="1:1">
      <c r="A120" s="431"/>
    </row>
    <row r="121" spans="1:1">
      <c r="A121" s="431"/>
    </row>
    <row r="122" spans="1:1">
      <c r="A122" s="431"/>
    </row>
    <row r="123" spans="1:1">
      <c r="A123" s="431"/>
    </row>
    <row r="124" spans="1:1">
      <c r="A124" s="431"/>
    </row>
    <row r="125" spans="1:1">
      <c r="A125" s="431"/>
    </row>
    <row r="126" spans="1:1">
      <c r="A126" s="431"/>
    </row>
    <row r="127" spans="1:1">
      <c r="A127" s="431"/>
    </row>
    <row r="128" spans="1:1">
      <c r="A128" s="431"/>
    </row>
    <row r="129" spans="1:1">
      <c r="A129" s="431"/>
    </row>
    <row r="130" spans="1:1">
      <c r="A130" s="431"/>
    </row>
    <row r="131" spans="1:1">
      <c r="A131" s="431"/>
    </row>
    <row r="132" spans="1:1">
      <c r="A132" s="431"/>
    </row>
    <row r="133" spans="1:1">
      <c r="A133" s="431"/>
    </row>
    <row r="134" spans="1:1">
      <c r="A134" s="431"/>
    </row>
    <row r="135" spans="1:1">
      <c r="A135" s="431"/>
    </row>
    <row r="136" spans="1:1">
      <c r="A136" s="431"/>
    </row>
    <row r="137" spans="1:1">
      <c r="A137" s="431"/>
    </row>
    <row r="138" spans="1:1">
      <c r="A138" s="431"/>
    </row>
    <row r="139" spans="1:1">
      <c r="A139" s="431"/>
    </row>
    <row r="140" spans="1:1">
      <c r="A140" s="431"/>
    </row>
    <row r="141" spans="1:1">
      <c r="A141" s="431"/>
    </row>
    <row r="142" spans="1:1">
      <c r="A142" s="431"/>
    </row>
    <row r="143" spans="1:1">
      <c r="A143" s="431"/>
    </row>
    <row r="144" spans="1:1">
      <c r="A144" s="431"/>
    </row>
    <row r="145" spans="1:1">
      <c r="A145" s="431"/>
    </row>
    <row r="146" spans="1:1">
      <c r="A146" s="431"/>
    </row>
    <row r="147" spans="1:1">
      <c r="A147" s="431"/>
    </row>
    <row r="148" spans="1:1">
      <c r="A148" s="431"/>
    </row>
    <row r="149" spans="1:1">
      <c r="A149" s="431"/>
    </row>
    <row r="150" spans="1:1">
      <c r="A150" s="431"/>
    </row>
    <row r="151" spans="1:1">
      <c r="A151" s="431"/>
    </row>
    <row r="152" spans="1:1">
      <c r="A152" s="431"/>
    </row>
    <row r="153" spans="1:1">
      <c r="A153" s="431"/>
    </row>
    <row r="154" spans="1:1">
      <c r="A154" s="431"/>
    </row>
    <row r="155" spans="1:1">
      <c r="A155" s="431"/>
    </row>
    <row r="156" spans="1:1">
      <c r="A156" s="431"/>
    </row>
    <row r="157" spans="1:1">
      <c r="A157" s="431"/>
    </row>
    <row r="158" spans="1:1">
      <c r="A158" s="431"/>
    </row>
    <row r="159" spans="1:1">
      <c r="A159" s="431"/>
    </row>
    <row r="160" spans="1:1">
      <c r="A160" s="431"/>
    </row>
    <row r="161" spans="1:1">
      <c r="A161" s="431"/>
    </row>
    <row r="162" spans="1:1">
      <c r="A162" s="431"/>
    </row>
    <row r="163" spans="1:1">
      <c r="A163" s="431"/>
    </row>
    <row r="164" spans="1:1">
      <c r="A164" s="431"/>
    </row>
    <row r="165" spans="1:1">
      <c r="A165" s="431"/>
    </row>
    <row r="166" spans="1:1">
      <c r="A166" s="431"/>
    </row>
    <row r="167" spans="1:1">
      <c r="A167" s="431"/>
    </row>
    <row r="168" spans="1:1">
      <c r="A168" s="431"/>
    </row>
    <row r="169" spans="1:1">
      <c r="A169" s="431"/>
    </row>
    <row r="170" spans="1:1">
      <c r="A170" s="431"/>
    </row>
    <row r="171" spans="1:1">
      <c r="A171" s="431"/>
    </row>
    <row r="172" spans="1:1">
      <c r="A172" s="431"/>
    </row>
    <row r="173" spans="1:1">
      <c r="A173" s="431"/>
    </row>
    <row r="174" spans="1:1">
      <c r="A174" s="431"/>
    </row>
    <row r="175" spans="1:1">
      <c r="A175" s="431"/>
    </row>
    <row r="176" spans="1:1">
      <c r="A176" s="431"/>
    </row>
    <row r="177" spans="1:1">
      <c r="A177" s="431"/>
    </row>
    <row r="178" spans="1:1">
      <c r="A178" s="431"/>
    </row>
    <row r="179" spans="1:1">
      <c r="A179" s="431"/>
    </row>
    <row r="180" spans="1:1">
      <c r="A180" s="431"/>
    </row>
    <row r="181" spans="1:1">
      <c r="A181" s="431"/>
    </row>
    <row r="182" spans="1:1">
      <c r="A182" s="431"/>
    </row>
    <row r="183" spans="1:1">
      <c r="A183" s="431"/>
    </row>
    <row r="184" spans="1:1">
      <c r="A184" s="431"/>
    </row>
    <row r="185" spans="1:1">
      <c r="A185" s="431"/>
    </row>
    <row r="186" spans="1:1">
      <c r="A186" s="431"/>
    </row>
    <row r="187" spans="1:1">
      <c r="A187" s="431"/>
    </row>
    <row r="188" spans="1:1">
      <c r="A188" s="431"/>
    </row>
    <row r="189" spans="1:1">
      <c r="A189" s="431"/>
    </row>
    <row r="190" spans="1:1">
      <c r="A190" s="431"/>
    </row>
    <row r="191" spans="1:1">
      <c r="A191" s="431"/>
    </row>
    <row r="192" spans="1:1">
      <c r="A192" s="431"/>
    </row>
    <row r="193" spans="1:1">
      <c r="A193" s="431"/>
    </row>
    <row r="194" spans="1:1">
      <c r="A194" s="431"/>
    </row>
    <row r="195" spans="1:1">
      <c r="A195" s="431"/>
    </row>
    <row r="196" spans="1:1">
      <c r="A196" s="431"/>
    </row>
    <row r="197" spans="1:1">
      <c r="A197" s="431"/>
    </row>
    <row r="198" spans="1:1">
      <c r="A198" s="431"/>
    </row>
    <row r="199" spans="1:1">
      <c r="A199" s="431"/>
    </row>
    <row r="200" spans="1:1">
      <c r="A200" s="431"/>
    </row>
    <row r="201" spans="1:1">
      <c r="A201" s="431"/>
    </row>
    <row r="202" spans="1:1">
      <c r="A202" s="431"/>
    </row>
    <row r="203" spans="1:1">
      <c r="A203" s="431"/>
    </row>
    <row r="204" spans="1:1">
      <c r="A204" s="431"/>
    </row>
    <row r="205" spans="1:1">
      <c r="A205" s="431"/>
    </row>
    <row r="206" spans="1:1">
      <c r="A206" s="431"/>
    </row>
    <row r="207" spans="1:1">
      <c r="A207" s="431"/>
    </row>
    <row r="208" spans="1:1">
      <c r="A208" s="431"/>
    </row>
    <row r="209" spans="1:1">
      <c r="A209" s="431"/>
    </row>
    <row r="210" spans="1:1">
      <c r="A210" s="431"/>
    </row>
    <row r="211" spans="1:1">
      <c r="A211" s="431"/>
    </row>
    <row r="212" spans="1:1">
      <c r="A212" s="431"/>
    </row>
    <row r="213" spans="1:1">
      <c r="A213" s="431"/>
    </row>
    <row r="214" spans="1:1">
      <c r="A214" s="431"/>
    </row>
    <row r="215" spans="1:1">
      <c r="A215" s="431"/>
    </row>
    <row r="216" spans="1:1">
      <c r="A216" s="431"/>
    </row>
    <row r="217" spans="1:1">
      <c r="A217" s="431"/>
    </row>
    <row r="218" spans="1:1">
      <c r="A218" s="431"/>
    </row>
    <row r="219" spans="1:1">
      <c r="A219" s="431"/>
    </row>
    <row r="220" spans="1:1">
      <c r="A220" s="431"/>
    </row>
    <row r="221" spans="1:1">
      <c r="A221" s="431"/>
    </row>
    <row r="222" spans="1:1">
      <c r="A222" s="431"/>
    </row>
    <row r="223" spans="1:1">
      <c r="A223" s="431"/>
    </row>
    <row r="224" spans="1:1">
      <c r="A224" s="431"/>
    </row>
    <row r="225" spans="1:1">
      <c r="A225" s="431"/>
    </row>
    <row r="226" spans="1:1">
      <c r="A226" s="431"/>
    </row>
    <row r="227" spans="1:1">
      <c r="A227" s="431"/>
    </row>
    <row r="228" spans="1:1">
      <c r="A228" s="431"/>
    </row>
    <row r="229" spans="1:1">
      <c r="A229" s="431"/>
    </row>
    <row r="230" spans="1:1">
      <c r="A230" s="431"/>
    </row>
    <row r="231" spans="1:1">
      <c r="A231" s="431"/>
    </row>
    <row r="232" spans="1:1">
      <c r="A232" s="431"/>
    </row>
    <row r="233" spans="1:1">
      <c r="A233" s="431"/>
    </row>
    <row r="234" spans="1:1">
      <c r="A234" s="431"/>
    </row>
    <row r="235" spans="1:1">
      <c r="A235" s="431"/>
    </row>
    <row r="236" spans="1:1">
      <c r="A236" s="431"/>
    </row>
    <row r="237" spans="1:1">
      <c r="A237" s="431"/>
    </row>
    <row r="238" spans="1:1">
      <c r="A238" s="431"/>
    </row>
    <row r="239" spans="1:1">
      <c r="A239" s="431"/>
    </row>
    <row r="240" spans="1:1">
      <c r="A240" s="431"/>
    </row>
    <row r="241" spans="1:1">
      <c r="A241" s="431"/>
    </row>
    <row r="242" spans="1:1">
      <c r="A242" s="431"/>
    </row>
    <row r="243" spans="1:1">
      <c r="A243" s="431"/>
    </row>
    <row r="244" spans="1:1">
      <c r="A244" s="431"/>
    </row>
    <row r="245" spans="1:1">
      <c r="A245" s="431"/>
    </row>
    <row r="246" spans="1:1">
      <c r="A246" s="431"/>
    </row>
    <row r="247" spans="1:1">
      <c r="A247" s="431"/>
    </row>
    <row r="248" spans="1:1">
      <c r="A248" s="431"/>
    </row>
    <row r="249" spans="1:1">
      <c r="A249" s="431"/>
    </row>
    <row r="250" spans="1:1">
      <c r="A250" s="431"/>
    </row>
    <row r="251" spans="1:1">
      <c r="A251" s="431"/>
    </row>
    <row r="252" spans="1:1">
      <c r="A252" s="431"/>
    </row>
    <row r="253" spans="1:1">
      <c r="A253" s="431"/>
    </row>
    <row r="254" spans="1:1">
      <c r="A254" s="431"/>
    </row>
    <row r="255" spans="1:1">
      <c r="A255" s="431"/>
    </row>
    <row r="256" spans="1:1">
      <c r="A256" s="431"/>
    </row>
    <row r="257" spans="1:1">
      <c r="A257" s="431"/>
    </row>
    <row r="258" spans="1:1">
      <c r="A258" s="431"/>
    </row>
    <row r="259" spans="1:1">
      <c r="A259" s="431"/>
    </row>
    <row r="260" spans="1:1">
      <c r="A260" s="431"/>
    </row>
    <row r="261" spans="1:1">
      <c r="A261" s="431"/>
    </row>
    <row r="262" spans="1:1">
      <c r="A262" s="431"/>
    </row>
    <row r="263" spans="1:1">
      <c r="A263" s="431"/>
    </row>
    <row r="264" spans="1:1">
      <c r="A264" s="431"/>
    </row>
    <row r="265" spans="1:1">
      <c r="A265" s="431"/>
    </row>
    <row r="266" spans="1:1">
      <c r="A266" s="431"/>
    </row>
    <row r="267" spans="1:1">
      <c r="A267" s="431"/>
    </row>
    <row r="268" spans="1:1">
      <c r="A268" s="431"/>
    </row>
    <row r="269" spans="1:1">
      <c r="A269" s="431"/>
    </row>
    <row r="270" spans="1:1">
      <c r="A270" s="431"/>
    </row>
    <row r="271" spans="1:1">
      <c r="A271" s="431"/>
    </row>
    <row r="272" spans="1:1">
      <c r="A272" s="431"/>
    </row>
    <row r="273" spans="1:1">
      <c r="A273" s="431"/>
    </row>
    <row r="274" spans="1:1">
      <c r="A274" s="431"/>
    </row>
    <row r="275" spans="1:1">
      <c r="A275" s="431"/>
    </row>
    <row r="276" spans="1:1">
      <c r="A276" s="431"/>
    </row>
    <row r="277" spans="1:1">
      <c r="A277" s="431"/>
    </row>
    <row r="278" spans="1:1">
      <c r="A278" s="431"/>
    </row>
    <row r="279" spans="1:1">
      <c r="A279" s="431"/>
    </row>
    <row r="280" spans="1:1">
      <c r="A280" s="431"/>
    </row>
    <row r="281" spans="1:1">
      <c r="A281" s="431"/>
    </row>
    <row r="282" spans="1:1">
      <c r="A282" s="431"/>
    </row>
    <row r="283" spans="1:1">
      <c r="A283" s="431"/>
    </row>
    <row r="284" spans="1:1">
      <c r="A284" s="431"/>
    </row>
    <row r="285" spans="1:1">
      <c r="A285" s="431"/>
    </row>
    <row r="286" spans="1:1">
      <c r="A286" s="431"/>
    </row>
    <row r="287" spans="1:1">
      <c r="A287" s="431"/>
    </row>
    <row r="288" spans="1:1">
      <c r="A288" s="431"/>
    </row>
    <row r="289" spans="1:1">
      <c r="A289" s="431"/>
    </row>
    <row r="290" spans="1:1">
      <c r="A290" s="431"/>
    </row>
    <row r="291" spans="1:1">
      <c r="A291" s="431"/>
    </row>
    <row r="292" spans="1:1">
      <c r="A292" s="431"/>
    </row>
    <row r="293" spans="1:1">
      <c r="A293" s="431"/>
    </row>
    <row r="294" spans="1:1">
      <c r="A294" s="431"/>
    </row>
    <row r="295" spans="1:1">
      <c r="A295" s="431"/>
    </row>
    <row r="296" spans="1:1">
      <c r="A296" s="431"/>
    </row>
    <row r="297" spans="1:1">
      <c r="A297" s="431"/>
    </row>
    <row r="298" spans="1:1">
      <c r="A298" s="431"/>
    </row>
    <row r="299" spans="1:1">
      <c r="A299" s="431"/>
    </row>
    <row r="300" spans="1:1">
      <c r="A300" s="431"/>
    </row>
    <row r="301" spans="1:1">
      <c r="A301" s="431"/>
    </row>
    <row r="302" spans="1:1">
      <c r="A302" s="431"/>
    </row>
    <row r="303" spans="1:1">
      <c r="A303" s="431"/>
    </row>
    <row r="304" spans="1:1">
      <c r="A304" s="431"/>
    </row>
    <row r="305" spans="1:1">
      <c r="A305" s="431"/>
    </row>
    <row r="306" spans="1:1">
      <c r="A306" s="431"/>
    </row>
    <row r="307" spans="1:1">
      <c r="A307" s="431"/>
    </row>
    <row r="308" spans="1:1">
      <c r="A308" s="431"/>
    </row>
    <row r="309" spans="1:1">
      <c r="A309" s="431"/>
    </row>
    <row r="310" spans="1:1">
      <c r="A310" s="431"/>
    </row>
    <row r="311" spans="1:1">
      <c r="A311" s="431"/>
    </row>
    <row r="312" spans="1:1">
      <c r="A312" s="431"/>
    </row>
    <row r="313" spans="1:1">
      <c r="A313" s="431"/>
    </row>
    <row r="314" spans="1:1">
      <c r="A314" s="431"/>
    </row>
    <row r="315" spans="1:1">
      <c r="A315" s="431"/>
    </row>
    <row r="316" spans="1:1">
      <c r="A316" s="431"/>
    </row>
    <row r="317" spans="1:1">
      <c r="A317" s="431"/>
    </row>
    <row r="318" spans="1:1">
      <c r="A318" s="431"/>
    </row>
    <row r="319" spans="1:1">
      <c r="A319" s="431"/>
    </row>
    <row r="320" spans="1:1">
      <c r="A320" s="431"/>
    </row>
    <row r="321" spans="1:1">
      <c r="A321" s="431"/>
    </row>
    <row r="322" spans="1:1">
      <c r="A322" s="431"/>
    </row>
    <row r="323" spans="1:1">
      <c r="A323" s="431"/>
    </row>
    <row r="324" spans="1:1">
      <c r="A324" s="431"/>
    </row>
    <row r="325" spans="1:1">
      <c r="A325" s="431"/>
    </row>
    <row r="326" spans="1:1">
      <c r="A326" s="431"/>
    </row>
    <row r="327" spans="1:1">
      <c r="A327" s="431"/>
    </row>
    <row r="328" spans="1:1">
      <c r="A328" s="431"/>
    </row>
    <row r="329" spans="1:1">
      <c r="A329" s="431"/>
    </row>
    <row r="330" spans="1:1">
      <c r="A330" s="431"/>
    </row>
    <row r="331" spans="1:1">
      <c r="A331" s="431"/>
    </row>
    <row r="332" spans="1:1">
      <c r="A332" s="431"/>
    </row>
    <row r="333" spans="1:1">
      <c r="A333" s="431"/>
    </row>
    <row r="334" spans="1:1">
      <c r="A334" s="431"/>
    </row>
    <row r="335" spans="1:1">
      <c r="A335" s="431"/>
    </row>
    <row r="336" spans="1:1">
      <c r="A336" s="431"/>
    </row>
    <row r="337" spans="1:1">
      <c r="A337" s="431"/>
    </row>
    <row r="338" spans="1:1">
      <c r="A338" s="431"/>
    </row>
    <row r="339" spans="1:1">
      <c r="A339" s="431"/>
    </row>
    <row r="340" spans="1:1">
      <c r="A340" s="431"/>
    </row>
    <row r="341" spans="1:1">
      <c r="A341" s="431"/>
    </row>
    <row r="342" spans="1:1">
      <c r="A342" s="431"/>
    </row>
    <row r="343" spans="1:1">
      <c r="A343" s="431"/>
    </row>
    <row r="344" spans="1:1">
      <c r="A344" s="431"/>
    </row>
    <row r="345" spans="1:1">
      <c r="A345" s="431"/>
    </row>
    <row r="346" spans="1:1">
      <c r="A346" s="431"/>
    </row>
    <row r="347" spans="1:1">
      <c r="A347" s="431"/>
    </row>
    <row r="348" spans="1:1">
      <c r="A348" s="431"/>
    </row>
    <row r="349" spans="1:1">
      <c r="A349" s="431"/>
    </row>
    <row r="350" spans="1:1">
      <c r="A350" s="431"/>
    </row>
    <row r="351" spans="1:1">
      <c r="A351" s="431"/>
    </row>
    <row r="352" spans="1:1">
      <c r="A352" s="431"/>
    </row>
    <row r="353" spans="1:1">
      <c r="A353" s="431"/>
    </row>
    <row r="354" spans="1:1">
      <c r="A354" s="431"/>
    </row>
    <row r="355" spans="1:1">
      <c r="A355" s="431"/>
    </row>
    <row r="356" spans="1:1">
      <c r="A356" s="431"/>
    </row>
    <row r="357" spans="1:1">
      <c r="A357" s="431"/>
    </row>
    <row r="358" spans="1:1">
      <c r="A358" s="431"/>
    </row>
    <row r="359" spans="1:1">
      <c r="A359" s="431"/>
    </row>
    <row r="360" spans="1:1">
      <c r="A360" s="431"/>
    </row>
    <row r="361" spans="1:1">
      <c r="A361" s="431"/>
    </row>
    <row r="362" spans="1:1">
      <c r="A362" s="431"/>
    </row>
    <row r="363" spans="1:1">
      <c r="A363" s="431"/>
    </row>
    <row r="364" spans="1:1">
      <c r="A364" s="431"/>
    </row>
    <row r="365" spans="1:1">
      <c r="A365" s="431"/>
    </row>
    <row r="366" spans="1:1">
      <c r="A366" s="431"/>
    </row>
    <row r="367" spans="1:1">
      <c r="A367" s="431"/>
    </row>
    <row r="368" spans="1:1">
      <c r="A368" s="431"/>
    </row>
    <row r="369" spans="1:1">
      <c r="A369" s="431"/>
    </row>
    <row r="370" spans="1:1">
      <c r="A370" s="431"/>
    </row>
    <row r="371" spans="1:1">
      <c r="A371" s="431"/>
    </row>
    <row r="372" spans="1:1">
      <c r="A372" s="431"/>
    </row>
    <row r="373" spans="1:1">
      <c r="A373" s="431"/>
    </row>
    <row r="374" spans="1:1">
      <c r="A374" s="431"/>
    </row>
    <row r="375" spans="1:1">
      <c r="A375" s="431"/>
    </row>
    <row r="376" spans="1:1">
      <c r="A376" s="431"/>
    </row>
    <row r="377" spans="1:1">
      <c r="A377" s="431"/>
    </row>
    <row r="378" spans="1:1">
      <c r="A378" s="431"/>
    </row>
    <row r="379" spans="1:1">
      <c r="A379" s="431"/>
    </row>
    <row r="380" spans="1:1">
      <c r="A380" s="431"/>
    </row>
    <row r="381" spans="1:1">
      <c r="A381" s="431"/>
    </row>
    <row r="382" spans="1:1">
      <c r="A382" s="431"/>
    </row>
    <row r="383" spans="1:1">
      <c r="A383" s="431"/>
    </row>
    <row r="384" spans="1:1">
      <c r="A384" s="431"/>
    </row>
    <row r="385" spans="1:1">
      <c r="A385" s="431"/>
    </row>
    <row r="386" spans="1:1">
      <c r="A386" s="431"/>
    </row>
    <row r="387" spans="1:1">
      <c r="A387" s="431"/>
    </row>
    <row r="388" spans="1:1">
      <c r="A388" s="431"/>
    </row>
    <row r="389" spans="1:1">
      <c r="A389" s="431"/>
    </row>
    <row r="390" spans="1:1">
      <c r="A390" s="431"/>
    </row>
    <row r="391" spans="1:1">
      <c r="A391" s="431"/>
    </row>
    <row r="392" spans="1:1">
      <c r="A392" s="431"/>
    </row>
    <row r="393" spans="1:1">
      <c r="A393" s="431"/>
    </row>
    <row r="394" spans="1:1">
      <c r="A394" s="431"/>
    </row>
    <row r="395" spans="1:1">
      <c r="A395" s="431"/>
    </row>
    <row r="396" spans="1:1">
      <c r="A396" s="431"/>
    </row>
    <row r="397" spans="1:1">
      <c r="A397" s="431"/>
    </row>
    <row r="398" spans="1:1">
      <c r="A398" s="431"/>
    </row>
    <row r="399" spans="1:1">
      <c r="A399" s="431"/>
    </row>
    <row r="400" spans="1:1">
      <c r="A400" s="431"/>
    </row>
    <row r="401" spans="1:1">
      <c r="A401" s="431"/>
    </row>
    <row r="402" spans="1:1">
      <c r="A402" s="431"/>
    </row>
    <row r="403" spans="1:1">
      <c r="A403" s="431"/>
    </row>
    <row r="404" spans="1:1">
      <c r="A404" s="431"/>
    </row>
    <row r="405" spans="1:1">
      <c r="A405" s="431"/>
    </row>
    <row r="406" spans="1:1">
      <c r="A406" s="431"/>
    </row>
    <row r="407" spans="1:1">
      <c r="A407" s="431"/>
    </row>
    <row r="408" spans="1:1">
      <c r="A408" s="431"/>
    </row>
    <row r="409" spans="1:1">
      <c r="A409" s="431"/>
    </row>
    <row r="410" spans="1:1">
      <c r="A410" s="431"/>
    </row>
    <row r="411" spans="1:1">
      <c r="A411" s="431"/>
    </row>
    <row r="412" spans="1:1">
      <c r="A412" s="431"/>
    </row>
    <row r="413" spans="1:1">
      <c r="A413" s="431"/>
    </row>
    <row r="414" spans="1:1">
      <c r="A414" s="431"/>
    </row>
    <row r="415" spans="1:1">
      <c r="A415" s="431"/>
    </row>
    <row r="416" spans="1:1">
      <c r="A416" s="431"/>
    </row>
    <row r="417" spans="1:1">
      <c r="A417" s="431"/>
    </row>
    <row r="418" spans="1:1">
      <c r="A418" s="431"/>
    </row>
    <row r="419" spans="1:1">
      <c r="A419" s="431"/>
    </row>
    <row r="420" spans="1:1">
      <c r="A420" s="431"/>
    </row>
    <row r="421" spans="1:1">
      <c r="A421" s="431"/>
    </row>
    <row r="422" spans="1:1">
      <c r="A422" s="431"/>
    </row>
    <row r="423" spans="1:1">
      <c r="A423" s="431"/>
    </row>
    <row r="424" spans="1:1">
      <c r="A424" s="431"/>
    </row>
    <row r="425" spans="1:1">
      <c r="A425" s="431"/>
    </row>
    <row r="426" spans="1:1">
      <c r="A426" s="431"/>
    </row>
    <row r="427" spans="1:1">
      <c r="A427" s="431"/>
    </row>
    <row r="428" spans="1:1">
      <c r="A428" s="431"/>
    </row>
    <row r="429" spans="1:1">
      <c r="A429" s="431"/>
    </row>
    <row r="430" spans="1:1">
      <c r="A430" s="431"/>
    </row>
    <row r="431" spans="1:1">
      <c r="A431" s="431"/>
    </row>
    <row r="432" spans="1:1">
      <c r="A432" s="431"/>
    </row>
    <row r="433" spans="1:1">
      <c r="A433" s="431"/>
    </row>
    <row r="434" spans="1:1">
      <c r="A434" s="431"/>
    </row>
    <row r="435" spans="1:1">
      <c r="A435" s="431"/>
    </row>
    <row r="436" spans="1:1">
      <c r="A436" s="431"/>
    </row>
    <row r="437" spans="1:1">
      <c r="A437" s="431"/>
    </row>
    <row r="438" spans="1:1">
      <c r="A438" s="431"/>
    </row>
    <row r="439" spans="1:1">
      <c r="A439" s="431"/>
    </row>
    <row r="440" spans="1:1">
      <c r="A440" s="431"/>
    </row>
    <row r="441" spans="1:1">
      <c r="A441" s="431"/>
    </row>
    <row r="442" spans="1:1">
      <c r="A442" s="431"/>
    </row>
    <row r="443" spans="1:1">
      <c r="A443" s="431"/>
    </row>
    <row r="444" spans="1:1">
      <c r="A444" s="431"/>
    </row>
    <row r="445" spans="1:1">
      <c r="A445" s="431"/>
    </row>
    <row r="446" spans="1:1">
      <c r="A446" s="431"/>
    </row>
    <row r="447" spans="1:1">
      <c r="A447" s="431"/>
    </row>
    <row r="448" spans="1:1">
      <c r="A448" s="431"/>
    </row>
    <row r="449" spans="1:1">
      <c r="A449" s="431"/>
    </row>
    <row r="450" spans="1:1">
      <c r="A450" s="431"/>
    </row>
    <row r="451" spans="1:1">
      <c r="A451" s="431"/>
    </row>
    <row r="452" spans="1:1">
      <c r="A452" s="431"/>
    </row>
    <row r="453" spans="1:1">
      <c r="A453" s="431"/>
    </row>
    <row r="454" spans="1:1">
      <c r="A454" s="431"/>
    </row>
    <row r="455" spans="1:1">
      <c r="A455" s="431"/>
    </row>
    <row r="456" spans="1:1">
      <c r="A456" s="431"/>
    </row>
    <row r="457" spans="1:1">
      <c r="A457" s="431"/>
    </row>
    <row r="458" spans="1:1">
      <c r="A458" s="431"/>
    </row>
    <row r="459" spans="1:1">
      <c r="A459" s="431"/>
    </row>
    <row r="460" spans="1:1">
      <c r="A460" s="431"/>
    </row>
    <row r="461" spans="1:1">
      <c r="A461" s="431"/>
    </row>
    <row r="462" spans="1:1">
      <c r="A462" s="431"/>
    </row>
    <row r="463" spans="1:1">
      <c r="A463" s="431"/>
    </row>
    <row r="464" spans="1:1">
      <c r="A464" s="431"/>
    </row>
    <row r="465" spans="1:1">
      <c r="A465" s="431"/>
    </row>
    <row r="466" spans="1:1">
      <c r="A466" s="431"/>
    </row>
    <row r="467" spans="1:1">
      <c r="A467" s="431"/>
    </row>
    <row r="468" spans="1:1">
      <c r="A468" s="431"/>
    </row>
    <row r="469" spans="1:1">
      <c r="A469" s="431"/>
    </row>
    <row r="470" spans="1:1">
      <c r="A470" s="431"/>
    </row>
    <row r="471" spans="1:1">
      <c r="A471" s="431"/>
    </row>
    <row r="472" spans="1:1">
      <c r="A472" s="431"/>
    </row>
    <row r="473" spans="1:1">
      <c r="A473" s="431"/>
    </row>
    <row r="474" spans="1:1">
      <c r="A474" s="431"/>
    </row>
    <row r="475" spans="1:1">
      <c r="A475" s="431"/>
    </row>
    <row r="476" spans="1:1">
      <c r="A476" s="431"/>
    </row>
    <row r="477" spans="1:1">
      <c r="A477" s="431"/>
    </row>
    <row r="478" spans="1:1">
      <c r="A478" s="431"/>
    </row>
    <row r="479" spans="1:1">
      <c r="A479" s="431"/>
    </row>
    <row r="480" spans="1:1">
      <c r="A480" s="431"/>
    </row>
    <row r="481" spans="1:1">
      <c r="A481" s="431"/>
    </row>
    <row r="482" spans="1:1">
      <c r="A482" s="431"/>
    </row>
    <row r="483" spans="1:1">
      <c r="A483" s="431"/>
    </row>
    <row r="484" spans="1:1">
      <c r="A484" s="431"/>
    </row>
    <row r="485" spans="1:1">
      <c r="A485" s="431"/>
    </row>
    <row r="486" spans="1:1">
      <c r="A486" s="431"/>
    </row>
    <row r="487" spans="1:1">
      <c r="A487" s="431"/>
    </row>
    <row r="488" spans="1:1">
      <c r="A488" s="431"/>
    </row>
    <row r="489" spans="1:1">
      <c r="A489" s="431"/>
    </row>
    <row r="490" spans="1:1">
      <c r="A490" s="431"/>
    </row>
    <row r="491" spans="1:1">
      <c r="A491" s="431"/>
    </row>
    <row r="492" spans="1:1">
      <c r="A492" s="431"/>
    </row>
    <row r="493" spans="1:1">
      <c r="A493" s="431"/>
    </row>
    <row r="494" spans="1:1">
      <c r="A494" s="431"/>
    </row>
    <row r="495" spans="1:1">
      <c r="A495" s="431"/>
    </row>
    <row r="496" spans="1:1">
      <c r="A496" s="431"/>
    </row>
    <row r="497" spans="1:1">
      <c r="A497" s="431"/>
    </row>
    <row r="498" spans="1:1">
      <c r="A498" s="431"/>
    </row>
    <row r="499" spans="1:1">
      <c r="A499" s="431"/>
    </row>
    <row r="500" spans="1:1">
      <c r="A500" s="431"/>
    </row>
    <row r="501" spans="1:1">
      <c r="A501" s="431"/>
    </row>
    <row r="502" spans="1:1">
      <c r="A502" s="431"/>
    </row>
    <row r="503" spans="1:1">
      <c r="A503" s="431"/>
    </row>
    <row r="504" spans="1:1">
      <c r="A504" s="431"/>
    </row>
    <row r="505" spans="1:1">
      <c r="A505" s="431"/>
    </row>
    <row r="506" spans="1:1">
      <c r="A506" s="431"/>
    </row>
    <row r="507" spans="1:1">
      <c r="A507" s="431"/>
    </row>
    <row r="508" spans="1:1">
      <c r="A508" s="431"/>
    </row>
    <row r="509" spans="1:1">
      <c r="A509" s="431"/>
    </row>
    <row r="510" spans="1:1">
      <c r="A510" s="431"/>
    </row>
    <row r="511" spans="1:1">
      <c r="A511" s="431"/>
    </row>
    <row r="512" spans="1:1">
      <c r="A512" s="431"/>
    </row>
    <row r="513" spans="1:1">
      <c r="A513" s="431"/>
    </row>
    <row r="514" spans="1:1">
      <c r="A514" s="431"/>
    </row>
    <row r="515" spans="1:1">
      <c r="A515" s="431"/>
    </row>
    <row r="516" spans="1:1">
      <c r="A516" s="431"/>
    </row>
    <row r="517" spans="1:1">
      <c r="A517" s="431"/>
    </row>
    <row r="518" spans="1:1">
      <c r="A518" s="431"/>
    </row>
    <row r="519" spans="1:1">
      <c r="A519" s="431"/>
    </row>
    <row r="520" spans="1:1">
      <c r="A520" s="431"/>
    </row>
    <row r="521" spans="1:1">
      <c r="A521" s="431"/>
    </row>
    <row r="522" spans="1:1">
      <c r="A522" s="431"/>
    </row>
    <row r="523" spans="1:1">
      <c r="A523" s="431"/>
    </row>
    <row r="524" spans="1:1">
      <c r="A524" s="431"/>
    </row>
    <row r="525" spans="1:1">
      <c r="A525" s="431"/>
    </row>
    <row r="526" spans="1:1">
      <c r="A526" s="431"/>
    </row>
    <row r="527" spans="1:1">
      <c r="A527" s="431"/>
    </row>
    <row r="528" spans="1:1">
      <c r="A528" s="431"/>
    </row>
    <row r="529" spans="1:1">
      <c r="A529" s="431"/>
    </row>
    <row r="530" spans="1:1">
      <c r="A530" s="431"/>
    </row>
    <row r="531" spans="1:1">
      <c r="A531" s="431"/>
    </row>
    <row r="532" spans="1:1">
      <c r="A532" s="431"/>
    </row>
    <row r="533" spans="1:1">
      <c r="A533" s="431"/>
    </row>
    <row r="534" spans="1:1">
      <c r="A534" s="431"/>
    </row>
    <row r="535" spans="1:1">
      <c r="A535" s="431"/>
    </row>
    <row r="536" spans="1:1">
      <c r="A536" s="431"/>
    </row>
    <row r="537" spans="1:1">
      <c r="A537" s="431"/>
    </row>
    <row r="538" spans="1:1">
      <c r="A538" s="431"/>
    </row>
    <row r="539" spans="1:1">
      <c r="A539" s="431"/>
    </row>
    <row r="540" spans="1:1">
      <c r="A540" s="431"/>
    </row>
    <row r="541" spans="1:1">
      <c r="A541" s="431"/>
    </row>
    <row r="542" spans="1:1">
      <c r="A542" s="431"/>
    </row>
    <row r="543" spans="1:1">
      <c r="A543" s="431"/>
    </row>
    <row r="544" spans="1:1">
      <c r="A544" s="431"/>
    </row>
    <row r="545" spans="1:1">
      <c r="A545" s="431"/>
    </row>
    <row r="546" spans="1:1">
      <c r="A546" s="431"/>
    </row>
    <row r="547" spans="1:1">
      <c r="A547" s="431"/>
    </row>
    <row r="548" spans="1:1">
      <c r="A548" s="431"/>
    </row>
    <row r="549" spans="1:1">
      <c r="A549" s="431"/>
    </row>
    <row r="550" spans="1:1">
      <c r="A550" s="431"/>
    </row>
    <row r="551" spans="1:1">
      <c r="A551" s="431"/>
    </row>
    <row r="552" spans="1:1">
      <c r="A552" s="431"/>
    </row>
    <row r="553" spans="1:1">
      <c r="A553" s="431"/>
    </row>
    <row r="554" spans="1:1">
      <c r="A554" s="431"/>
    </row>
    <row r="555" spans="1:1">
      <c r="A555" s="431"/>
    </row>
    <row r="556" spans="1:1">
      <c r="A556" s="431"/>
    </row>
    <row r="557" spans="1:1">
      <c r="A557" s="431"/>
    </row>
    <row r="558" spans="1:1">
      <c r="A558" s="431"/>
    </row>
    <row r="559" spans="1:1">
      <c r="A559" s="431"/>
    </row>
    <row r="560" spans="1:1">
      <c r="A560" s="431"/>
    </row>
    <row r="561" spans="1:1">
      <c r="A561" s="431"/>
    </row>
    <row r="562" spans="1:1">
      <c r="A562" s="431"/>
    </row>
    <row r="563" spans="1:1">
      <c r="A563" s="431"/>
    </row>
    <row r="564" spans="1:1">
      <c r="A564" s="431"/>
    </row>
    <row r="565" spans="1:1">
      <c r="A565" s="431"/>
    </row>
    <row r="566" spans="1:1">
      <c r="A566" s="431"/>
    </row>
    <row r="567" spans="1:1">
      <c r="A567" s="431"/>
    </row>
    <row r="568" spans="1:1">
      <c r="A568" s="431"/>
    </row>
    <row r="569" spans="1:1">
      <c r="A569" s="431"/>
    </row>
    <row r="570" spans="1:1">
      <c r="A570" s="431"/>
    </row>
    <row r="571" spans="1:1">
      <c r="A571" s="431"/>
    </row>
    <row r="572" spans="1:1">
      <c r="A572" s="431"/>
    </row>
    <row r="573" spans="1:1">
      <c r="A573" s="431"/>
    </row>
    <row r="574" spans="1:1">
      <c r="A574" s="431"/>
    </row>
    <row r="575" spans="1:1">
      <c r="A575" s="431"/>
    </row>
    <row r="576" spans="1:1">
      <c r="A576" s="431"/>
    </row>
    <row r="577" spans="1:1">
      <c r="A577" s="431"/>
    </row>
    <row r="578" spans="1:1">
      <c r="A578" s="431"/>
    </row>
    <row r="579" spans="1:1">
      <c r="A579" s="431"/>
    </row>
    <row r="580" spans="1:1">
      <c r="A580" s="431"/>
    </row>
    <row r="581" spans="1:1">
      <c r="A581" s="431"/>
    </row>
    <row r="582" spans="1:1">
      <c r="A582" s="431"/>
    </row>
    <row r="583" spans="1:1">
      <c r="A583" s="431"/>
    </row>
    <row r="584" spans="1:1">
      <c r="A584" s="431"/>
    </row>
    <row r="585" spans="1:1">
      <c r="A585" s="431"/>
    </row>
    <row r="586" spans="1:1">
      <c r="A586" s="431"/>
    </row>
    <row r="587" spans="1:1">
      <c r="A587" s="431"/>
    </row>
    <row r="588" spans="1:1">
      <c r="A588" s="431"/>
    </row>
    <row r="589" spans="1:1">
      <c r="A589" s="431"/>
    </row>
    <row r="590" spans="1:1">
      <c r="A590" s="431"/>
    </row>
    <row r="591" spans="1:1">
      <c r="A591" s="431"/>
    </row>
    <row r="592" spans="1:1">
      <c r="A592" s="431"/>
    </row>
    <row r="593" spans="1:1">
      <c r="A593" s="431"/>
    </row>
    <row r="594" spans="1:1">
      <c r="A594" s="431"/>
    </row>
    <row r="595" spans="1:1">
      <c r="A595" s="431"/>
    </row>
    <row r="596" spans="1:1">
      <c r="A596" s="431"/>
    </row>
    <row r="597" spans="1:1">
      <c r="A597" s="431"/>
    </row>
    <row r="598" spans="1:1">
      <c r="A598" s="431"/>
    </row>
    <row r="599" spans="1:1">
      <c r="A599" s="431"/>
    </row>
    <row r="600" spans="1:1">
      <c r="A600" s="431"/>
    </row>
    <row r="601" spans="1:1">
      <c r="A601" s="431"/>
    </row>
    <row r="602" spans="1:1">
      <c r="A602" s="431"/>
    </row>
    <row r="603" spans="1:1">
      <c r="A603" s="431"/>
    </row>
    <row r="604" spans="1:1">
      <c r="A604" s="431"/>
    </row>
    <row r="605" spans="1:1">
      <c r="A605" s="431"/>
    </row>
    <row r="606" spans="1:1">
      <c r="A606" s="431"/>
    </row>
    <row r="607" spans="1:1">
      <c r="A607" s="431"/>
    </row>
    <row r="608" spans="1:1">
      <c r="A608" s="431"/>
    </row>
    <row r="609" spans="1:1">
      <c r="A609" s="431"/>
    </row>
    <row r="610" spans="1:1">
      <c r="A610" s="431"/>
    </row>
    <row r="611" spans="1:1">
      <c r="A611" s="431"/>
    </row>
    <row r="612" spans="1:1">
      <c r="A612" s="431"/>
    </row>
    <row r="613" spans="1:1">
      <c r="A613" s="431"/>
    </row>
    <row r="614" spans="1:1">
      <c r="A614" s="431"/>
    </row>
    <row r="615" spans="1:1">
      <c r="A615" s="431"/>
    </row>
    <row r="616" spans="1:1">
      <c r="A616" s="431"/>
    </row>
    <row r="617" spans="1:1">
      <c r="A617" s="431"/>
    </row>
    <row r="618" spans="1:1">
      <c r="A618" s="431"/>
    </row>
    <row r="619" spans="1:1">
      <c r="A619" s="431"/>
    </row>
    <row r="620" spans="1:1">
      <c r="A620" s="431"/>
    </row>
    <row r="621" spans="1:1">
      <c r="A621" s="431"/>
    </row>
    <row r="622" spans="1:1">
      <c r="A622" s="431"/>
    </row>
    <row r="623" spans="1:1">
      <c r="A623" s="431"/>
    </row>
    <row r="624" spans="1:1">
      <c r="A624" s="431"/>
    </row>
    <row r="625" spans="1:1">
      <c r="A625" s="431"/>
    </row>
    <row r="626" spans="1:1">
      <c r="A626" s="431"/>
    </row>
    <row r="627" spans="1:1">
      <c r="A627" s="431"/>
    </row>
    <row r="628" spans="1:1">
      <c r="A628" s="431"/>
    </row>
    <row r="629" spans="1:1">
      <c r="A629" s="431"/>
    </row>
    <row r="630" spans="1:1">
      <c r="A630" s="431"/>
    </row>
    <row r="631" spans="1:1">
      <c r="A631" s="431"/>
    </row>
    <row r="632" spans="1:1">
      <c r="A632" s="431"/>
    </row>
    <row r="633" spans="1:1">
      <c r="A633" s="431"/>
    </row>
    <row r="634" spans="1:1">
      <c r="A634" s="431"/>
    </row>
    <row r="635" spans="1:1">
      <c r="A635" s="431"/>
    </row>
    <row r="636" spans="1:1">
      <c r="A636" s="431"/>
    </row>
    <row r="637" spans="1:1">
      <c r="A637" s="431"/>
    </row>
    <row r="638" spans="1:1">
      <c r="A638" s="431"/>
    </row>
    <row r="639" spans="1:1">
      <c r="A639" s="431"/>
    </row>
    <row r="640" spans="1:1">
      <c r="A640" s="431"/>
    </row>
    <row r="641" spans="1:1">
      <c r="A641" s="431"/>
    </row>
    <row r="642" spans="1:1">
      <c r="A642" s="431"/>
    </row>
    <row r="643" spans="1:1">
      <c r="A643" s="431"/>
    </row>
    <row r="644" spans="1:1">
      <c r="A644" s="431"/>
    </row>
    <row r="645" spans="1:1">
      <c r="A645" s="431"/>
    </row>
    <row r="646" spans="1:1">
      <c r="A646" s="431"/>
    </row>
    <row r="647" spans="1:1">
      <c r="A647" s="431"/>
    </row>
    <row r="648" spans="1:1">
      <c r="A648" s="431"/>
    </row>
    <row r="649" spans="1:1">
      <c r="A649" s="431"/>
    </row>
    <row r="650" spans="1:1">
      <c r="A650" s="431"/>
    </row>
    <row r="651" spans="1:1">
      <c r="A651" s="431"/>
    </row>
    <row r="652" spans="1:1">
      <c r="A652" s="431"/>
    </row>
    <row r="653" spans="1:1">
      <c r="A653" s="431"/>
    </row>
    <row r="654" spans="1:1">
      <c r="A654" s="431"/>
    </row>
    <row r="655" spans="1:1">
      <c r="A655" s="431"/>
    </row>
    <row r="656" spans="1:1">
      <c r="A656" s="431"/>
    </row>
    <row r="657" spans="1:1">
      <c r="A657" s="431"/>
    </row>
    <row r="658" spans="1:1">
      <c r="A658" s="431"/>
    </row>
    <row r="659" spans="1:1">
      <c r="A659" s="431"/>
    </row>
    <row r="660" spans="1:1">
      <c r="A660" s="431"/>
    </row>
    <row r="661" spans="1:1">
      <c r="A661" s="431"/>
    </row>
    <row r="662" spans="1:1">
      <c r="A662" s="431"/>
    </row>
    <row r="663" spans="1:1">
      <c r="A663" s="431"/>
    </row>
    <row r="664" spans="1:1">
      <c r="A664" s="431"/>
    </row>
    <row r="665" spans="1:1">
      <c r="A665" s="431"/>
    </row>
    <row r="666" spans="1:1">
      <c r="A666" s="431"/>
    </row>
    <row r="667" spans="1:1">
      <c r="A667" s="431"/>
    </row>
    <row r="668" spans="1:1">
      <c r="A668" s="431"/>
    </row>
    <row r="669" spans="1:1">
      <c r="A669" s="431"/>
    </row>
    <row r="670" spans="1:1">
      <c r="A670" s="431"/>
    </row>
    <row r="671" spans="1:1">
      <c r="A671" s="431"/>
    </row>
    <row r="672" spans="1:1">
      <c r="A672" s="431"/>
    </row>
    <row r="673" spans="1:1">
      <c r="A673" s="431"/>
    </row>
    <row r="674" spans="1:1">
      <c r="A674" s="431"/>
    </row>
    <row r="675" spans="1:1">
      <c r="A675" s="431"/>
    </row>
    <row r="676" spans="1:1">
      <c r="A676" s="431"/>
    </row>
    <row r="677" spans="1:1">
      <c r="A677" s="431"/>
    </row>
    <row r="678" spans="1:1">
      <c r="A678" s="431"/>
    </row>
    <row r="679" spans="1:1">
      <c r="A679" s="431"/>
    </row>
    <row r="680" spans="1:1">
      <c r="A680" s="431"/>
    </row>
    <row r="681" spans="1:1">
      <c r="A681" s="431"/>
    </row>
    <row r="682" spans="1:1">
      <c r="A682" s="431"/>
    </row>
    <row r="683" spans="1:1">
      <c r="A683" s="431"/>
    </row>
    <row r="684" spans="1:1">
      <c r="A684" s="431"/>
    </row>
    <row r="685" spans="1:1">
      <c r="A685" s="431"/>
    </row>
    <row r="686" spans="1:1">
      <c r="A686" s="431"/>
    </row>
    <row r="687" spans="1:1">
      <c r="A687" s="431"/>
    </row>
    <row r="688" spans="1:1">
      <c r="A688" s="431"/>
    </row>
    <row r="689" spans="1:1">
      <c r="A689" s="431"/>
    </row>
    <row r="690" spans="1:1">
      <c r="A690" s="431"/>
    </row>
    <row r="691" spans="1:1">
      <c r="A691" s="431"/>
    </row>
    <row r="692" spans="1:1">
      <c r="A692" s="431"/>
    </row>
    <row r="693" spans="1:1">
      <c r="A693" s="431"/>
    </row>
    <row r="694" spans="1:1">
      <c r="A694" s="431"/>
    </row>
    <row r="695" spans="1:1">
      <c r="A695" s="431"/>
    </row>
    <row r="696" spans="1:1">
      <c r="A696" s="431"/>
    </row>
    <row r="697" spans="1:1">
      <c r="A697" s="431"/>
    </row>
    <row r="698" spans="1:1">
      <c r="A698" s="431"/>
    </row>
    <row r="699" spans="1:1">
      <c r="A699" s="431"/>
    </row>
    <row r="700" spans="1:1">
      <c r="A700" s="431"/>
    </row>
    <row r="701" spans="1:1">
      <c r="A701" s="431"/>
    </row>
    <row r="702" spans="1:1">
      <c r="A702" s="431"/>
    </row>
    <row r="703" spans="1:1">
      <c r="A703" s="431"/>
    </row>
    <row r="704" spans="1:1">
      <c r="A704" s="431"/>
    </row>
    <row r="705" spans="1:1">
      <c r="A705" s="431"/>
    </row>
    <row r="706" spans="1:1">
      <c r="A706" s="431"/>
    </row>
    <row r="707" spans="1:1">
      <c r="A707" s="431"/>
    </row>
    <row r="708" spans="1:1">
      <c r="A708" s="431"/>
    </row>
    <row r="709" spans="1:1">
      <c r="A709" s="431"/>
    </row>
    <row r="710" spans="1:1">
      <c r="A710" s="431"/>
    </row>
    <row r="711" spans="1:1">
      <c r="A711" s="431"/>
    </row>
    <row r="712" spans="1:1">
      <c r="A712" s="431"/>
    </row>
    <row r="713" spans="1:1">
      <c r="A713" s="431"/>
    </row>
    <row r="714" spans="1:1">
      <c r="A714" s="431"/>
    </row>
    <row r="715" spans="1:1">
      <c r="A715" s="431"/>
    </row>
    <row r="716" spans="1:1">
      <c r="A716" s="431"/>
    </row>
    <row r="717" spans="1:1">
      <c r="A717" s="431"/>
    </row>
    <row r="718" spans="1:1">
      <c r="A718" s="431"/>
    </row>
    <row r="719" spans="1:1">
      <c r="A719" s="431"/>
    </row>
    <row r="720" spans="1:1">
      <c r="A720" s="431"/>
    </row>
    <row r="721" spans="1:1">
      <c r="A721" s="431"/>
    </row>
    <row r="722" spans="1:1">
      <c r="A722" s="431"/>
    </row>
    <row r="723" spans="1:1">
      <c r="A723" s="431"/>
    </row>
    <row r="724" spans="1:1">
      <c r="A724" s="431"/>
    </row>
    <row r="725" spans="1:1">
      <c r="A725" s="431"/>
    </row>
    <row r="726" spans="1:1">
      <c r="A726" s="431"/>
    </row>
    <row r="727" spans="1:1">
      <c r="A727" s="431"/>
    </row>
    <row r="728" spans="1:1">
      <c r="A728" s="431"/>
    </row>
    <row r="729" spans="1:1">
      <c r="A729" s="431"/>
    </row>
    <row r="730" spans="1:1">
      <c r="A730" s="431"/>
    </row>
    <row r="731" spans="1:1">
      <c r="A731" s="431"/>
    </row>
    <row r="732" spans="1:1">
      <c r="A732" s="431"/>
    </row>
    <row r="733" spans="1:1">
      <c r="A733" s="431"/>
    </row>
    <row r="734" spans="1:1">
      <c r="A734" s="431"/>
    </row>
    <row r="735" spans="1:1">
      <c r="A735" s="431"/>
    </row>
    <row r="736" spans="1:1">
      <c r="A736" s="431"/>
    </row>
    <row r="737" spans="1:1">
      <c r="A737" s="431"/>
    </row>
    <row r="738" spans="1:1">
      <c r="A738" s="431"/>
    </row>
    <row r="739" spans="1:1">
      <c r="A739" s="431"/>
    </row>
    <row r="740" spans="1:1">
      <c r="A740" s="431"/>
    </row>
    <row r="741" spans="1:1">
      <c r="A741" s="431"/>
    </row>
    <row r="742" spans="1:1">
      <c r="A742" s="431"/>
    </row>
    <row r="743" spans="1:1">
      <c r="A743" s="431"/>
    </row>
    <row r="744" spans="1:1">
      <c r="A744" s="431"/>
    </row>
    <row r="745" spans="1:1">
      <c r="A745" s="431"/>
    </row>
    <row r="746" spans="1:1">
      <c r="A746" s="431"/>
    </row>
    <row r="747" spans="1:1">
      <c r="A747" s="431"/>
    </row>
    <row r="748" spans="1:1">
      <c r="A748" s="431"/>
    </row>
    <row r="749" spans="1:1">
      <c r="A749" s="431"/>
    </row>
    <row r="750" spans="1:1">
      <c r="A750" s="431"/>
    </row>
    <row r="751" spans="1:1">
      <c r="A751" s="431"/>
    </row>
    <row r="752" spans="1:1">
      <c r="A752" s="431"/>
    </row>
    <row r="753" spans="1:1">
      <c r="A753" s="431"/>
    </row>
    <row r="754" spans="1:1">
      <c r="A754" s="431"/>
    </row>
    <row r="755" spans="1:1">
      <c r="A755" s="431"/>
    </row>
    <row r="756" spans="1:1">
      <c r="A756" s="431"/>
    </row>
    <row r="757" spans="1:1">
      <c r="A757" s="431"/>
    </row>
    <row r="758" spans="1:1">
      <c r="A758" s="431"/>
    </row>
    <row r="759" spans="1:1">
      <c r="A759" s="431"/>
    </row>
    <row r="760" spans="1:1">
      <c r="A760" s="431"/>
    </row>
    <row r="761" spans="1:1">
      <c r="A761" s="431"/>
    </row>
    <row r="762" spans="1:1">
      <c r="A762" s="431"/>
    </row>
    <row r="763" spans="1:1">
      <c r="A763" s="431"/>
    </row>
    <row r="764" spans="1:1">
      <c r="A764" s="431"/>
    </row>
    <row r="765" spans="1:1">
      <c r="A765" s="431"/>
    </row>
    <row r="766" spans="1:1">
      <c r="A766" s="431"/>
    </row>
    <row r="767" spans="1:1">
      <c r="A767" s="431"/>
    </row>
    <row r="768" spans="1:1">
      <c r="A768" s="431"/>
    </row>
    <row r="769" spans="1:1">
      <c r="A769" s="431"/>
    </row>
    <row r="770" spans="1:1">
      <c r="A770" s="431"/>
    </row>
    <row r="771" spans="1:1">
      <c r="A771" s="431"/>
    </row>
    <row r="772" spans="1:1">
      <c r="A772" s="431"/>
    </row>
    <row r="773" spans="1:1">
      <c r="A773" s="431"/>
    </row>
    <row r="774" spans="1:1">
      <c r="A774" s="431"/>
    </row>
    <row r="775" spans="1:1">
      <c r="A775" s="431"/>
    </row>
    <row r="776" spans="1:1">
      <c r="A776" s="431"/>
    </row>
    <row r="777" spans="1:1">
      <c r="A777" s="431"/>
    </row>
    <row r="778" spans="1:1">
      <c r="A778" s="431"/>
    </row>
    <row r="779" spans="1:1">
      <c r="A779" s="431"/>
    </row>
    <row r="780" spans="1:1">
      <c r="A780" s="431"/>
    </row>
    <row r="781" spans="1:1">
      <c r="A781" s="431"/>
    </row>
    <row r="782" spans="1:1">
      <c r="A782" s="431"/>
    </row>
    <row r="783" spans="1:1">
      <c r="A783" s="431"/>
    </row>
    <row r="784" spans="1:1">
      <c r="A784" s="431"/>
    </row>
    <row r="785" spans="1:1">
      <c r="A785" s="431"/>
    </row>
    <row r="786" spans="1:1">
      <c r="A786" s="431"/>
    </row>
    <row r="787" spans="1:1">
      <c r="A787" s="431"/>
    </row>
    <row r="788" spans="1:1">
      <c r="A788" s="431"/>
    </row>
    <row r="789" spans="1:1">
      <c r="A789" s="431"/>
    </row>
    <row r="790" spans="1:1">
      <c r="A790" s="431"/>
    </row>
    <row r="791" spans="1:1">
      <c r="A791" s="431"/>
    </row>
    <row r="792" spans="1:1">
      <c r="A792" s="431"/>
    </row>
    <row r="793" spans="1:1">
      <c r="A793" s="431"/>
    </row>
    <row r="794" spans="1:1">
      <c r="A794" s="431"/>
    </row>
    <row r="795" spans="1:1">
      <c r="A795" s="431"/>
    </row>
    <row r="796" spans="1:1">
      <c r="A796" s="431"/>
    </row>
    <row r="797" spans="1:1">
      <c r="A797" s="431"/>
    </row>
    <row r="798" spans="1:1">
      <c r="A798" s="431"/>
    </row>
    <row r="799" spans="1:1">
      <c r="A799" s="431"/>
    </row>
    <row r="800" spans="1:1">
      <c r="A800" s="431"/>
    </row>
    <row r="801" spans="1:1">
      <c r="A801" s="431"/>
    </row>
    <row r="802" spans="1:1">
      <c r="A802" s="431"/>
    </row>
    <row r="803" spans="1:1">
      <c r="A803" s="431"/>
    </row>
    <row r="804" spans="1:1">
      <c r="A804" s="431"/>
    </row>
    <row r="805" spans="1:1">
      <c r="A805" s="431"/>
    </row>
    <row r="806" spans="1:1">
      <c r="A806" s="431"/>
    </row>
    <row r="807" spans="1:1">
      <c r="A807" s="431"/>
    </row>
    <row r="808" spans="1:1">
      <c r="A808" s="431"/>
    </row>
    <row r="809" spans="1:1">
      <c r="A809" s="431"/>
    </row>
    <row r="810" spans="1:1">
      <c r="A810" s="431"/>
    </row>
    <row r="811" spans="1:1">
      <c r="A811" s="431"/>
    </row>
    <row r="812" spans="1:1">
      <c r="A812" s="431"/>
    </row>
    <row r="813" spans="1:1">
      <c r="A813" s="431"/>
    </row>
    <row r="814" spans="1:1">
      <c r="A814" s="431"/>
    </row>
    <row r="815" spans="1:1">
      <c r="A815" s="431"/>
    </row>
    <row r="816" spans="1:1">
      <c r="A816" s="431"/>
    </row>
    <row r="817" spans="1:1">
      <c r="A817" s="431"/>
    </row>
    <row r="818" spans="1:1">
      <c r="A818" s="431"/>
    </row>
    <row r="819" spans="1:1">
      <c r="A819" s="431"/>
    </row>
    <row r="820" spans="1:1">
      <c r="A820" s="431"/>
    </row>
    <row r="821" spans="1:1">
      <c r="A821" s="431"/>
    </row>
    <row r="822" spans="1:1">
      <c r="A822" s="431"/>
    </row>
    <row r="823" spans="1:1">
      <c r="A823" s="431"/>
    </row>
    <row r="824" spans="1:1">
      <c r="A824" s="431"/>
    </row>
    <row r="825" spans="1:1">
      <c r="A825" s="431"/>
    </row>
    <row r="826" spans="1:1">
      <c r="A826" s="431"/>
    </row>
    <row r="827" spans="1:1">
      <c r="A827" s="431"/>
    </row>
    <row r="828" spans="1:1">
      <c r="A828" s="431"/>
    </row>
    <row r="829" spans="1:1">
      <c r="A829" s="431"/>
    </row>
    <row r="830" spans="1:1">
      <c r="A830" s="431"/>
    </row>
    <row r="831" spans="1:1">
      <c r="A831" s="431"/>
    </row>
    <row r="832" spans="1:1">
      <c r="A832" s="431"/>
    </row>
    <row r="833" spans="1:1">
      <c r="A833" s="431"/>
    </row>
    <row r="834" spans="1:1">
      <c r="A834" s="431"/>
    </row>
    <row r="835" spans="1:1">
      <c r="A835" s="431"/>
    </row>
    <row r="836" spans="1:1">
      <c r="A836" s="431"/>
    </row>
    <row r="837" spans="1:1">
      <c r="A837" s="431"/>
    </row>
    <row r="838" spans="1:1">
      <c r="A838" s="431"/>
    </row>
    <row r="839" spans="1:1">
      <c r="A839" s="431"/>
    </row>
    <row r="840" spans="1:1">
      <c r="A840" s="431"/>
    </row>
    <row r="841" spans="1:1">
      <c r="A841" s="431"/>
    </row>
    <row r="842" spans="1:1">
      <c r="A842" s="431"/>
    </row>
    <row r="843" spans="1:1">
      <c r="A843" s="431"/>
    </row>
    <row r="844" spans="1:1">
      <c r="A844" s="431"/>
    </row>
    <row r="845" spans="1:1">
      <c r="A845" s="431"/>
    </row>
    <row r="846" spans="1:1">
      <c r="A846" s="431"/>
    </row>
    <row r="847" spans="1:1">
      <c r="A847" s="431"/>
    </row>
    <row r="848" spans="1:1">
      <c r="A848" s="431"/>
    </row>
    <row r="849" spans="1:1">
      <c r="A849" s="431"/>
    </row>
    <row r="850" spans="1:1">
      <c r="A850" s="431"/>
    </row>
    <row r="851" spans="1:1">
      <c r="A851" s="431"/>
    </row>
    <row r="852" spans="1:1">
      <c r="A852" s="431"/>
    </row>
    <row r="853" spans="1:1">
      <c r="A853" s="431"/>
    </row>
    <row r="854" spans="1:1">
      <c r="A854" s="431"/>
    </row>
    <row r="855" spans="1:1">
      <c r="A855" s="431"/>
    </row>
    <row r="856" spans="1:1">
      <c r="A856" s="431"/>
    </row>
    <row r="857" spans="1:1">
      <c r="A857" s="431"/>
    </row>
    <row r="858" spans="1:1">
      <c r="A858" s="431"/>
    </row>
    <row r="859" spans="1:1">
      <c r="A859" s="431"/>
    </row>
    <row r="860" spans="1:1">
      <c r="A860" s="431"/>
    </row>
    <row r="861" spans="1:1">
      <c r="A861" s="431"/>
    </row>
    <row r="862" spans="1:1">
      <c r="A862" s="431"/>
    </row>
    <row r="863" spans="1:1">
      <c r="A863" s="431"/>
    </row>
    <row r="864" spans="1:1">
      <c r="A864" s="431"/>
    </row>
    <row r="865" spans="1:1">
      <c r="A865" s="431"/>
    </row>
    <row r="866" spans="1:1">
      <c r="A866" s="431"/>
    </row>
    <row r="867" spans="1:1">
      <c r="A867" s="431"/>
    </row>
    <row r="868" spans="1:1">
      <c r="A868" s="431"/>
    </row>
    <row r="869" spans="1:1">
      <c r="A869" s="431"/>
    </row>
    <row r="870" spans="1:1">
      <c r="A870" s="431"/>
    </row>
    <row r="871" spans="1:1">
      <c r="A871" s="431"/>
    </row>
    <row r="872" spans="1:1">
      <c r="A872" s="431"/>
    </row>
    <row r="873" spans="1:1">
      <c r="A873" s="431"/>
    </row>
    <row r="874" spans="1:1">
      <c r="A874" s="431"/>
    </row>
    <row r="875" spans="1:1">
      <c r="A875" s="431"/>
    </row>
    <row r="876" spans="1:1">
      <c r="A876" s="431"/>
    </row>
    <row r="877" spans="1:1">
      <c r="A877" s="431"/>
    </row>
    <row r="878" spans="1:1">
      <c r="A878" s="431"/>
    </row>
    <row r="879" spans="1:1">
      <c r="A879" s="431"/>
    </row>
    <row r="880" spans="1:1">
      <c r="A880" s="431"/>
    </row>
    <row r="881" spans="1:1">
      <c r="A881" s="431"/>
    </row>
    <row r="882" spans="1:1">
      <c r="A882" s="431"/>
    </row>
    <row r="883" spans="1:1">
      <c r="A883" s="431"/>
    </row>
    <row r="884" spans="1:1">
      <c r="A884" s="431"/>
    </row>
    <row r="885" spans="1:1">
      <c r="A885" s="431"/>
    </row>
    <row r="886" spans="1:1">
      <c r="A886" s="431"/>
    </row>
    <row r="887" spans="1:1">
      <c r="A887" s="431"/>
    </row>
    <row r="888" spans="1:1">
      <c r="A888" s="431"/>
    </row>
    <row r="889" spans="1:1">
      <c r="A889" s="431"/>
    </row>
    <row r="890" spans="1:1">
      <c r="A890" s="431"/>
    </row>
    <row r="891" spans="1:1">
      <c r="A891" s="431"/>
    </row>
    <row r="892" spans="1:1">
      <c r="A892" s="431"/>
    </row>
    <row r="893" spans="1:1">
      <c r="A893" s="431"/>
    </row>
    <row r="894" spans="1:1">
      <c r="A894" s="431"/>
    </row>
    <row r="895" spans="1:1">
      <c r="A895" s="431"/>
    </row>
    <row r="896" spans="1:1">
      <c r="A896" s="431"/>
    </row>
    <row r="897" spans="1:1">
      <c r="A897" s="431"/>
    </row>
    <row r="898" spans="1:1">
      <c r="A898" s="431"/>
    </row>
    <row r="899" spans="1:1">
      <c r="A899" s="431"/>
    </row>
    <row r="900" spans="1:1">
      <c r="A900" s="431"/>
    </row>
    <row r="901" spans="1:1">
      <c r="A901" s="431"/>
    </row>
    <row r="902" spans="1:1">
      <c r="A902" s="431"/>
    </row>
    <row r="903" spans="1:1">
      <c r="A903" s="431"/>
    </row>
    <row r="904" spans="1:1">
      <c r="A904" s="431"/>
    </row>
    <row r="905" spans="1:1">
      <c r="A905" s="431"/>
    </row>
    <row r="906" spans="1:1">
      <c r="A906" s="431"/>
    </row>
    <row r="907" spans="1:1">
      <c r="A907" s="431"/>
    </row>
    <row r="908" spans="1:1">
      <c r="A908" s="431"/>
    </row>
    <row r="909" spans="1:1">
      <c r="A909" s="431"/>
    </row>
    <row r="910" spans="1:1">
      <c r="A910" s="431"/>
    </row>
    <row r="911" spans="1:1">
      <c r="A911" s="431"/>
    </row>
    <row r="912" spans="1:1">
      <c r="A912" s="431"/>
    </row>
    <row r="913" spans="1:1">
      <c r="A913" s="431"/>
    </row>
    <row r="914" spans="1:1">
      <c r="A914" s="431"/>
    </row>
    <row r="915" spans="1:1">
      <c r="A915" s="431"/>
    </row>
    <row r="916" spans="1:1">
      <c r="A916" s="431"/>
    </row>
    <row r="917" spans="1:1">
      <c r="A917" s="431"/>
    </row>
    <row r="918" spans="1:1">
      <c r="A918" s="431"/>
    </row>
    <row r="919" spans="1:1">
      <c r="A919" s="431"/>
    </row>
    <row r="920" spans="1:1">
      <c r="A920" s="431"/>
    </row>
    <row r="921" spans="1:1">
      <c r="A921" s="431"/>
    </row>
    <row r="922" spans="1:1">
      <c r="A922" s="431"/>
    </row>
    <row r="923" spans="1:1">
      <c r="A923" s="431"/>
    </row>
    <row r="924" spans="1:1">
      <c r="A924" s="431"/>
    </row>
    <row r="925" spans="1:1">
      <c r="A925" s="431"/>
    </row>
    <row r="926" spans="1:1">
      <c r="A926" s="431"/>
    </row>
    <row r="927" spans="1:1">
      <c r="A927" s="431"/>
    </row>
    <row r="928" spans="1:1">
      <c r="A928" s="431"/>
    </row>
    <row r="929" spans="1:1">
      <c r="A929" s="431"/>
    </row>
    <row r="930" spans="1:1">
      <c r="A930" s="431"/>
    </row>
    <row r="931" spans="1:1">
      <c r="A931" s="431"/>
    </row>
    <row r="932" spans="1:1">
      <c r="A932" s="431"/>
    </row>
    <row r="933" spans="1:1">
      <c r="A933" s="431"/>
    </row>
    <row r="934" spans="1:1">
      <c r="A934" s="431"/>
    </row>
  </sheetData>
  <customSheetViews>
    <customSheetView guid="{1F848F2A-1647-4ED0-99A1-CE069424082D}">
      <selection activeCell="I6" sqref="I6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11">
    <mergeCell ref="A13:E13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ageMargins left="0.15748031496062992" right="0.15748031496062992" top="0.31496062992125984" bottom="0.15748031496062992" header="7.874015748031496E-2" footer="0.59055118110236227"/>
  <pageSetup paperSize="9" scale="89" fitToHeight="12" pageOrder="overThenDown" orientation="landscape" r:id="rId2"/>
  <headerFooter>
    <oddHeader>&amp;R&amp;G</oddHeader>
    <oddFooter>&amp;R&amp;P / &amp;N</oddFooter>
  </headerFooter>
  <rowBreaks count="1" manualBreakCount="1">
    <brk id="37" max="8" man="1"/>
  </rowBreak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9"/>
  <dimension ref="A1:W944"/>
  <sheetViews>
    <sheetView topLeftCell="A43" workbookViewId="0">
      <selection activeCell="A47" sqref="A47"/>
    </sheetView>
  </sheetViews>
  <sheetFormatPr defaultColWidth="9.140625" defaultRowHeight="11.25"/>
  <cols>
    <col min="1" max="1" width="36.140625" style="8" customWidth="1"/>
    <col min="2" max="2" width="21.7109375" style="8" customWidth="1"/>
    <col min="3" max="16384" width="9.140625" style="8"/>
  </cols>
  <sheetData>
    <row r="1" spans="1:23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0.100000000000001" customHeight="1" thickTop="1">
      <c r="A13" s="861" t="s">
        <v>414</v>
      </c>
      <c r="B13" s="909"/>
      <c r="C13" s="13"/>
      <c r="D13" s="13"/>
      <c r="E13" s="13"/>
    </row>
    <row r="14" spans="1:23" ht="20.100000000000001" customHeight="1">
      <c r="A14" s="368" t="s">
        <v>74</v>
      </c>
      <c r="B14" s="590" t="s">
        <v>277</v>
      </c>
    </row>
    <row r="15" spans="1:23" ht="20.100000000000001" customHeight="1">
      <c r="A15" s="374" t="s">
        <v>278</v>
      </c>
      <c r="B15" s="375"/>
    </row>
    <row r="16" spans="1:23" ht="20.100000000000001" customHeight="1">
      <c r="A16" s="825"/>
      <c r="B16" s="826"/>
    </row>
    <row r="17" spans="1:2" ht="20.100000000000001" customHeight="1">
      <c r="A17" s="825"/>
      <c r="B17" s="826"/>
    </row>
    <row r="18" spans="1:2" ht="20.100000000000001" customHeight="1">
      <c r="A18" s="825"/>
      <c r="B18" s="826"/>
    </row>
    <row r="19" spans="1:2" ht="20.100000000000001" customHeight="1">
      <c r="A19" s="825"/>
      <c r="B19" s="826"/>
    </row>
    <row r="20" spans="1:2" ht="20.100000000000001" customHeight="1">
      <c r="A20" s="825"/>
      <c r="B20" s="826"/>
    </row>
    <row r="21" spans="1:2" ht="20.100000000000001" customHeight="1">
      <c r="A21" s="825"/>
      <c r="B21" s="826"/>
    </row>
    <row r="22" spans="1:2" ht="20.100000000000001" customHeight="1">
      <c r="A22" s="825"/>
      <c r="B22" s="826"/>
    </row>
    <row r="23" spans="1:2" ht="20.100000000000001" customHeight="1">
      <c r="A23" s="825"/>
      <c r="B23" s="826"/>
    </row>
    <row r="24" spans="1:2" ht="20.100000000000001" customHeight="1">
      <c r="A24" s="825"/>
      <c r="B24" s="826"/>
    </row>
    <row r="25" spans="1:2" ht="20.100000000000001" customHeight="1">
      <c r="A25" s="825"/>
      <c r="B25" s="826"/>
    </row>
    <row r="26" spans="1:2" ht="20.100000000000001" customHeight="1">
      <c r="A26" s="825"/>
      <c r="B26" s="826"/>
    </row>
    <row r="27" spans="1:2" ht="20.100000000000001" customHeight="1">
      <c r="A27" s="825"/>
      <c r="B27" s="826"/>
    </row>
    <row r="28" spans="1:2" ht="20.100000000000001" customHeight="1">
      <c r="A28" s="825"/>
      <c r="B28" s="826"/>
    </row>
    <row r="29" spans="1:2" ht="20.100000000000001" customHeight="1">
      <c r="A29" s="825"/>
      <c r="B29" s="826"/>
    </row>
    <row r="30" spans="1:2" ht="20.100000000000001" customHeight="1">
      <c r="A30" s="825"/>
      <c r="B30" s="826"/>
    </row>
    <row r="31" spans="1:2" ht="20.100000000000001" customHeight="1">
      <c r="A31" s="825"/>
      <c r="B31" s="826"/>
    </row>
    <row r="32" spans="1:2" ht="20.100000000000001" customHeight="1">
      <c r="A32" s="825"/>
      <c r="B32" s="826"/>
    </row>
    <row r="33" spans="1:4" ht="20.100000000000001" customHeight="1">
      <c r="A33" s="825"/>
      <c r="B33" s="826"/>
    </row>
    <row r="34" spans="1:4" ht="20.100000000000001" customHeight="1">
      <c r="A34" s="825"/>
      <c r="B34" s="826"/>
    </row>
    <row r="35" spans="1:4" ht="20.100000000000001" customHeight="1">
      <c r="A35" s="825"/>
      <c r="B35" s="826"/>
    </row>
    <row r="36" spans="1:4" ht="20.100000000000001" customHeight="1">
      <c r="A36" s="825"/>
      <c r="B36" s="826"/>
      <c r="D36" s="8" t="s">
        <v>426</v>
      </c>
    </row>
    <row r="37" spans="1:4" ht="20.100000000000001" customHeight="1">
      <c r="A37" s="827"/>
      <c r="B37" s="828"/>
    </row>
    <row r="38" spans="1:4" ht="20.100000000000001" customHeight="1">
      <c r="A38" s="369" t="s">
        <v>272</v>
      </c>
      <c r="B38" s="370">
        <f>SUM(B15:B37)</f>
        <v>0</v>
      </c>
    </row>
    <row r="39" spans="1:4" ht="20.100000000000001" customHeight="1">
      <c r="A39" s="376"/>
      <c r="B39" s="377"/>
    </row>
    <row r="40" spans="1:4" ht="20.100000000000001" customHeight="1">
      <c r="A40" s="374" t="s">
        <v>273</v>
      </c>
      <c r="B40" s="375"/>
    </row>
    <row r="41" spans="1:4" ht="20.100000000000001" customHeight="1">
      <c r="A41" s="378" t="s">
        <v>274</v>
      </c>
      <c r="B41" s="826"/>
    </row>
    <row r="42" spans="1:4" ht="20.100000000000001" customHeight="1">
      <c r="A42" s="378" t="s">
        <v>275</v>
      </c>
      <c r="B42" s="826"/>
    </row>
    <row r="43" spans="1:4" ht="20.100000000000001" customHeight="1">
      <c r="A43" s="378" t="s">
        <v>276</v>
      </c>
      <c r="B43" s="852"/>
    </row>
    <row r="44" spans="1:4" ht="20.100000000000001" customHeight="1">
      <c r="A44" s="825"/>
      <c r="B44" s="826"/>
    </row>
    <row r="45" spans="1:4" ht="20.100000000000001" customHeight="1">
      <c r="A45" s="825"/>
      <c r="B45" s="826"/>
    </row>
    <row r="46" spans="1:4" ht="20.100000000000001" customHeight="1">
      <c r="A46" s="825"/>
      <c r="B46" s="826"/>
    </row>
    <row r="47" spans="1:4" ht="20.100000000000001" customHeight="1">
      <c r="A47" s="825"/>
      <c r="B47" s="826"/>
    </row>
    <row r="48" spans="1:4" ht="20.100000000000001" customHeight="1">
      <c r="A48" s="825"/>
      <c r="B48" s="826"/>
    </row>
    <row r="49" spans="1:4" ht="20.100000000000001" customHeight="1">
      <c r="A49" s="825"/>
      <c r="B49" s="826"/>
    </row>
    <row r="50" spans="1:4" ht="20.100000000000001" customHeight="1">
      <c r="A50" s="825"/>
      <c r="B50" s="826"/>
    </row>
    <row r="51" spans="1:4" ht="20.100000000000001" customHeight="1">
      <c r="A51" s="825"/>
      <c r="B51" s="826"/>
    </row>
    <row r="52" spans="1:4" ht="20.100000000000001" customHeight="1">
      <c r="A52" s="825"/>
      <c r="B52" s="826"/>
    </row>
    <row r="53" spans="1:4" ht="20.100000000000001" customHeight="1">
      <c r="A53" s="825"/>
      <c r="B53" s="826"/>
    </row>
    <row r="54" spans="1:4" ht="20.100000000000001" customHeight="1">
      <c r="A54" s="825"/>
      <c r="B54" s="826"/>
    </row>
    <row r="55" spans="1:4" ht="20.100000000000001" customHeight="1">
      <c r="A55" s="825"/>
      <c r="B55" s="826"/>
    </row>
    <row r="56" spans="1:4" ht="20.100000000000001" customHeight="1">
      <c r="A56" s="825"/>
      <c r="B56" s="826"/>
    </row>
    <row r="57" spans="1:4" ht="20.100000000000001" customHeight="1">
      <c r="A57" s="827"/>
      <c r="B57" s="828"/>
      <c r="D57" s="8" t="s">
        <v>426</v>
      </c>
    </row>
    <row r="58" spans="1:4" ht="20.100000000000001" customHeight="1">
      <c r="A58" s="369" t="s">
        <v>279</v>
      </c>
      <c r="B58" s="372">
        <f>SUM(B41:B57)</f>
        <v>0</v>
      </c>
    </row>
    <row r="59" spans="1:4" ht="20.100000000000001" customHeight="1">
      <c r="A59" s="371"/>
      <c r="B59" s="372">
        <f>+B58+B38</f>
        <v>0</v>
      </c>
    </row>
    <row r="60" spans="1:4" ht="20.100000000000001" customHeight="1">
      <c r="A60" s="379"/>
      <c r="B60" s="380"/>
    </row>
    <row r="61" spans="1:4" ht="24" customHeight="1" thickBot="1">
      <c r="A61" s="792" t="s">
        <v>280</v>
      </c>
      <c r="B61" s="373" t="str">
        <f>IFERROR(B59/'Q1 a Q18'!C28/12,"")</f>
        <v/>
      </c>
    </row>
    <row r="62" spans="1:4" ht="12" thickTop="1">
      <c r="A62" s="27"/>
    </row>
    <row r="63" spans="1:4">
      <c r="A63" s="27"/>
    </row>
    <row r="64" spans="1:4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  <row r="154" spans="1:1">
      <c r="A154" s="27"/>
    </row>
    <row r="155" spans="1:1">
      <c r="A155" s="27"/>
    </row>
    <row r="156" spans="1:1">
      <c r="A156" s="27"/>
    </row>
    <row r="157" spans="1:1">
      <c r="A157" s="27"/>
    </row>
    <row r="158" spans="1:1">
      <c r="A158" s="27"/>
    </row>
    <row r="159" spans="1:1">
      <c r="A159" s="27"/>
    </row>
    <row r="160" spans="1:1">
      <c r="A160" s="27"/>
    </row>
    <row r="161" spans="1:1">
      <c r="A161" s="27"/>
    </row>
    <row r="162" spans="1:1">
      <c r="A162" s="27"/>
    </row>
    <row r="163" spans="1:1">
      <c r="A163" s="27"/>
    </row>
    <row r="164" spans="1:1">
      <c r="A164" s="27"/>
    </row>
    <row r="165" spans="1:1">
      <c r="A165" s="27"/>
    </row>
    <row r="166" spans="1:1">
      <c r="A166" s="27"/>
    </row>
    <row r="167" spans="1:1">
      <c r="A167" s="27"/>
    </row>
    <row r="168" spans="1:1">
      <c r="A168" s="27"/>
    </row>
    <row r="169" spans="1:1">
      <c r="A169" s="27"/>
    </row>
    <row r="170" spans="1:1">
      <c r="A170" s="27"/>
    </row>
    <row r="171" spans="1:1">
      <c r="A171" s="27"/>
    </row>
    <row r="172" spans="1:1">
      <c r="A172" s="27"/>
    </row>
    <row r="173" spans="1:1">
      <c r="A173" s="27"/>
    </row>
    <row r="174" spans="1:1">
      <c r="A174" s="27"/>
    </row>
    <row r="175" spans="1:1">
      <c r="A175" s="27"/>
    </row>
    <row r="176" spans="1:1">
      <c r="A176" s="27"/>
    </row>
    <row r="177" spans="1:1">
      <c r="A177" s="27"/>
    </row>
    <row r="178" spans="1:1">
      <c r="A178" s="27"/>
    </row>
    <row r="179" spans="1:1">
      <c r="A179" s="27"/>
    </row>
    <row r="180" spans="1:1">
      <c r="A180" s="27"/>
    </row>
    <row r="181" spans="1:1">
      <c r="A181" s="27"/>
    </row>
    <row r="182" spans="1:1">
      <c r="A182" s="27"/>
    </row>
    <row r="183" spans="1:1">
      <c r="A183" s="27"/>
    </row>
    <row r="184" spans="1:1">
      <c r="A184" s="27"/>
    </row>
    <row r="185" spans="1:1">
      <c r="A185" s="27"/>
    </row>
    <row r="186" spans="1:1">
      <c r="A186" s="27"/>
    </row>
    <row r="187" spans="1:1">
      <c r="A187" s="27"/>
    </row>
    <row r="188" spans="1:1">
      <c r="A188" s="27"/>
    </row>
    <row r="189" spans="1:1">
      <c r="A189" s="27"/>
    </row>
    <row r="190" spans="1:1">
      <c r="A190" s="27"/>
    </row>
    <row r="191" spans="1:1">
      <c r="A191" s="27"/>
    </row>
    <row r="192" spans="1:1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27"/>
    </row>
    <row r="198" spans="1:1">
      <c r="A198" s="27"/>
    </row>
    <row r="199" spans="1:1">
      <c r="A199" s="27"/>
    </row>
    <row r="200" spans="1:1">
      <c r="A200" s="27"/>
    </row>
    <row r="201" spans="1:1">
      <c r="A201" s="27"/>
    </row>
    <row r="202" spans="1:1">
      <c r="A202" s="27"/>
    </row>
    <row r="203" spans="1:1">
      <c r="A203" s="27"/>
    </row>
    <row r="204" spans="1:1">
      <c r="A204" s="27"/>
    </row>
    <row r="205" spans="1:1">
      <c r="A205" s="27"/>
    </row>
    <row r="206" spans="1:1">
      <c r="A206" s="27"/>
    </row>
    <row r="207" spans="1:1">
      <c r="A207" s="27"/>
    </row>
    <row r="208" spans="1:1">
      <c r="A208" s="27"/>
    </row>
    <row r="209" spans="1:1">
      <c r="A209" s="27"/>
    </row>
    <row r="210" spans="1:1">
      <c r="A210" s="27"/>
    </row>
    <row r="211" spans="1:1">
      <c r="A211" s="27"/>
    </row>
    <row r="212" spans="1:1">
      <c r="A212" s="27"/>
    </row>
    <row r="213" spans="1:1">
      <c r="A213" s="27"/>
    </row>
    <row r="214" spans="1:1">
      <c r="A214" s="27"/>
    </row>
    <row r="215" spans="1:1">
      <c r="A215" s="27"/>
    </row>
    <row r="216" spans="1:1">
      <c r="A216" s="27"/>
    </row>
    <row r="217" spans="1:1">
      <c r="A217" s="27"/>
    </row>
    <row r="218" spans="1:1">
      <c r="A218" s="27"/>
    </row>
    <row r="219" spans="1:1">
      <c r="A219" s="27"/>
    </row>
    <row r="220" spans="1:1">
      <c r="A220" s="27"/>
    </row>
    <row r="221" spans="1:1">
      <c r="A221" s="27"/>
    </row>
    <row r="222" spans="1:1">
      <c r="A222" s="27"/>
    </row>
    <row r="223" spans="1:1">
      <c r="A223" s="27"/>
    </row>
    <row r="224" spans="1:1">
      <c r="A224" s="27"/>
    </row>
    <row r="225" spans="1:1">
      <c r="A225" s="27"/>
    </row>
    <row r="226" spans="1:1">
      <c r="A226" s="27"/>
    </row>
    <row r="227" spans="1:1">
      <c r="A227" s="27"/>
    </row>
    <row r="228" spans="1:1">
      <c r="A228" s="27"/>
    </row>
    <row r="229" spans="1:1">
      <c r="A229" s="27"/>
    </row>
    <row r="230" spans="1:1">
      <c r="A230" s="27"/>
    </row>
    <row r="231" spans="1:1">
      <c r="A231" s="27"/>
    </row>
    <row r="232" spans="1:1">
      <c r="A232" s="27"/>
    </row>
    <row r="233" spans="1:1">
      <c r="A233" s="27"/>
    </row>
    <row r="234" spans="1:1">
      <c r="A234" s="27"/>
    </row>
    <row r="235" spans="1:1">
      <c r="A235" s="27"/>
    </row>
    <row r="236" spans="1:1">
      <c r="A236" s="27"/>
    </row>
    <row r="237" spans="1:1">
      <c r="A237" s="27"/>
    </row>
    <row r="238" spans="1:1">
      <c r="A238" s="27"/>
    </row>
    <row r="239" spans="1:1">
      <c r="A239" s="27"/>
    </row>
    <row r="240" spans="1:1">
      <c r="A240" s="27"/>
    </row>
    <row r="241" spans="1:1">
      <c r="A241" s="27"/>
    </row>
    <row r="242" spans="1:1">
      <c r="A242" s="27"/>
    </row>
    <row r="243" spans="1:1">
      <c r="A243" s="27"/>
    </row>
    <row r="244" spans="1:1">
      <c r="A244" s="27"/>
    </row>
    <row r="245" spans="1:1">
      <c r="A245" s="27"/>
    </row>
    <row r="246" spans="1:1">
      <c r="A246" s="27"/>
    </row>
    <row r="247" spans="1:1">
      <c r="A247" s="27"/>
    </row>
    <row r="248" spans="1:1">
      <c r="A248" s="27"/>
    </row>
    <row r="249" spans="1:1">
      <c r="A249" s="27"/>
    </row>
    <row r="250" spans="1:1">
      <c r="A250" s="27"/>
    </row>
    <row r="251" spans="1:1">
      <c r="A251" s="27"/>
    </row>
    <row r="252" spans="1:1">
      <c r="A252" s="27"/>
    </row>
    <row r="253" spans="1:1">
      <c r="A253" s="27"/>
    </row>
    <row r="254" spans="1:1">
      <c r="A254" s="27"/>
    </row>
    <row r="255" spans="1:1">
      <c r="A255" s="27"/>
    </row>
    <row r="256" spans="1:1">
      <c r="A256" s="27"/>
    </row>
    <row r="257" spans="1:1">
      <c r="A257" s="27"/>
    </row>
    <row r="258" spans="1:1">
      <c r="A258" s="27"/>
    </row>
    <row r="259" spans="1:1">
      <c r="A259" s="27"/>
    </row>
    <row r="260" spans="1:1">
      <c r="A260" s="27"/>
    </row>
    <row r="261" spans="1:1">
      <c r="A261" s="27"/>
    </row>
    <row r="262" spans="1:1">
      <c r="A262" s="27"/>
    </row>
    <row r="263" spans="1:1">
      <c r="A263" s="27"/>
    </row>
    <row r="264" spans="1:1">
      <c r="A264" s="27"/>
    </row>
    <row r="265" spans="1:1">
      <c r="A265" s="27"/>
    </row>
    <row r="266" spans="1:1">
      <c r="A266" s="27"/>
    </row>
    <row r="267" spans="1:1">
      <c r="A267" s="27"/>
    </row>
    <row r="268" spans="1:1">
      <c r="A268" s="27"/>
    </row>
    <row r="269" spans="1:1">
      <c r="A269" s="27"/>
    </row>
    <row r="270" spans="1:1">
      <c r="A270" s="27"/>
    </row>
    <row r="271" spans="1:1">
      <c r="A271" s="27"/>
    </row>
    <row r="272" spans="1:1">
      <c r="A272" s="27"/>
    </row>
    <row r="273" spans="1:1">
      <c r="A273" s="27"/>
    </row>
    <row r="274" spans="1:1">
      <c r="A274" s="27"/>
    </row>
    <row r="275" spans="1:1">
      <c r="A275" s="27"/>
    </row>
    <row r="276" spans="1:1">
      <c r="A276" s="27"/>
    </row>
    <row r="277" spans="1:1">
      <c r="A277" s="27"/>
    </row>
    <row r="278" spans="1:1">
      <c r="A278" s="27"/>
    </row>
    <row r="279" spans="1:1">
      <c r="A279" s="27"/>
    </row>
    <row r="280" spans="1:1">
      <c r="A280" s="27"/>
    </row>
    <row r="281" spans="1:1">
      <c r="A281" s="27"/>
    </row>
    <row r="282" spans="1:1">
      <c r="A282" s="27"/>
    </row>
    <row r="283" spans="1:1">
      <c r="A283" s="27"/>
    </row>
    <row r="284" spans="1:1">
      <c r="A284" s="27"/>
    </row>
    <row r="285" spans="1:1">
      <c r="A285" s="27"/>
    </row>
    <row r="286" spans="1:1">
      <c r="A286" s="27"/>
    </row>
    <row r="287" spans="1:1">
      <c r="A287" s="27"/>
    </row>
    <row r="288" spans="1:1">
      <c r="A288" s="27"/>
    </row>
    <row r="289" spans="1:1">
      <c r="A289" s="27"/>
    </row>
    <row r="290" spans="1:1">
      <c r="A290" s="27"/>
    </row>
    <row r="291" spans="1:1">
      <c r="A291" s="27"/>
    </row>
    <row r="292" spans="1:1">
      <c r="A292" s="27"/>
    </row>
    <row r="293" spans="1:1">
      <c r="A293" s="27"/>
    </row>
    <row r="294" spans="1:1">
      <c r="A294" s="27"/>
    </row>
    <row r="295" spans="1:1">
      <c r="A295" s="27"/>
    </row>
    <row r="296" spans="1:1">
      <c r="A296" s="27"/>
    </row>
    <row r="297" spans="1:1">
      <c r="A297" s="27"/>
    </row>
    <row r="298" spans="1:1">
      <c r="A298" s="27"/>
    </row>
    <row r="299" spans="1:1">
      <c r="A299" s="27"/>
    </row>
    <row r="300" spans="1:1">
      <c r="A300" s="27"/>
    </row>
    <row r="301" spans="1:1">
      <c r="A301" s="27"/>
    </row>
    <row r="302" spans="1:1">
      <c r="A302" s="27"/>
    </row>
    <row r="303" spans="1:1">
      <c r="A303" s="27"/>
    </row>
    <row r="304" spans="1:1">
      <c r="A304" s="27"/>
    </row>
    <row r="305" spans="1:1">
      <c r="A305" s="27"/>
    </row>
    <row r="306" spans="1:1">
      <c r="A306" s="27"/>
    </row>
    <row r="307" spans="1:1">
      <c r="A307" s="27"/>
    </row>
    <row r="308" spans="1:1">
      <c r="A308" s="27"/>
    </row>
    <row r="309" spans="1:1">
      <c r="A309" s="27"/>
    </row>
    <row r="310" spans="1:1">
      <c r="A310" s="27"/>
    </row>
    <row r="311" spans="1:1">
      <c r="A311" s="27"/>
    </row>
    <row r="312" spans="1:1">
      <c r="A312" s="27"/>
    </row>
    <row r="313" spans="1:1">
      <c r="A313" s="27"/>
    </row>
    <row r="314" spans="1:1">
      <c r="A314" s="27"/>
    </row>
    <row r="315" spans="1:1">
      <c r="A315" s="27"/>
    </row>
    <row r="316" spans="1:1">
      <c r="A316" s="27"/>
    </row>
    <row r="317" spans="1:1">
      <c r="A317" s="27"/>
    </row>
    <row r="318" spans="1:1">
      <c r="A318" s="27"/>
    </row>
    <row r="319" spans="1:1">
      <c r="A319" s="27"/>
    </row>
    <row r="320" spans="1:1">
      <c r="A320" s="27"/>
    </row>
    <row r="321" spans="1:1">
      <c r="A321" s="27"/>
    </row>
    <row r="322" spans="1:1">
      <c r="A322" s="27"/>
    </row>
    <row r="323" spans="1:1">
      <c r="A323" s="27"/>
    </row>
    <row r="324" spans="1:1">
      <c r="A324" s="27"/>
    </row>
    <row r="325" spans="1:1">
      <c r="A325" s="27"/>
    </row>
    <row r="326" spans="1:1">
      <c r="A326" s="27"/>
    </row>
    <row r="327" spans="1:1">
      <c r="A327" s="27"/>
    </row>
    <row r="328" spans="1:1">
      <c r="A328" s="27"/>
    </row>
    <row r="329" spans="1:1">
      <c r="A329" s="27"/>
    </row>
    <row r="330" spans="1:1">
      <c r="A330" s="27"/>
    </row>
    <row r="331" spans="1:1">
      <c r="A331" s="27"/>
    </row>
    <row r="332" spans="1:1">
      <c r="A332" s="27"/>
    </row>
    <row r="333" spans="1:1">
      <c r="A333" s="27"/>
    </row>
    <row r="334" spans="1:1">
      <c r="A334" s="27"/>
    </row>
    <row r="335" spans="1:1">
      <c r="A335" s="27"/>
    </row>
    <row r="336" spans="1:1">
      <c r="A336" s="27"/>
    </row>
    <row r="337" spans="1:1">
      <c r="A337" s="27"/>
    </row>
    <row r="338" spans="1:1">
      <c r="A338" s="27"/>
    </row>
    <row r="339" spans="1:1">
      <c r="A339" s="27"/>
    </row>
    <row r="340" spans="1:1">
      <c r="A340" s="27"/>
    </row>
    <row r="341" spans="1:1">
      <c r="A341" s="27"/>
    </row>
    <row r="342" spans="1:1">
      <c r="A342" s="27"/>
    </row>
    <row r="343" spans="1:1">
      <c r="A343" s="27"/>
    </row>
    <row r="344" spans="1:1">
      <c r="A344" s="27"/>
    </row>
    <row r="345" spans="1:1">
      <c r="A345" s="27"/>
    </row>
    <row r="346" spans="1:1">
      <c r="A346" s="27"/>
    </row>
    <row r="347" spans="1:1">
      <c r="A347" s="27"/>
    </row>
    <row r="348" spans="1:1">
      <c r="A348" s="27"/>
    </row>
    <row r="349" spans="1:1">
      <c r="A349" s="27"/>
    </row>
    <row r="350" spans="1:1">
      <c r="A350" s="27"/>
    </row>
    <row r="351" spans="1:1">
      <c r="A351" s="27"/>
    </row>
    <row r="352" spans="1:1">
      <c r="A352" s="27"/>
    </row>
    <row r="353" spans="1:1">
      <c r="A353" s="27"/>
    </row>
    <row r="354" spans="1:1">
      <c r="A354" s="27"/>
    </row>
    <row r="355" spans="1:1">
      <c r="A355" s="27"/>
    </row>
    <row r="356" spans="1:1">
      <c r="A356" s="27"/>
    </row>
    <row r="357" spans="1:1">
      <c r="A357" s="27"/>
    </row>
    <row r="358" spans="1:1">
      <c r="A358" s="27"/>
    </row>
    <row r="359" spans="1:1">
      <c r="A359" s="27"/>
    </row>
    <row r="360" spans="1:1">
      <c r="A360" s="27"/>
    </row>
    <row r="361" spans="1:1">
      <c r="A361" s="27"/>
    </row>
    <row r="362" spans="1:1">
      <c r="A362" s="27"/>
    </row>
    <row r="363" spans="1:1">
      <c r="A363" s="27"/>
    </row>
    <row r="364" spans="1:1">
      <c r="A364" s="27"/>
    </row>
    <row r="365" spans="1:1">
      <c r="A365" s="27"/>
    </row>
    <row r="366" spans="1:1">
      <c r="A366" s="27"/>
    </row>
    <row r="367" spans="1:1">
      <c r="A367" s="27"/>
    </row>
    <row r="368" spans="1:1">
      <c r="A368" s="27"/>
    </row>
    <row r="369" spans="1:1">
      <c r="A369" s="27"/>
    </row>
    <row r="370" spans="1:1">
      <c r="A370" s="27"/>
    </row>
    <row r="371" spans="1:1">
      <c r="A371" s="27"/>
    </row>
    <row r="372" spans="1:1">
      <c r="A372" s="27"/>
    </row>
    <row r="373" spans="1:1">
      <c r="A373" s="27"/>
    </row>
    <row r="374" spans="1:1">
      <c r="A374" s="27"/>
    </row>
    <row r="375" spans="1:1">
      <c r="A375" s="27"/>
    </row>
    <row r="376" spans="1:1">
      <c r="A376" s="27"/>
    </row>
    <row r="377" spans="1:1">
      <c r="A377" s="27"/>
    </row>
    <row r="378" spans="1:1">
      <c r="A378" s="27"/>
    </row>
    <row r="379" spans="1:1">
      <c r="A379" s="27"/>
    </row>
    <row r="380" spans="1:1">
      <c r="A380" s="27"/>
    </row>
    <row r="381" spans="1:1">
      <c r="A381" s="27"/>
    </row>
    <row r="382" spans="1:1">
      <c r="A382" s="27"/>
    </row>
    <row r="383" spans="1:1">
      <c r="A383" s="27"/>
    </row>
    <row r="384" spans="1:1">
      <c r="A384" s="27"/>
    </row>
    <row r="385" spans="1:1">
      <c r="A385" s="27"/>
    </row>
    <row r="386" spans="1:1">
      <c r="A386" s="27"/>
    </row>
    <row r="387" spans="1:1">
      <c r="A387" s="27"/>
    </row>
    <row r="388" spans="1:1">
      <c r="A388" s="27"/>
    </row>
    <row r="389" spans="1:1">
      <c r="A389" s="27"/>
    </row>
    <row r="390" spans="1:1">
      <c r="A390" s="27"/>
    </row>
    <row r="391" spans="1:1">
      <c r="A391" s="27"/>
    </row>
    <row r="392" spans="1:1">
      <c r="A392" s="27"/>
    </row>
    <row r="393" spans="1:1">
      <c r="A393" s="27"/>
    </row>
    <row r="394" spans="1:1">
      <c r="A394" s="27"/>
    </row>
    <row r="395" spans="1:1">
      <c r="A395" s="27"/>
    </row>
    <row r="396" spans="1:1">
      <c r="A396" s="27"/>
    </row>
    <row r="397" spans="1:1">
      <c r="A397" s="27"/>
    </row>
    <row r="398" spans="1:1">
      <c r="A398" s="27"/>
    </row>
    <row r="399" spans="1:1">
      <c r="A399" s="27"/>
    </row>
    <row r="400" spans="1:1">
      <c r="A400" s="27"/>
    </row>
    <row r="401" spans="1:1">
      <c r="A401" s="27"/>
    </row>
    <row r="402" spans="1:1">
      <c r="A402" s="27"/>
    </row>
    <row r="403" spans="1:1">
      <c r="A403" s="27"/>
    </row>
    <row r="404" spans="1:1">
      <c r="A404" s="27"/>
    </row>
    <row r="405" spans="1:1">
      <c r="A405" s="27"/>
    </row>
    <row r="406" spans="1:1">
      <c r="A406" s="27"/>
    </row>
    <row r="407" spans="1:1">
      <c r="A407" s="27"/>
    </row>
    <row r="408" spans="1:1">
      <c r="A408" s="27"/>
    </row>
    <row r="409" spans="1:1">
      <c r="A409" s="27"/>
    </row>
    <row r="410" spans="1:1">
      <c r="A410" s="27"/>
    </row>
    <row r="411" spans="1:1">
      <c r="A411" s="27"/>
    </row>
    <row r="412" spans="1:1">
      <c r="A412" s="27"/>
    </row>
    <row r="413" spans="1:1">
      <c r="A413" s="27"/>
    </row>
    <row r="414" spans="1:1">
      <c r="A414" s="27"/>
    </row>
    <row r="415" spans="1:1">
      <c r="A415" s="27"/>
    </row>
    <row r="416" spans="1:1">
      <c r="A416" s="27"/>
    </row>
    <row r="417" spans="1:1">
      <c r="A417" s="27"/>
    </row>
    <row r="418" spans="1:1">
      <c r="A418" s="27"/>
    </row>
    <row r="419" spans="1:1">
      <c r="A419" s="27"/>
    </row>
    <row r="420" spans="1:1">
      <c r="A420" s="27"/>
    </row>
    <row r="421" spans="1:1">
      <c r="A421" s="27"/>
    </row>
    <row r="422" spans="1:1">
      <c r="A422" s="27"/>
    </row>
    <row r="423" spans="1:1">
      <c r="A423" s="27"/>
    </row>
    <row r="424" spans="1:1">
      <c r="A424" s="27"/>
    </row>
    <row r="425" spans="1:1">
      <c r="A425" s="27"/>
    </row>
    <row r="426" spans="1:1">
      <c r="A426" s="27"/>
    </row>
    <row r="427" spans="1:1">
      <c r="A427" s="27"/>
    </row>
    <row r="428" spans="1:1">
      <c r="A428" s="27"/>
    </row>
    <row r="429" spans="1:1">
      <c r="A429" s="27"/>
    </row>
    <row r="430" spans="1:1">
      <c r="A430" s="27"/>
    </row>
    <row r="431" spans="1:1">
      <c r="A431" s="27"/>
    </row>
    <row r="432" spans="1:1">
      <c r="A432" s="27"/>
    </row>
    <row r="433" spans="1:1">
      <c r="A433" s="27"/>
    </row>
    <row r="434" spans="1:1">
      <c r="A434" s="27"/>
    </row>
    <row r="435" spans="1:1">
      <c r="A435" s="27"/>
    </row>
    <row r="436" spans="1:1">
      <c r="A436" s="27"/>
    </row>
    <row r="437" spans="1:1">
      <c r="A437" s="27"/>
    </row>
    <row r="438" spans="1:1">
      <c r="A438" s="27"/>
    </row>
    <row r="439" spans="1:1">
      <c r="A439" s="27"/>
    </row>
    <row r="440" spans="1:1">
      <c r="A440" s="27"/>
    </row>
    <row r="441" spans="1:1">
      <c r="A441" s="27"/>
    </row>
    <row r="442" spans="1:1">
      <c r="A442" s="27"/>
    </row>
    <row r="443" spans="1:1">
      <c r="A443" s="27"/>
    </row>
    <row r="444" spans="1:1">
      <c r="A444" s="27"/>
    </row>
    <row r="445" spans="1:1">
      <c r="A445" s="27"/>
    </row>
    <row r="446" spans="1:1">
      <c r="A446" s="27"/>
    </row>
    <row r="447" spans="1:1">
      <c r="A447" s="27"/>
    </row>
    <row r="448" spans="1:1">
      <c r="A448" s="27"/>
    </row>
    <row r="449" spans="1:1">
      <c r="A449" s="27"/>
    </row>
    <row r="450" spans="1:1">
      <c r="A450" s="27"/>
    </row>
    <row r="451" spans="1:1">
      <c r="A451" s="27"/>
    </row>
    <row r="452" spans="1:1">
      <c r="A452" s="27"/>
    </row>
    <row r="453" spans="1:1">
      <c r="A453" s="27"/>
    </row>
    <row r="454" spans="1:1">
      <c r="A454" s="27"/>
    </row>
    <row r="455" spans="1:1">
      <c r="A455" s="27"/>
    </row>
    <row r="456" spans="1:1">
      <c r="A456" s="27"/>
    </row>
    <row r="457" spans="1:1">
      <c r="A457" s="27"/>
    </row>
    <row r="458" spans="1:1">
      <c r="A458" s="27"/>
    </row>
    <row r="459" spans="1:1">
      <c r="A459" s="27"/>
    </row>
    <row r="460" spans="1:1">
      <c r="A460" s="27"/>
    </row>
    <row r="461" spans="1:1">
      <c r="A461" s="27"/>
    </row>
    <row r="462" spans="1:1">
      <c r="A462" s="27"/>
    </row>
    <row r="463" spans="1:1">
      <c r="A463" s="27"/>
    </row>
    <row r="464" spans="1:1">
      <c r="A464" s="27"/>
    </row>
    <row r="465" spans="1:1">
      <c r="A465" s="27"/>
    </row>
    <row r="466" spans="1:1">
      <c r="A466" s="27"/>
    </row>
    <row r="467" spans="1:1">
      <c r="A467" s="27"/>
    </row>
    <row r="468" spans="1:1">
      <c r="A468" s="27"/>
    </row>
    <row r="469" spans="1:1">
      <c r="A469" s="27"/>
    </row>
    <row r="470" spans="1:1">
      <c r="A470" s="27"/>
    </row>
    <row r="471" spans="1:1">
      <c r="A471" s="27"/>
    </row>
    <row r="472" spans="1:1">
      <c r="A472" s="27"/>
    </row>
    <row r="473" spans="1:1">
      <c r="A473" s="27"/>
    </row>
    <row r="474" spans="1:1">
      <c r="A474" s="27"/>
    </row>
    <row r="475" spans="1:1">
      <c r="A475" s="27"/>
    </row>
    <row r="476" spans="1:1">
      <c r="A476" s="27"/>
    </row>
    <row r="477" spans="1:1">
      <c r="A477" s="27"/>
    </row>
    <row r="478" spans="1:1">
      <c r="A478" s="27"/>
    </row>
    <row r="479" spans="1:1">
      <c r="A479" s="27"/>
    </row>
    <row r="480" spans="1:1">
      <c r="A480" s="27"/>
    </row>
    <row r="481" spans="1:1">
      <c r="A481" s="27"/>
    </row>
    <row r="482" spans="1:1">
      <c r="A482" s="27"/>
    </row>
    <row r="483" spans="1:1">
      <c r="A483" s="27"/>
    </row>
    <row r="484" spans="1:1">
      <c r="A484" s="27"/>
    </row>
    <row r="485" spans="1:1">
      <c r="A485" s="27"/>
    </row>
    <row r="486" spans="1:1">
      <c r="A486" s="27"/>
    </row>
    <row r="487" spans="1:1">
      <c r="A487" s="27"/>
    </row>
    <row r="488" spans="1:1">
      <c r="A488" s="27"/>
    </row>
    <row r="489" spans="1:1">
      <c r="A489" s="27"/>
    </row>
    <row r="490" spans="1:1">
      <c r="A490" s="27"/>
    </row>
    <row r="491" spans="1:1">
      <c r="A491" s="27"/>
    </row>
    <row r="492" spans="1:1">
      <c r="A492" s="27"/>
    </row>
    <row r="493" spans="1:1">
      <c r="A493" s="27"/>
    </row>
    <row r="494" spans="1:1">
      <c r="A494" s="27"/>
    </row>
    <row r="495" spans="1:1">
      <c r="A495" s="27"/>
    </row>
    <row r="496" spans="1:1">
      <c r="A496" s="27"/>
    </row>
    <row r="497" spans="1:1">
      <c r="A497" s="27"/>
    </row>
    <row r="498" spans="1:1">
      <c r="A498" s="27"/>
    </row>
    <row r="499" spans="1:1">
      <c r="A499" s="27"/>
    </row>
    <row r="500" spans="1:1">
      <c r="A500" s="27"/>
    </row>
    <row r="501" spans="1:1">
      <c r="A501" s="27"/>
    </row>
    <row r="502" spans="1:1">
      <c r="A502" s="27"/>
    </row>
    <row r="503" spans="1:1">
      <c r="A503" s="27"/>
    </row>
    <row r="504" spans="1:1">
      <c r="A504" s="27"/>
    </row>
    <row r="505" spans="1:1">
      <c r="A505" s="27"/>
    </row>
    <row r="506" spans="1:1">
      <c r="A506" s="27"/>
    </row>
    <row r="507" spans="1:1">
      <c r="A507" s="27"/>
    </row>
    <row r="508" spans="1:1">
      <c r="A508" s="27"/>
    </row>
    <row r="509" spans="1:1">
      <c r="A509" s="27"/>
    </row>
    <row r="510" spans="1:1">
      <c r="A510" s="27"/>
    </row>
    <row r="511" spans="1:1">
      <c r="A511" s="27"/>
    </row>
    <row r="512" spans="1:1">
      <c r="A512" s="27"/>
    </row>
    <row r="513" spans="1:1">
      <c r="A513" s="27"/>
    </row>
    <row r="514" spans="1:1">
      <c r="A514" s="27"/>
    </row>
    <row r="515" spans="1:1">
      <c r="A515" s="27"/>
    </row>
    <row r="516" spans="1:1">
      <c r="A516" s="27"/>
    </row>
    <row r="517" spans="1:1">
      <c r="A517" s="27"/>
    </row>
    <row r="518" spans="1:1">
      <c r="A518" s="27"/>
    </row>
    <row r="519" spans="1:1">
      <c r="A519" s="27"/>
    </row>
    <row r="520" spans="1:1">
      <c r="A520" s="27"/>
    </row>
    <row r="521" spans="1:1">
      <c r="A521" s="27"/>
    </row>
    <row r="522" spans="1:1">
      <c r="A522" s="27"/>
    </row>
    <row r="523" spans="1:1">
      <c r="A523" s="27"/>
    </row>
    <row r="524" spans="1:1">
      <c r="A524" s="27"/>
    </row>
    <row r="525" spans="1:1">
      <c r="A525" s="27"/>
    </row>
    <row r="526" spans="1:1">
      <c r="A526" s="27"/>
    </row>
    <row r="527" spans="1:1">
      <c r="A527" s="27"/>
    </row>
    <row r="528" spans="1:1">
      <c r="A528" s="27"/>
    </row>
    <row r="529" spans="1:1">
      <c r="A529" s="27"/>
    </row>
    <row r="530" spans="1:1">
      <c r="A530" s="27"/>
    </row>
    <row r="531" spans="1:1">
      <c r="A531" s="27"/>
    </row>
    <row r="532" spans="1:1">
      <c r="A532" s="27"/>
    </row>
    <row r="533" spans="1:1">
      <c r="A533" s="27"/>
    </row>
    <row r="534" spans="1:1">
      <c r="A534" s="27"/>
    </row>
    <row r="535" spans="1:1">
      <c r="A535" s="27"/>
    </row>
    <row r="536" spans="1:1">
      <c r="A536" s="27"/>
    </row>
    <row r="537" spans="1:1">
      <c r="A537" s="27"/>
    </row>
    <row r="538" spans="1:1">
      <c r="A538" s="27"/>
    </row>
    <row r="539" spans="1:1">
      <c r="A539" s="27"/>
    </row>
    <row r="540" spans="1:1">
      <c r="A540" s="27"/>
    </row>
    <row r="541" spans="1:1">
      <c r="A541" s="27"/>
    </row>
    <row r="542" spans="1:1">
      <c r="A542" s="27"/>
    </row>
    <row r="543" spans="1:1">
      <c r="A543" s="27"/>
    </row>
    <row r="544" spans="1:1">
      <c r="A544" s="27"/>
    </row>
    <row r="545" spans="1:1">
      <c r="A545" s="27"/>
    </row>
    <row r="546" spans="1:1">
      <c r="A546" s="27"/>
    </row>
    <row r="547" spans="1:1">
      <c r="A547" s="27"/>
    </row>
    <row r="548" spans="1:1">
      <c r="A548" s="27"/>
    </row>
    <row r="549" spans="1:1">
      <c r="A549" s="27"/>
    </row>
    <row r="550" spans="1:1">
      <c r="A550" s="27"/>
    </row>
    <row r="551" spans="1:1">
      <c r="A551" s="27"/>
    </row>
    <row r="552" spans="1:1">
      <c r="A552" s="27"/>
    </row>
    <row r="553" spans="1:1">
      <c r="A553" s="27"/>
    </row>
    <row r="554" spans="1:1">
      <c r="A554" s="27"/>
    </row>
    <row r="555" spans="1:1">
      <c r="A555" s="27"/>
    </row>
    <row r="556" spans="1:1">
      <c r="A556" s="27"/>
    </row>
    <row r="557" spans="1:1">
      <c r="A557" s="27"/>
    </row>
    <row r="558" spans="1:1">
      <c r="A558" s="27"/>
    </row>
    <row r="559" spans="1:1">
      <c r="A559" s="27"/>
    </row>
    <row r="560" spans="1:1">
      <c r="A560" s="27"/>
    </row>
    <row r="561" spans="1:1">
      <c r="A561" s="27"/>
    </row>
    <row r="562" spans="1:1">
      <c r="A562" s="27"/>
    </row>
    <row r="563" spans="1:1">
      <c r="A563" s="27"/>
    </row>
    <row r="564" spans="1:1">
      <c r="A564" s="27"/>
    </row>
    <row r="565" spans="1:1">
      <c r="A565" s="27"/>
    </row>
    <row r="566" spans="1:1">
      <c r="A566" s="27"/>
    </row>
    <row r="567" spans="1:1">
      <c r="A567" s="27"/>
    </row>
    <row r="568" spans="1:1">
      <c r="A568" s="27"/>
    </row>
    <row r="569" spans="1:1">
      <c r="A569" s="27"/>
    </row>
    <row r="570" spans="1:1">
      <c r="A570" s="27"/>
    </row>
    <row r="571" spans="1:1">
      <c r="A571" s="27"/>
    </row>
    <row r="572" spans="1:1">
      <c r="A572" s="27"/>
    </row>
    <row r="573" spans="1:1">
      <c r="A573" s="27"/>
    </row>
    <row r="574" spans="1:1">
      <c r="A574" s="27"/>
    </row>
    <row r="575" spans="1:1">
      <c r="A575" s="27"/>
    </row>
    <row r="576" spans="1:1">
      <c r="A576" s="27"/>
    </row>
    <row r="577" spans="1:1">
      <c r="A577" s="27"/>
    </row>
    <row r="578" spans="1:1">
      <c r="A578" s="27"/>
    </row>
    <row r="579" spans="1:1">
      <c r="A579" s="27"/>
    </row>
    <row r="580" spans="1:1">
      <c r="A580" s="27"/>
    </row>
    <row r="581" spans="1:1">
      <c r="A581" s="27"/>
    </row>
    <row r="582" spans="1:1">
      <c r="A582" s="27"/>
    </row>
    <row r="583" spans="1:1">
      <c r="A583" s="27"/>
    </row>
    <row r="584" spans="1:1">
      <c r="A584" s="27"/>
    </row>
    <row r="585" spans="1:1">
      <c r="A585" s="27"/>
    </row>
    <row r="586" spans="1:1">
      <c r="A586" s="27"/>
    </row>
    <row r="587" spans="1:1">
      <c r="A587" s="27"/>
    </row>
    <row r="588" spans="1:1">
      <c r="A588" s="27"/>
    </row>
    <row r="589" spans="1:1">
      <c r="A589" s="27"/>
    </row>
    <row r="590" spans="1:1">
      <c r="A590" s="27"/>
    </row>
    <row r="591" spans="1:1">
      <c r="A591" s="27"/>
    </row>
    <row r="592" spans="1:1">
      <c r="A592" s="27"/>
    </row>
    <row r="593" spans="1:1">
      <c r="A593" s="27"/>
    </row>
    <row r="594" spans="1:1">
      <c r="A594" s="27"/>
    </row>
    <row r="595" spans="1:1">
      <c r="A595" s="27"/>
    </row>
    <row r="596" spans="1:1">
      <c r="A596" s="27"/>
    </row>
    <row r="597" spans="1:1">
      <c r="A597" s="27"/>
    </row>
    <row r="598" spans="1:1">
      <c r="A598" s="27"/>
    </row>
    <row r="599" spans="1:1">
      <c r="A599" s="27"/>
    </row>
    <row r="600" spans="1:1">
      <c r="A600" s="27"/>
    </row>
    <row r="601" spans="1:1">
      <c r="A601" s="27"/>
    </row>
    <row r="602" spans="1:1">
      <c r="A602" s="27"/>
    </row>
    <row r="603" spans="1:1">
      <c r="A603" s="27"/>
    </row>
    <row r="604" spans="1:1">
      <c r="A604" s="27"/>
    </row>
    <row r="605" spans="1:1">
      <c r="A605" s="27"/>
    </row>
    <row r="606" spans="1:1">
      <c r="A606" s="27"/>
    </row>
    <row r="607" spans="1:1">
      <c r="A607" s="27"/>
    </row>
    <row r="608" spans="1:1">
      <c r="A608" s="27"/>
    </row>
    <row r="609" spans="1:1">
      <c r="A609" s="27"/>
    </row>
    <row r="610" spans="1:1">
      <c r="A610" s="27"/>
    </row>
    <row r="611" spans="1:1">
      <c r="A611" s="27"/>
    </row>
    <row r="612" spans="1:1">
      <c r="A612" s="27"/>
    </row>
    <row r="613" spans="1:1">
      <c r="A613" s="27"/>
    </row>
    <row r="614" spans="1:1">
      <c r="A614" s="27"/>
    </row>
    <row r="615" spans="1:1">
      <c r="A615" s="27"/>
    </row>
    <row r="616" spans="1:1">
      <c r="A616" s="27"/>
    </row>
    <row r="617" spans="1:1">
      <c r="A617" s="27"/>
    </row>
    <row r="618" spans="1:1">
      <c r="A618" s="27"/>
    </row>
    <row r="619" spans="1:1">
      <c r="A619" s="27"/>
    </row>
    <row r="620" spans="1:1">
      <c r="A620" s="27"/>
    </row>
    <row r="621" spans="1:1">
      <c r="A621" s="27"/>
    </row>
    <row r="622" spans="1:1">
      <c r="A622" s="27"/>
    </row>
    <row r="623" spans="1:1">
      <c r="A623" s="27"/>
    </row>
    <row r="624" spans="1:1">
      <c r="A624" s="27"/>
    </row>
    <row r="625" spans="1:1">
      <c r="A625" s="27"/>
    </row>
    <row r="626" spans="1:1">
      <c r="A626" s="27"/>
    </row>
    <row r="627" spans="1:1">
      <c r="A627" s="27"/>
    </row>
    <row r="628" spans="1:1">
      <c r="A628" s="27"/>
    </row>
    <row r="629" spans="1:1">
      <c r="A629" s="27"/>
    </row>
    <row r="630" spans="1:1">
      <c r="A630" s="27"/>
    </row>
    <row r="631" spans="1:1">
      <c r="A631" s="27"/>
    </row>
    <row r="632" spans="1:1">
      <c r="A632" s="27"/>
    </row>
    <row r="633" spans="1:1">
      <c r="A633" s="27"/>
    </row>
    <row r="634" spans="1:1">
      <c r="A634" s="27"/>
    </row>
    <row r="635" spans="1:1">
      <c r="A635" s="27"/>
    </row>
    <row r="636" spans="1:1">
      <c r="A636" s="27"/>
    </row>
    <row r="637" spans="1:1">
      <c r="A637" s="27"/>
    </row>
    <row r="638" spans="1:1">
      <c r="A638" s="27"/>
    </row>
    <row r="639" spans="1:1">
      <c r="A639" s="27"/>
    </row>
    <row r="640" spans="1:1">
      <c r="A640" s="27"/>
    </row>
    <row r="641" spans="1:1">
      <c r="A641" s="27"/>
    </row>
    <row r="642" spans="1:1">
      <c r="A642" s="27"/>
    </row>
    <row r="643" spans="1:1">
      <c r="A643" s="27"/>
    </row>
    <row r="644" spans="1:1">
      <c r="A644" s="27"/>
    </row>
    <row r="645" spans="1:1">
      <c r="A645" s="27"/>
    </row>
    <row r="646" spans="1:1">
      <c r="A646" s="27"/>
    </row>
    <row r="647" spans="1:1">
      <c r="A647" s="27"/>
    </row>
    <row r="648" spans="1:1">
      <c r="A648" s="27"/>
    </row>
    <row r="649" spans="1:1">
      <c r="A649" s="27"/>
    </row>
    <row r="650" spans="1:1">
      <c r="A650" s="27"/>
    </row>
    <row r="651" spans="1:1">
      <c r="A651" s="27"/>
    </row>
    <row r="652" spans="1:1">
      <c r="A652" s="27"/>
    </row>
    <row r="653" spans="1:1">
      <c r="A653" s="27"/>
    </row>
    <row r="654" spans="1:1">
      <c r="A654" s="27"/>
    </row>
    <row r="655" spans="1:1">
      <c r="A655" s="27"/>
    </row>
    <row r="656" spans="1:1">
      <c r="A656" s="27"/>
    </row>
    <row r="657" spans="1:1">
      <c r="A657" s="27"/>
    </row>
    <row r="658" spans="1:1">
      <c r="A658" s="27"/>
    </row>
    <row r="659" spans="1:1">
      <c r="A659" s="27"/>
    </row>
    <row r="660" spans="1:1">
      <c r="A660" s="27"/>
    </row>
    <row r="661" spans="1:1">
      <c r="A661" s="27"/>
    </row>
    <row r="662" spans="1:1">
      <c r="A662" s="27"/>
    </row>
    <row r="663" spans="1:1">
      <c r="A663" s="27"/>
    </row>
    <row r="664" spans="1:1">
      <c r="A664" s="27"/>
    </row>
    <row r="665" spans="1:1">
      <c r="A665" s="27"/>
    </row>
    <row r="666" spans="1:1">
      <c r="A666" s="27"/>
    </row>
    <row r="667" spans="1:1">
      <c r="A667" s="27"/>
    </row>
    <row r="668" spans="1:1">
      <c r="A668" s="27"/>
    </row>
    <row r="669" spans="1:1">
      <c r="A669" s="27"/>
    </row>
    <row r="670" spans="1:1">
      <c r="A670" s="27"/>
    </row>
    <row r="671" spans="1:1">
      <c r="A671" s="27"/>
    </row>
    <row r="672" spans="1:1">
      <c r="A672" s="27"/>
    </row>
    <row r="673" spans="1:1">
      <c r="A673" s="27"/>
    </row>
    <row r="674" spans="1:1">
      <c r="A674" s="27"/>
    </row>
    <row r="675" spans="1:1">
      <c r="A675" s="27"/>
    </row>
    <row r="676" spans="1:1">
      <c r="A676" s="27"/>
    </row>
    <row r="677" spans="1:1">
      <c r="A677" s="27"/>
    </row>
    <row r="678" spans="1:1">
      <c r="A678" s="27"/>
    </row>
    <row r="679" spans="1:1">
      <c r="A679" s="27"/>
    </row>
    <row r="680" spans="1:1">
      <c r="A680" s="27"/>
    </row>
    <row r="681" spans="1:1">
      <c r="A681" s="27"/>
    </row>
    <row r="682" spans="1:1">
      <c r="A682" s="27"/>
    </row>
    <row r="683" spans="1:1">
      <c r="A683" s="27"/>
    </row>
    <row r="684" spans="1:1">
      <c r="A684" s="27"/>
    </row>
    <row r="685" spans="1:1">
      <c r="A685" s="27"/>
    </row>
    <row r="686" spans="1:1">
      <c r="A686" s="27"/>
    </row>
    <row r="687" spans="1:1">
      <c r="A687" s="27"/>
    </row>
    <row r="688" spans="1:1">
      <c r="A688" s="27"/>
    </row>
    <row r="689" spans="1:1">
      <c r="A689" s="27"/>
    </row>
    <row r="690" spans="1:1">
      <c r="A690" s="27"/>
    </row>
    <row r="691" spans="1:1">
      <c r="A691" s="27"/>
    </row>
    <row r="692" spans="1:1">
      <c r="A692" s="27"/>
    </row>
    <row r="693" spans="1:1">
      <c r="A693" s="27"/>
    </row>
    <row r="694" spans="1:1">
      <c r="A694" s="27"/>
    </row>
    <row r="695" spans="1:1">
      <c r="A695" s="27"/>
    </row>
    <row r="696" spans="1:1">
      <c r="A696" s="27"/>
    </row>
    <row r="697" spans="1:1">
      <c r="A697" s="27"/>
    </row>
    <row r="698" spans="1:1">
      <c r="A698" s="27"/>
    </row>
    <row r="699" spans="1:1">
      <c r="A699" s="27"/>
    </row>
    <row r="700" spans="1:1">
      <c r="A700" s="27"/>
    </row>
    <row r="701" spans="1:1">
      <c r="A701" s="27"/>
    </row>
    <row r="702" spans="1:1">
      <c r="A702" s="27"/>
    </row>
    <row r="703" spans="1:1">
      <c r="A703" s="27"/>
    </row>
    <row r="704" spans="1:1">
      <c r="A704" s="27"/>
    </row>
    <row r="705" spans="1:1">
      <c r="A705" s="27"/>
    </row>
    <row r="706" spans="1:1">
      <c r="A706" s="27"/>
    </row>
    <row r="707" spans="1:1">
      <c r="A707" s="27"/>
    </row>
    <row r="708" spans="1:1">
      <c r="A708" s="27"/>
    </row>
    <row r="709" spans="1:1">
      <c r="A709" s="27"/>
    </row>
    <row r="710" spans="1:1">
      <c r="A710" s="27"/>
    </row>
    <row r="711" spans="1:1">
      <c r="A711" s="27"/>
    </row>
    <row r="712" spans="1:1">
      <c r="A712" s="27"/>
    </row>
    <row r="713" spans="1:1">
      <c r="A713" s="27"/>
    </row>
    <row r="714" spans="1:1">
      <c r="A714" s="27"/>
    </row>
    <row r="715" spans="1:1">
      <c r="A715" s="27"/>
    </row>
    <row r="716" spans="1:1">
      <c r="A716" s="27"/>
    </row>
    <row r="717" spans="1:1">
      <c r="A717" s="27"/>
    </row>
    <row r="718" spans="1:1">
      <c r="A718" s="27"/>
    </row>
    <row r="719" spans="1:1">
      <c r="A719" s="27"/>
    </row>
    <row r="720" spans="1:1">
      <c r="A720" s="27"/>
    </row>
    <row r="721" spans="1:1">
      <c r="A721" s="27"/>
    </row>
    <row r="722" spans="1:1">
      <c r="A722" s="27"/>
    </row>
    <row r="723" spans="1:1">
      <c r="A723" s="27"/>
    </row>
    <row r="724" spans="1:1">
      <c r="A724" s="27"/>
    </row>
    <row r="725" spans="1:1">
      <c r="A725" s="27"/>
    </row>
    <row r="726" spans="1:1">
      <c r="A726" s="27"/>
    </row>
    <row r="727" spans="1:1">
      <c r="A727" s="27"/>
    </row>
    <row r="728" spans="1:1">
      <c r="A728" s="27"/>
    </row>
    <row r="729" spans="1:1">
      <c r="A729" s="27"/>
    </row>
    <row r="730" spans="1:1">
      <c r="A730" s="27"/>
    </row>
    <row r="731" spans="1:1">
      <c r="A731" s="27"/>
    </row>
    <row r="732" spans="1:1">
      <c r="A732" s="27"/>
    </row>
    <row r="733" spans="1:1">
      <c r="A733" s="27"/>
    </row>
    <row r="734" spans="1:1">
      <c r="A734" s="27"/>
    </row>
    <row r="735" spans="1:1">
      <c r="A735" s="27"/>
    </row>
    <row r="736" spans="1:1">
      <c r="A736" s="27"/>
    </row>
    <row r="737" spans="1:1">
      <c r="A737" s="27"/>
    </row>
    <row r="738" spans="1:1">
      <c r="A738" s="27"/>
    </row>
    <row r="739" spans="1:1">
      <c r="A739" s="27"/>
    </row>
    <row r="740" spans="1:1">
      <c r="A740" s="27"/>
    </row>
    <row r="741" spans="1:1">
      <c r="A741" s="27"/>
    </row>
    <row r="742" spans="1:1">
      <c r="A742" s="27"/>
    </row>
    <row r="743" spans="1:1">
      <c r="A743" s="27"/>
    </row>
    <row r="744" spans="1:1">
      <c r="A744" s="27"/>
    </row>
    <row r="745" spans="1:1">
      <c r="A745" s="27"/>
    </row>
    <row r="746" spans="1:1">
      <c r="A746" s="27"/>
    </row>
    <row r="747" spans="1:1">
      <c r="A747" s="27"/>
    </row>
    <row r="748" spans="1:1">
      <c r="A748" s="27"/>
    </row>
    <row r="749" spans="1:1">
      <c r="A749" s="27"/>
    </row>
    <row r="750" spans="1:1">
      <c r="A750" s="27"/>
    </row>
    <row r="751" spans="1:1">
      <c r="A751" s="27"/>
    </row>
    <row r="752" spans="1:1">
      <c r="A752" s="27"/>
    </row>
    <row r="753" spans="1:1">
      <c r="A753" s="27"/>
    </row>
    <row r="754" spans="1:1">
      <c r="A754" s="27"/>
    </row>
    <row r="755" spans="1:1">
      <c r="A755" s="27"/>
    </row>
    <row r="756" spans="1:1">
      <c r="A756" s="27"/>
    </row>
    <row r="757" spans="1:1">
      <c r="A757" s="27"/>
    </row>
    <row r="758" spans="1:1">
      <c r="A758" s="27"/>
    </row>
    <row r="759" spans="1:1">
      <c r="A759" s="27"/>
    </row>
    <row r="760" spans="1:1">
      <c r="A760" s="27"/>
    </row>
    <row r="761" spans="1:1">
      <c r="A761" s="27"/>
    </row>
    <row r="762" spans="1:1">
      <c r="A762" s="27"/>
    </row>
    <row r="763" spans="1:1">
      <c r="A763" s="27"/>
    </row>
    <row r="764" spans="1:1">
      <c r="A764" s="27"/>
    </row>
    <row r="765" spans="1:1">
      <c r="A765" s="27"/>
    </row>
    <row r="766" spans="1:1">
      <c r="A766" s="27"/>
    </row>
    <row r="767" spans="1:1">
      <c r="A767" s="27"/>
    </row>
    <row r="768" spans="1:1">
      <c r="A768" s="27"/>
    </row>
    <row r="769" spans="1:1">
      <c r="A769" s="27"/>
    </row>
    <row r="770" spans="1:1">
      <c r="A770" s="27"/>
    </row>
    <row r="771" spans="1:1">
      <c r="A771" s="27"/>
    </row>
    <row r="772" spans="1:1">
      <c r="A772" s="27"/>
    </row>
    <row r="773" spans="1:1">
      <c r="A773" s="27"/>
    </row>
    <row r="774" spans="1:1">
      <c r="A774" s="27"/>
    </row>
    <row r="775" spans="1:1">
      <c r="A775" s="27"/>
    </row>
    <row r="776" spans="1:1">
      <c r="A776" s="27"/>
    </row>
    <row r="777" spans="1:1">
      <c r="A777" s="27"/>
    </row>
    <row r="778" spans="1:1">
      <c r="A778" s="27"/>
    </row>
    <row r="779" spans="1:1">
      <c r="A779" s="27"/>
    </row>
    <row r="780" spans="1:1">
      <c r="A780" s="27"/>
    </row>
    <row r="781" spans="1:1">
      <c r="A781" s="27"/>
    </row>
    <row r="782" spans="1:1">
      <c r="A782" s="27"/>
    </row>
    <row r="783" spans="1:1">
      <c r="A783" s="27"/>
    </row>
    <row r="784" spans="1:1">
      <c r="A784" s="27"/>
    </row>
    <row r="785" spans="1:1">
      <c r="A785" s="27"/>
    </row>
    <row r="786" spans="1:1">
      <c r="A786" s="27"/>
    </row>
    <row r="787" spans="1:1">
      <c r="A787" s="27"/>
    </row>
    <row r="788" spans="1:1">
      <c r="A788" s="27"/>
    </row>
    <row r="789" spans="1:1">
      <c r="A789" s="27"/>
    </row>
    <row r="790" spans="1:1">
      <c r="A790" s="27"/>
    </row>
    <row r="791" spans="1:1">
      <c r="A791" s="27"/>
    </row>
    <row r="792" spans="1:1">
      <c r="A792" s="27"/>
    </row>
    <row r="793" spans="1:1">
      <c r="A793" s="27"/>
    </row>
    <row r="794" spans="1:1">
      <c r="A794" s="27"/>
    </row>
    <row r="795" spans="1:1">
      <c r="A795" s="27"/>
    </row>
    <row r="796" spans="1:1">
      <c r="A796" s="27"/>
    </row>
    <row r="797" spans="1:1">
      <c r="A797" s="27"/>
    </row>
    <row r="798" spans="1:1">
      <c r="A798" s="27"/>
    </row>
    <row r="799" spans="1:1">
      <c r="A799" s="27"/>
    </row>
    <row r="800" spans="1:1">
      <c r="A800" s="27"/>
    </row>
    <row r="801" spans="1:1">
      <c r="A801" s="27"/>
    </row>
    <row r="802" spans="1:1">
      <c r="A802" s="27"/>
    </row>
    <row r="803" spans="1:1">
      <c r="A803" s="27"/>
    </row>
    <row r="804" spans="1:1">
      <c r="A804" s="27"/>
    </row>
    <row r="805" spans="1:1">
      <c r="A805" s="27"/>
    </row>
    <row r="806" spans="1:1">
      <c r="A806" s="27"/>
    </row>
    <row r="807" spans="1:1">
      <c r="A807" s="27"/>
    </row>
    <row r="808" spans="1:1">
      <c r="A808" s="27"/>
    </row>
    <row r="809" spans="1:1">
      <c r="A809" s="27"/>
    </row>
    <row r="810" spans="1:1">
      <c r="A810" s="27"/>
    </row>
    <row r="811" spans="1:1">
      <c r="A811" s="27"/>
    </row>
    <row r="812" spans="1:1">
      <c r="A812" s="27"/>
    </row>
    <row r="813" spans="1:1">
      <c r="A813" s="27"/>
    </row>
    <row r="814" spans="1:1">
      <c r="A814" s="27"/>
    </row>
    <row r="815" spans="1:1">
      <c r="A815" s="27"/>
    </row>
    <row r="816" spans="1:1">
      <c r="A816" s="27"/>
    </row>
    <row r="817" spans="1:1">
      <c r="A817" s="27"/>
    </row>
    <row r="818" spans="1:1">
      <c r="A818" s="27"/>
    </row>
    <row r="819" spans="1:1">
      <c r="A819" s="27"/>
    </row>
    <row r="820" spans="1:1">
      <c r="A820" s="27"/>
    </row>
    <row r="821" spans="1:1">
      <c r="A821" s="27"/>
    </row>
    <row r="822" spans="1:1">
      <c r="A822" s="27"/>
    </row>
    <row r="823" spans="1:1">
      <c r="A823" s="27"/>
    </row>
    <row r="824" spans="1:1">
      <c r="A824" s="27"/>
    </row>
    <row r="825" spans="1:1">
      <c r="A825" s="27"/>
    </row>
    <row r="826" spans="1:1">
      <c r="A826" s="27"/>
    </row>
    <row r="827" spans="1:1">
      <c r="A827" s="27"/>
    </row>
    <row r="828" spans="1:1">
      <c r="A828" s="27"/>
    </row>
    <row r="829" spans="1:1">
      <c r="A829" s="27"/>
    </row>
    <row r="830" spans="1:1">
      <c r="A830" s="27"/>
    </row>
    <row r="831" spans="1:1">
      <c r="A831" s="27"/>
    </row>
    <row r="832" spans="1:1">
      <c r="A832" s="27"/>
    </row>
    <row r="833" spans="1:1">
      <c r="A833" s="27"/>
    </row>
    <row r="834" spans="1:1">
      <c r="A834" s="27"/>
    </row>
    <row r="835" spans="1:1">
      <c r="A835" s="27"/>
    </row>
    <row r="836" spans="1:1">
      <c r="A836" s="27"/>
    </row>
    <row r="837" spans="1:1">
      <c r="A837" s="27"/>
    </row>
    <row r="838" spans="1:1">
      <c r="A838" s="27"/>
    </row>
    <row r="839" spans="1:1">
      <c r="A839" s="27"/>
    </row>
    <row r="840" spans="1:1">
      <c r="A840" s="27"/>
    </row>
    <row r="841" spans="1:1">
      <c r="A841" s="27"/>
    </row>
    <row r="842" spans="1:1">
      <c r="A842" s="27"/>
    </row>
    <row r="843" spans="1:1">
      <c r="A843" s="27"/>
    </row>
    <row r="844" spans="1:1">
      <c r="A844" s="27"/>
    </row>
    <row r="845" spans="1:1">
      <c r="A845" s="27"/>
    </row>
    <row r="846" spans="1:1">
      <c r="A846" s="27"/>
    </row>
    <row r="847" spans="1:1">
      <c r="A847" s="27"/>
    </row>
    <row r="848" spans="1:1">
      <c r="A848" s="27"/>
    </row>
    <row r="849" spans="1:1">
      <c r="A849" s="27"/>
    </row>
    <row r="850" spans="1:1">
      <c r="A850" s="27"/>
    </row>
    <row r="851" spans="1:1">
      <c r="A851" s="27"/>
    </row>
    <row r="852" spans="1:1">
      <c r="A852" s="27"/>
    </row>
    <row r="853" spans="1:1">
      <c r="A853" s="27"/>
    </row>
    <row r="854" spans="1:1">
      <c r="A854" s="27"/>
    </row>
    <row r="855" spans="1:1">
      <c r="A855" s="27"/>
    </row>
    <row r="856" spans="1:1">
      <c r="A856" s="27"/>
    </row>
    <row r="857" spans="1:1">
      <c r="A857" s="27"/>
    </row>
    <row r="858" spans="1:1">
      <c r="A858" s="27"/>
    </row>
    <row r="859" spans="1:1">
      <c r="A859" s="27"/>
    </row>
    <row r="860" spans="1:1">
      <c r="A860" s="27"/>
    </row>
    <row r="861" spans="1:1">
      <c r="A861" s="27"/>
    </row>
    <row r="862" spans="1:1">
      <c r="A862" s="27"/>
    </row>
    <row r="863" spans="1:1">
      <c r="A863" s="27"/>
    </row>
    <row r="864" spans="1:1">
      <c r="A864" s="27"/>
    </row>
    <row r="865" spans="1:1">
      <c r="A865" s="27"/>
    </row>
    <row r="866" spans="1:1">
      <c r="A866" s="27"/>
    </row>
    <row r="867" spans="1:1">
      <c r="A867" s="27"/>
    </row>
    <row r="868" spans="1:1">
      <c r="A868" s="27"/>
    </row>
    <row r="869" spans="1:1">
      <c r="A869" s="27"/>
    </row>
    <row r="870" spans="1:1">
      <c r="A870" s="27"/>
    </row>
    <row r="871" spans="1:1">
      <c r="A871" s="27"/>
    </row>
    <row r="872" spans="1:1">
      <c r="A872" s="27"/>
    </row>
    <row r="873" spans="1:1">
      <c r="A873" s="27"/>
    </row>
    <row r="874" spans="1:1">
      <c r="A874" s="27"/>
    </row>
    <row r="875" spans="1:1">
      <c r="A875" s="27"/>
    </row>
    <row r="876" spans="1:1">
      <c r="A876" s="27"/>
    </row>
    <row r="877" spans="1:1">
      <c r="A877" s="27"/>
    </row>
    <row r="878" spans="1:1">
      <c r="A878" s="27"/>
    </row>
    <row r="879" spans="1:1">
      <c r="A879" s="27"/>
    </row>
    <row r="880" spans="1:1">
      <c r="A880" s="27"/>
    </row>
    <row r="881" spans="1:1">
      <c r="A881" s="27"/>
    </row>
    <row r="882" spans="1:1">
      <c r="A882" s="27"/>
    </row>
    <row r="883" spans="1:1">
      <c r="A883" s="27"/>
    </row>
    <row r="884" spans="1:1">
      <c r="A884" s="27"/>
    </row>
    <row r="885" spans="1:1">
      <c r="A885" s="27"/>
    </row>
    <row r="886" spans="1:1">
      <c r="A886" s="27"/>
    </row>
    <row r="887" spans="1:1">
      <c r="A887" s="27"/>
    </row>
    <row r="888" spans="1:1">
      <c r="A888" s="27"/>
    </row>
    <row r="889" spans="1:1">
      <c r="A889" s="27"/>
    </row>
    <row r="890" spans="1:1">
      <c r="A890" s="27"/>
    </row>
    <row r="891" spans="1:1">
      <c r="A891" s="27"/>
    </row>
    <row r="892" spans="1:1">
      <c r="A892" s="27"/>
    </row>
    <row r="893" spans="1:1">
      <c r="A893" s="27"/>
    </row>
    <row r="894" spans="1:1">
      <c r="A894" s="27"/>
    </row>
    <row r="895" spans="1:1">
      <c r="A895" s="27"/>
    </row>
    <row r="896" spans="1:1">
      <c r="A896" s="27"/>
    </row>
    <row r="897" spans="1:1">
      <c r="A897" s="27"/>
    </row>
    <row r="898" spans="1:1">
      <c r="A898" s="27"/>
    </row>
    <row r="899" spans="1:1">
      <c r="A899" s="27"/>
    </row>
    <row r="900" spans="1:1">
      <c r="A900" s="27"/>
    </row>
    <row r="901" spans="1:1">
      <c r="A901" s="27"/>
    </row>
    <row r="902" spans="1:1">
      <c r="A902" s="27"/>
    </row>
    <row r="903" spans="1:1">
      <c r="A903" s="27"/>
    </row>
    <row r="904" spans="1:1">
      <c r="A904" s="27"/>
    </row>
    <row r="905" spans="1:1">
      <c r="A905" s="27"/>
    </row>
    <row r="906" spans="1:1">
      <c r="A906" s="27"/>
    </row>
    <row r="907" spans="1:1">
      <c r="A907" s="27"/>
    </row>
    <row r="908" spans="1:1">
      <c r="A908" s="27"/>
    </row>
    <row r="909" spans="1:1">
      <c r="A909" s="27"/>
    </row>
    <row r="910" spans="1:1">
      <c r="A910" s="27"/>
    </row>
    <row r="911" spans="1:1">
      <c r="A911" s="27"/>
    </row>
    <row r="912" spans="1:1">
      <c r="A912" s="27"/>
    </row>
    <row r="913" spans="1:1">
      <c r="A913" s="27"/>
    </row>
    <row r="914" spans="1:1">
      <c r="A914" s="27"/>
    </row>
    <row r="915" spans="1:1">
      <c r="A915" s="27"/>
    </row>
    <row r="916" spans="1:1">
      <c r="A916" s="27"/>
    </row>
    <row r="917" spans="1:1">
      <c r="A917" s="27"/>
    </row>
    <row r="918" spans="1:1">
      <c r="A918" s="27"/>
    </row>
    <row r="919" spans="1:1">
      <c r="A919" s="27"/>
    </row>
    <row r="920" spans="1:1">
      <c r="A920" s="27"/>
    </row>
    <row r="921" spans="1:1">
      <c r="A921" s="27"/>
    </row>
    <row r="922" spans="1:1">
      <c r="A922" s="27"/>
    </row>
    <row r="923" spans="1:1">
      <c r="A923" s="27"/>
    </row>
    <row r="924" spans="1:1">
      <c r="A924" s="27"/>
    </row>
    <row r="925" spans="1:1">
      <c r="A925" s="27"/>
    </row>
    <row r="926" spans="1:1">
      <c r="A926" s="27"/>
    </row>
    <row r="927" spans="1:1">
      <c r="A927" s="27"/>
    </row>
    <row r="928" spans="1:1">
      <c r="A928" s="27"/>
    </row>
    <row r="929" spans="1:1">
      <c r="A929" s="27"/>
    </row>
    <row r="930" spans="1:1">
      <c r="A930" s="27"/>
    </row>
    <row r="931" spans="1:1">
      <c r="A931" s="27"/>
    </row>
    <row r="932" spans="1:1">
      <c r="A932" s="27"/>
    </row>
    <row r="933" spans="1:1">
      <c r="A933" s="27"/>
    </row>
    <row r="934" spans="1:1">
      <c r="A934" s="27"/>
    </row>
    <row r="935" spans="1:1">
      <c r="A935" s="27"/>
    </row>
    <row r="936" spans="1:1">
      <c r="A936" s="27"/>
    </row>
    <row r="937" spans="1:1">
      <c r="A937" s="27"/>
    </row>
    <row r="938" spans="1:1">
      <c r="A938" s="27"/>
    </row>
    <row r="939" spans="1:1">
      <c r="A939" s="27"/>
    </row>
    <row r="940" spans="1:1">
      <c r="A940" s="27"/>
    </row>
    <row r="941" spans="1:1">
      <c r="A941" s="27"/>
    </row>
    <row r="942" spans="1:1">
      <c r="A942" s="27"/>
    </row>
    <row r="943" spans="1:1">
      <c r="A943" s="27"/>
    </row>
    <row r="944" spans="1:1">
      <c r="A944" s="27"/>
    </row>
  </sheetData>
  <customSheetViews>
    <customSheetView guid="{1F848F2A-1647-4ED0-99A1-CE069424082D}">
      <selection activeCell="A3" sqref="A3"/>
      <pageMargins left="0.51181102362204722" right="0.51181102362204722" top="0.78740157480314965" bottom="0.78740157480314965" header="0.31496062992125984" footer="0.31496062992125984"/>
      <pageSetup paperSize="9" orientation="portrait" r:id="rId1"/>
    </customSheetView>
  </customSheetViews>
  <mergeCells count="11">
    <mergeCell ref="A13:B13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ageMargins left="0.15748031496062992" right="0.15748031496062992" top="0.94488188976377963" bottom="0.34" header="0.19685039370078741" footer="0.42"/>
  <pageSetup paperSize="9" scale="75" fitToHeight="12" pageOrder="overThenDown" orientation="landscape" r:id="rId2"/>
  <headerFooter>
    <oddHeader>&amp;R&amp;G</oddHeader>
    <oddFooter>&amp;R&amp;P /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0"/>
  <dimension ref="A1:W68"/>
  <sheetViews>
    <sheetView topLeftCell="A19" workbookViewId="0">
      <selection activeCell="F44" sqref="F44"/>
    </sheetView>
  </sheetViews>
  <sheetFormatPr defaultColWidth="9.140625" defaultRowHeight="12.75"/>
  <cols>
    <col min="1" max="1" width="20.7109375" style="19" customWidth="1"/>
    <col min="2" max="2" width="17.7109375" style="19" bestFit="1" customWidth="1"/>
    <col min="3" max="3" width="18" style="19" bestFit="1" customWidth="1"/>
    <col min="4" max="4" width="14" style="19" customWidth="1"/>
    <col min="5" max="6" width="11.42578125" style="19" bestFit="1" customWidth="1"/>
    <col min="7" max="8" width="12.5703125" style="19" customWidth="1"/>
    <col min="9" max="16384" width="9.140625" style="19"/>
  </cols>
  <sheetData>
    <row r="1" spans="1:23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23.2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thickTop="1" thickBo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3.5" thickTop="1">
      <c r="A12" s="861" t="s">
        <v>181</v>
      </c>
      <c r="B12" s="862"/>
      <c r="C12" s="862"/>
      <c r="D12" s="862"/>
      <c r="E12" s="862"/>
      <c r="F12" s="909"/>
      <c r="G12" s="28"/>
      <c r="H12" s="28"/>
      <c r="I12" s="32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3">
      <c r="A13" s="971" t="s">
        <v>415</v>
      </c>
      <c r="B13" s="972"/>
      <c r="C13" s="972"/>
      <c r="D13" s="972"/>
      <c r="E13" s="972"/>
      <c r="F13" s="973"/>
      <c r="G13" s="28"/>
      <c r="H13" s="2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3" ht="56.25">
      <c r="A14" s="606" t="s">
        <v>159</v>
      </c>
      <c r="B14" s="366" t="s">
        <v>344</v>
      </c>
      <c r="C14" s="366" t="s">
        <v>345</v>
      </c>
      <c r="D14" s="366" t="s">
        <v>374</v>
      </c>
      <c r="E14" s="366" t="s">
        <v>182</v>
      </c>
      <c r="F14" s="367" t="s">
        <v>198</v>
      </c>
      <c r="G14" s="30"/>
      <c r="H14" s="30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3">
      <c r="A15" s="606"/>
      <c r="B15" s="366" t="s">
        <v>67</v>
      </c>
      <c r="C15" s="366" t="s">
        <v>72</v>
      </c>
      <c r="D15" s="366" t="s">
        <v>226</v>
      </c>
      <c r="E15" s="366" t="s">
        <v>183</v>
      </c>
      <c r="F15" s="367" t="s">
        <v>184</v>
      </c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3">
      <c r="A16" s="136" t="s">
        <v>180</v>
      </c>
      <c r="B16" s="829"/>
      <c r="C16" s="830"/>
      <c r="D16" s="830"/>
      <c r="E16" s="796">
        <f t="shared" ref="E16:E27" si="0">B16*D16</f>
        <v>0</v>
      </c>
      <c r="F16" s="797">
        <f>C16*D16</f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20">
      <c r="A17" s="257" t="s">
        <v>51</v>
      </c>
      <c r="B17" s="831"/>
      <c r="C17" s="832"/>
      <c r="D17" s="832"/>
      <c r="E17" s="798">
        <f t="shared" si="0"/>
        <v>0</v>
      </c>
      <c r="F17" s="799">
        <f t="shared" ref="F17:F27" si="1">C17*D17</f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20">
      <c r="A18" s="257" t="s">
        <v>30</v>
      </c>
      <c r="B18" s="831"/>
      <c r="C18" s="832"/>
      <c r="D18" s="832"/>
      <c r="E18" s="798">
        <f t="shared" si="0"/>
        <v>0</v>
      </c>
      <c r="F18" s="799">
        <f t="shared" si="1"/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20">
      <c r="A19" s="257" t="s">
        <v>31</v>
      </c>
      <c r="B19" s="831"/>
      <c r="C19" s="832"/>
      <c r="D19" s="832"/>
      <c r="E19" s="798">
        <f t="shared" si="0"/>
        <v>0</v>
      </c>
      <c r="F19" s="799">
        <f t="shared" si="1"/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20">
      <c r="A20" s="257" t="s">
        <v>56</v>
      </c>
      <c r="B20" s="831"/>
      <c r="C20" s="832"/>
      <c r="D20" s="832"/>
      <c r="E20" s="798">
        <f t="shared" si="0"/>
        <v>0</v>
      </c>
      <c r="F20" s="799">
        <f t="shared" si="1"/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20">
      <c r="A21" s="257" t="s">
        <v>52</v>
      </c>
      <c r="B21" s="831"/>
      <c r="C21" s="832"/>
      <c r="D21" s="832"/>
      <c r="E21" s="798">
        <f t="shared" si="0"/>
        <v>0</v>
      </c>
      <c r="F21" s="799">
        <f t="shared" si="1"/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20">
      <c r="A22" s="257" t="s">
        <v>222</v>
      </c>
      <c r="B22" s="831"/>
      <c r="C22" s="832"/>
      <c r="D22" s="832"/>
      <c r="E22" s="798">
        <f>B22*D22</f>
        <v>0</v>
      </c>
      <c r="F22" s="799">
        <f>C22*D22</f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20">
      <c r="A23" s="257" t="s">
        <v>57</v>
      </c>
      <c r="B23" s="833"/>
      <c r="C23" s="834"/>
      <c r="D23" s="834"/>
      <c r="E23" s="800">
        <f t="shared" si="0"/>
        <v>0</v>
      </c>
      <c r="F23" s="801">
        <f t="shared" si="1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0">
      <c r="A24" s="257" t="s">
        <v>53</v>
      </c>
      <c r="B24" s="833"/>
      <c r="C24" s="834"/>
      <c r="D24" s="834"/>
      <c r="E24" s="800">
        <f t="shared" si="0"/>
        <v>0</v>
      </c>
      <c r="F24" s="801">
        <f t="shared" si="1"/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0">
      <c r="A25" s="567" t="s">
        <v>393</v>
      </c>
      <c r="B25" s="835"/>
      <c r="C25" s="836"/>
      <c r="D25" s="834"/>
      <c r="E25" s="800">
        <f t="shared" ref="E25:E26" si="2">B25*D25</f>
        <v>0</v>
      </c>
      <c r="F25" s="801">
        <f t="shared" ref="F25:F26" si="3">C25*D25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0">
      <c r="A26" s="567" t="s">
        <v>185</v>
      </c>
      <c r="B26" s="835"/>
      <c r="C26" s="836"/>
      <c r="D26" s="834"/>
      <c r="E26" s="800">
        <f t="shared" si="2"/>
        <v>0</v>
      </c>
      <c r="F26" s="801">
        <f t="shared" si="3"/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0" ht="22.5">
      <c r="A27" s="793" t="s">
        <v>397</v>
      </c>
      <c r="B27" s="837"/>
      <c r="C27" s="838"/>
      <c r="D27" s="839"/>
      <c r="E27" s="802">
        <f t="shared" si="0"/>
        <v>0</v>
      </c>
      <c r="F27" s="803">
        <f t="shared" si="1"/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20" ht="13.5" thickBot="1">
      <c r="A28" s="804" t="s">
        <v>29</v>
      </c>
      <c r="B28" s="805"/>
      <c r="C28" s="806"/>
      <c r="D28" s="806"/>
      <c r="E28" s="807"/>
      <c r="F28" s="808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0" ht="14.25" thickTop="1" thickBot="1">
      <c r="A29" s="7"/>
      <c r="B29" s="809"/>
      <c r="C29" s="809"/>
      <c r="D29" s="810"/>
      <c r="E29" s="80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3.5" thickTop="1">
      <c r="A30" s="871" t="s">
        <v>416</v>
      </c>
      <c r="B30" s="872"/>
      <c r="C30" s="872"/>
      <c r="D30" s="872"/>
      <c r="E30" s="872"/>
      <c r="F30" s="872"/>
      <c r="G30" s="872"/>
      <c r="H30" s="970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45">
      <c r="A31" s="794" t="s">
        <v>159</v>
      </c>
      <c r="B31" s="366" t="s">
        <v>118</v>
      </c>
      <c r="C31" s="366" t="s">
        <v>119</v>
      </c>
      <c r="D31" s="366" t="s">
        <v>120</v>
      </c>
      <c r="E31" s="366" t="s">
        <v>121</v>
      </c>
      <c r="F31" s="366" t="s">
        <v>122</v>
      </c>
      <c r="G31" s="366" t="s">
        <v>123</v>
      </c>
      <c r="H31" s="795" t="s">
        <v>124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20" ht="22.5">
      <c r="A32" s="794"/>
      <c r="B32" s="366" t="s">
        <v>68</v>
      </c>
      <c r="C32" s="366" t="s">
        <v>69</v>
      </c>
      <c r="D32" s="366" t="s">
        <v>73</v>
      </c>
      <c r="E32" s="366" t="s">
        <v>70</v>
      </c>
      <c r="F32" s="366" t="s">
        <v>71</v>
      </c>
      <c r="G32" s="366" t="s">
        <v>125</v>
      </c>
      <c r="H32" s="795" t="s">
        <v>126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>
      <c r="A33" s="621" t="s">
        <v>180</v>
      </c>
      <c r="B33" s="840"/>
      <c r="C33" s="811">
        <v>6</v>
      </c>
      <c r="D33" s="811">
        <f>+C33*2</f>
        <v>12</v>
      </c>
      <c r="E33" s="843"/>
      <c r="F33" s="843"/>
      <c r="G33" s="812">
        <f t="shared" ref="G33:G42" si="4">+E33*C33+D33*F33</f>
        <v>0</v>
      </c>
      <c r="H33" s="813">
        <f t="shared" ref="H33:H44" si="5">IFERROR(+ROUND(G33/B33,4),0)</f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>
      <c r="A34" s="814" t="s">
        <v>51</v>
      </c>
      <c r="B34" s="841"/>
      <c r="C34" s="815">
        <v>6</v>
      </c>
      <c r="D34" s="815">
        <f>+C34*3</f>
        <v>18</v>
      </c>
      <c r="E34" s="844"/>
      <c r="F34" s="844"/>
      <c r="G34" s="816">
        <f t="shared" si="4"/>
        <v>0</v>
      </c>
      <c r="H34" s="817">
        <f t="shared" si="5"/>
        <v>0</v>
      </c>
      <c r="I34" s="35"/>
      <c r="J34" s="35"/>
      <c r="K34" s="35"/>
      <c r="L34" s="35"/>
      <c r="M34" s="328"/>
      <c r="N34" s="35"/>
      <c r="O34" s="35"/>
      <c r="P34" s="35"/>
      <c r="Q34" s="35"/>
      <c r="R34" s="35"/>
      <c r="S34" s="35"/>
    </row>
    <row r="35" spans="1:19">
      <c r="A35" s="623" t="s">
        <v>30</v>
      </c>
      <c r="B35" s="841"/>
      <c r="C35" s="818">
        <v>6</v>
      </c>
      <c r="D35" s="818">
        <f t="shared" ref="D35:D41" si="6">+C35*3</f>
        <v>18</v>
      </c>
      <c r="E35" s="844"/>
      <c r="F35" s="844"/>
      <c r="G35" s="819">
        <f t="shared" si="4"/>
        <v>0</v>
      </c>
      <c r="H35" s="820">
        <f t="shared" si="5"/>
        <v>0</v>
      </c>
      <c r="I35" s="35"/>
      <c r="J35" s="35"/>
      <c r="K35" s="35"/>
      <c r="L35" s="35"/>
      <c r="M35" s="328"/>
      <c r="N35" s="35"/>
      <c r="O35" s="35"/>
      <c r="P35" s="35"/>
      <c r="Q35" s="35"/>
      <c r="R35" s="35"/>
      <c r="S35" s="35"/>
    </row>
    <row r="36" spans="1:19">
      <c r="A36" s="814" t="s">
        <v>31</v>
      </c>
      <c r="B36" s="841"/>
      <c r="C36" s="815">
        <v>6</v>
      </c>
      <c r="D36" s="815">
        <f t="shared" si="6"/>
        <v>18</v>
      </c>
      <c r="E36" s="844"/>
      <c r="F36" s="844"/>
      <c r="G36" s="816">
        <f t="shared" si="4"/>
        <v>0</v>
      </c>
      <c r="H36" s="817">
        <f t="shared" si="5"/>
        <v>0</v>
      </c>
      <c r="I36" s="35"/>
      <c r="J36" s="35"/>
      <c r="K36" s="35"/>
      <c r="L36" s="35"/>
      <c r="M36" s="328"/>
      <c r="N36" s="35"/>
      <c r="O36" s="35"/>
      <c r="P36" s="35"/>
      <c r="Q36" s="35"/>
      <c r="R36" s="35"/>
      <c r="S36" s="35"/>
    </row>
    <row r="37" spans="1:19">
      <c r="A37" s="623" t="s">
        <v>56</v>
      </c>
      <c r="B37" s="841"/>
      <c r="C37" s="818">
        <v>8</v>
      </c>
      <c r="D37" s="818">
        <f t="shared" si="6"/>
        <v>24</v>
      </c>
      <c r="E37" s="844"/>
      <c r="F37" s="844"/>
      <c r="G37" s="819">
        <f t="shared" si="4"/>
        <v>0</v>
      </c>
      <c r="H37" s="820">
        <f t="shared" si="5"/>
        <v>0</v>
      </c>
      <c r="I37" s="35"/>
      <c r="J37" s="35"/>
      <c r="K37" s="35"/>
      <c r="L37" s="35"/>
      <c r="M37" s="328"/>
      <c r="N37" s="35"/>
      <c r="O37" s="35"/>
      <c r="P37" s="35"/>
      <c r="Q37" s="35"/>
      <c r="R37" s="35"/>
      <c r="S37" s="35"/>
    </row>
    <row r="38" spans="1:19">
      <c r="A38" s="814" t="s">
        <v>52</v>
      </c>
      <c r="B38" s="841"/>
      <c r="C38" s="815">
        <v>10</v>
      </c>
      <c r="D38" s="815">
        <f t="shared" si="6"/>
        <v>30</v>
      </c>
      <c r="E38" s="844"/>
      <c r="F38" s="844"/>
      <c r="G38" s="816">
        <f t="shared" si="4"/>
        <v>0</v>
      </c>
      <c r="H38" s="817">
        <f t="shared" si="5"/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>
      <c r="A39" s="623" t="s">
        <v>222</v>
      </c>
      <c r="B39" s="841"/>
      <c r="C39" s="818">
        <v>10</v>
      </c>
      <c r="D39" s="818">
        <f>+C39*3</f>
        <v>30</v>
      </c>
      <c r="E39" s="844"/>
      <c r="F39" s="844"/>
      <c r="G39" s="819">
        <f>+E39*C39+D39*F39</f>
        <v>0</v>
      </c>
      <c r="H39" s="820">
        <f t="shared" si="5"/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>
      <c r="A40" s="814" t="s">
        <v>57</v>
      </c>
      <c r="B40" s="841"/>
      <c r="C40" s="815">
        <v>12</v>
      </c>
      <c r="D40" s="815">
        <f t="shared" si="6"/>
        <v>36</v>
      </c>
      <c r="E40" s="844"/>
      <c r="F40" s="844"/>
      <c r="G40" s="816">
        <f t="shared" si="4"/>
        <v>0</v>
      </c>
      <c r="H40" s="817">
        <f t="shared" si="5"/>
        <v>0</v>
      </c>
      <c r="I40" s="35"/>
      <c r="J40" s="35"/>
      <c r="K40" s="35"/>
      <c r="L40" s="35"/>
      <c r="M40" s="328"/>
      <c r="N40" s="35"/>
      <c r="O40" s="35"/>
      <c r="P40" s="35"/>
      <c r="Q40" s="35"/>
      <c r="R40" s="35"/>
      <c r="S40" s="35"/>
    </row>
    <row r="41" spans="1:19">
      <c r="A41" s="623" t="s">
        <v>53</v>
      </c>
      <c r="B41" s="841"/>
      <c r="C41" s="818">
        <v>14</v>
      </c>
      <c r="D41" s="818">
        <f t="shared" si="6"/>
        <v>42</v>
      </c>
      <c r="E41" s="844"/>
      <c r="F41" s="844"/>
      <c r="G41" s="819">
        <f t="shared" si="4"/>
        <v>0</v>
      </c>
      <c r="H41" s="820">
        <f t="shared" si="5"/>
        <v>0</v>
      </c>
      <c r="I41" s="35"/>
      <c r="J41" s="35"/>
      <c r="K41" s="35"/>
      <c r="L41" s="35"/>
      <c r="M41" s="328"/>
      <c r="N41" s="35"/>
      <c r="O41" s="35"/>
      <c r="P41" s="35"/>
      <c r="Q41" s="35"/>
      <c r="R41" s="35"/>
      <c r="S41" s="35"/>
    </row>
    <row r="42" spans="1:19">
      <c r="A42" s="814" t="s">
        <v>393</v>
      </c>
      <c r="B42" s="841"/>
      <c r="C42" s="815">
        <f>C36</f>
        <v>6</v>
      </c>
      <c r="D42" s="815">
        <f>D36</f>
        <v>18</v>
      </c>
      <c r="E42" s="844"/>
      <c r="F42" s="844"/>
      <c r="G42" s="816">
        <f t="shared" si="4"/>
        <v>0</v>
      </c>
      <c r="H42" s="817">
        <f t="shared" si="5"/>
        <v>0</v>
      </c>
      <c r="I42" s="35"/>
      <c r="J42" s="35"/>
      <c r="K42" s="35"/>
      <c r="L42" s="35"/>
      <c r="M42" s="328"/>
      <c r="N42" s="35"/>
      <c r="O42" s="35"/>
      <c r="P42" s="35"/>
      <c r="Q42" s="35"/>
      <c r="R42" s="35"/>
      <c r="S42" s="35"/>
    </row>
    <row r="43" spans="1:19">
      <c r="A43" s="623" t="s">
        <v>185</v>
      </c>
      <c r="B43" s="841"/>
      <c r="C43" s="818">
        <f>C37</f>
        <v>8</v>
      </c>
      <c r="D43" s="818">
        <f>D37</f>
        <v>24</v>
      </c>
      <c r="E43" s="844"/>
      <c r="F43" s="844"/>
      <c r="G43" s="819">
        <f>+E43*C43+D43*F43</f>
        <v>0</v>
      </c>
      <c r="H43" s="820">
        <f t="shared" ref="H43" si="7">IFERROR(+ROUND(G43/B43,4),0)</f>
        <v>0</v>
      </c>
      <c r="I43" s="35"/>
      <c r="J43" s="35"/>
      <c r="K43" s="35"/>
      <c r="L43" s="35"/>
      <c r="M43" s="328"/>
      <c r="N43" s="35"/>
      <c r="O43" s="35"/>
      <c r="P43" s="35"/>
      <c r="Q43" s="35"/>
      <c r="R43" s="35"/>
      <c r="S43" s="35"/>
    </row>
    <row r="44" spans="1:19" ht="23.25" thickBot="1">
      <c r="A44" s="821" t="s">
        <v>397</v>
      </c>
      <c r="B44" s="842"/>
      <c r="C44" s="822">
        <f>C37</f>
        <v>8</v>
      </c>
      <c r="D44" s="822">
        <f>D37</f>
        <v>24</v>
      </c>
      <c r="E44" s="845"/>
      <c r="F44" s="845"/>
      <c r="G44" s="823">
        <f>+E44*C44+D44*F44</f>
        <v>0</v>
      </c>
      <c r="H44" s="824">
        <f t="shared" si="5"/>
        <v>0</v>
      </c>
      <c r="I44" s="35"/>
      <c r="J44" s="35"/>
      <c r="K44" s="35"/>
      <c r="L44" s="35"/>
      <c r="M44" s="328"/>
      <c r="N44" s="35"/>
      <c r="O44" s="35"/>
      <c r="P44" s="35"/>
      <c r="Q44" s="35"/>
      <c r="R44" s="35"/>
      <c r="S44" s="35"/>
    </row>
    <row r="45" spans="1:19" ht="13.5" thickTop="1">
      <c r="A45" s="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20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20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20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20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20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20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20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20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20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20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20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20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20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20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20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</sheetData>
  <customSheetViews>
    <customSheetView guid="{1F848F2A-1647-4ED0-99A1-CE069424082D}" topLeftCell="A16">
      <selection activeCell="H27" sqref="H27:H37"/>
      <pageMargins left="0.51181102362204722" right="0.51181102362204722" top="0.41" bottom="0.27" header="0.31496062992125984" footer="0.31496062992125984"/>
      <pageSetup paperSize="9" orientation="landscape" r:id="rId1"/>
    </customSheetView>
  </customSheetViews>
  <mergeCells count="13">
    <mergeCell ref="A30:H30"/>
    <mergeCell ref="A12:F12"/>
    <mergeCell ref="A13:F13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ageMargins left="0.15748031496062992" right="0.15748031496062992" top="0.94488188976377963" bottom="0.82677165354330717" header="0.19685039370078741" footer="0.59055118110236227"/>
  <pageSetup paperSize="9" scale="61" fitToHeight="12" pageOrder="overThenDown" orientation="landscape" r:id="rId2"/>
  <headerFooter>
    <oddHeader>&amp;R&amp;G</oddHeader>
    <oddFooter>&amp;R&amp;P /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1"/>
  <dimension ref="A1:W67"/>
  <sheetViews>
    <sheetView showGridLines="0" topLeftCell="A12" workbookViewId="0">
      <selection activeCell="B44" sqref="B44"/>
    </sheetView>
  </sheetViews>
  <sheetFormatPr defaultColWidth="9.140625" defaultRowHeight="12.75"/>
  <cols>
    <col min="1" max="1" width="20.7109375" style="6" customWidth="1"/>
    <col min="2" max="2" width="11.28515625" style="6" customWidth="1"/>
    <col min="3" max="7" width="12.5703125" style="6" customWidth="1"/>
    <col min="8" max="16384" width="9.140625" style="6"/>
  </cols>
  <sheetData>
    <row r="1" spans="1:23" s="8" customFormat="1" ht="12" thickTop="1">
      <c r="A1" s="918" t="s">
        <v>382</v>
      </c>
      <c r="B1" s="919"/>
      <c r="C1" s="919"/>
      <c r="D1" s="919"/>
      <c r="E1" s="919"/>
      <c r="F1" s="919"/>
      <c r="G1" s="919"/>
      <c r="H1" s="919"/>
      <c r="I1" s="9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" customFormat="1" ht="14.25">
      <c r="A2" s="114" t="s">
        <v>376</v>
      </c>
      <c r="B2" s="892" t="str">
        <f>IF('Q1 a Q18'!$B2="","",'Q1 a Q18'!$B2)</f>
        <v/>
      </c>
      <c r="C2" s="892"/>
      <c r="D2" s="892"/>
      <c r="E2" s="892"/>
      <c r="F2" s="893"/>
      <c r="G2" s="893"/>
      <c r="H2" s="893"/>
      <c r="I2" s="8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8" customFormat="1" ht="14.25">
      <c r="A3" s="115" t="s">
        <v>375</v>
      </c>
      <c r="B3" s="921" t="str">
        <f>IF('Q1 a Q18'!$B3="","",'Q1 a Q18'!$B3)</f>
        <v/>
      </c>
      <c r="C3" s="922"/>
      <c r="D3" s="922"/>
      <c r="E3" s="922"/>
      <c r="F3" s="922"/>
      <c r="G3" s="922"/>
      <c r="H3" s="922"/>
      <c r="I3" s="9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8" customFormat="1" ht="14.25">
      <c r="A4" s="115" t="s">
        <v>377</v>
      </c>
      <c r="B4" s="892" t="str">
        <f>IF('Q1 a Q18'!$B4="","",'Q1 a Q18'!$B4)</f>
        <v/>
      </c>
      <c r="C4" s="892"/>
      <c r="D4" s="892"/>
      <c r="E4" s="892"/>
      <c r="F4" s="893"/>
      <c r="G4" s="893"/>
      <c r="H4" s="893"/>
      <c r="I4" s="89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" customFormat="1" ht="14.25">
      <c r="A5" s="115" t="s">
        <v>378</v>
      </c>
      <c r="B5" s="924" t="str">
        <f>IF('Q1 a Q18'!$B5="","",'Q1 a Q18'!$B5)</f>
        <v/>
      </c>
      <c r="C5" s="925"/>
      <c r="D5" s="925"/>
      <c r="E5" s="925"/>
      <c r="F5" s="925"/>
      <c r="G5" s="925"/>
      <c r="H5" s="925"/>
      <c r="I5" s="9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8" customFormat="1" ht="14.25">
      <c r="A6" s="115" t="s">
        <v>381</v>
      </c>
      <c r="B6" s="898" t="str">
        <f>IF('Q1 a Q18'!$B6="","",'Q1 a Q18'!$B6)</f>
        <v/>
      </c>
      <c r="C6" s="899"/>
      <c r="D6" s="899"/>
      <c r="E6" s="899"/>
      <c r="F6" s="899"/>
      <c r="G6" s="899"/>
      <c r="H6" s="899"/>
      <c r="I6" s="90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8" customFormat="1" ht="14.25">
      <c r="A7" s="115" t="s">
        <v>383</v>
      </c>
      <c r="B7" s="892" t="str">
        <f>IF('Q1 a Q18'!$B7="","",'Q1 a Q18'!$B7)</f>
        <v/>
      </c>
      <c r="C7" s="893"/>
      <c r="D7" s="893"/>
      <c r="E7" s="893"/>
      <c r="F7" s="893"/>
      <c r="G7" s="893"/>
      <c r="H7" s="893"/>
      <c r="I7" s="89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8" customFormat="1" ht="14.25">
      <c r="A8" s="115" t="s">
        <v>384</v>
      </c>
      <c r="B8" s="892" t="str">
        <f>IF('Q1 a Q18'!$B8="","",'Q1 a Q18'!$B8)</f>
        <v/>
      </c>
      <c r="C8" s="893"/>
      <c r="D8" s="893"/>
      <c r="E8" s="893"/>
      <c r="F8" s="893"/>
      <c r="G8" s="893"/>
      <c r="H8" s="893"/>
      <c r="I8" s="8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8" customFormat="1" ht="14.25">
      <c r="A9" s="115" t="s">
        <v>379</v>
      </c>
      <c r="B9" s="892" t="str">
        <f>IF('Q1 a Q18'!$B9="","",'Q1 a Q18'!$B9)</f>
        <v/>
      </c>
      <c r="C9" s="893"/>
      <c r="D9" s="893"/>
      <c r="E9" s="893"/>
      <c r="F9" s="893"/>
      <c r="G9" s="893"/>
      <c r="H9" s="893"/>
      <c r="I9" s="89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23.25" thickBot="1">
      <c r="A10" s="116" t="s">
        <v>380</v>
      </c>
      <c r="B10" s="901" t="str">
        <f>IF('Q1 a Q18'!$B10="","",'Q1 a Q18'!$B10)</f>
        <v/>
      </c>
      <c r="C10" s="902"/>
      <c r="D10" s="902"/>
      <c r="E10" s="902"/>
      <c r="F10" s="902"/>
      <c r="G10" s="902"/>
      <c r="H10" s="902"/>
      <c r="I10" s="9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thickTop="1" thickBo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9" customFormat="1" ht="20.100000000000001" customHeight="1" thickTop="1">
      <c r="A12" s="910" t="s">
        <v>417</v>
      </c>
      <c r="B12" s="989"/>
      <c r="C12" s="989"/>
      <c r="D12" s="989"/>
      <c r="E12" s="989"/>
      <c r="F12" s="989"/>
      <c r="G12" s="990"/>
      <c r="H12" s="327"/>
      <c r="I12" s="327"/>
      <c r="J12" s="35"/>
      <c r="K12" s="35"/>
      <c r="L12" s="35"/>
      <c r="M12" s="35"/>
      <c r="N12" s="328"/>
      <c r="O12" s="35"/>
      <c r="P12" s="35"/>
      <c r="Q12" s="35"/>
      <c r="R12" s="35"/>
      <c r="S12" s="35"/>
      <c r="T12" s="35"/>
    </row>
    <row r="13" spans="1:23" s="19" customFormat="1" ht="15" customHeight="1">
      <c r="A13" s="985" t="s">
        <v>74</v>
      </c>
      <c r="B13" s="986" t="s">
        <v>127</v>
      </c>
      <c r="C13" s="987" t="s">
        <v>128</v>
      </c>
      <c r="D13" s="987"/>
      <c r="E13" s="987"/>
      <c r="F13" s="987"/>
      <c r="G13" s="988"/>
      <c r="H13" s="35"/>
      <c r="I13" s="35"/>
      <c r="J13" s="35"/>
      <c r="K13" s="35"/>
      <c r="L13" s="35"/>
      <c r="M13" s="35"/>
      <c r="N13" s="328"/>
      <c r="O13" s="35"/>
      <c r="P13" s="35"/>
      <c r="Q13" s="35"/>
      <c r="R13" s="35"/>
      <c r="S13" s="35"/>
      <c r="T13" s="35"/>
    </row>
    <row r="14" spans="1:23" s="19" customFormat="1" ht="24.95" customHeight="1">
      <c r="A14" s="985"/>
      <c r="B14" s="987"/>
      <c r="C14" s="595" t="s">
        <v>65</v>
      </c>
      <c r="D14" s="595" t="s">
        <v>129</v>
      </c>
      <c r="E14" s="595" t="s">
        <v>52</v>
      </c>
      <c r="F14" s="595" t="s">
        <v>53</v>
      </c>
      <c r="G14" s="329" t="s">
        <v>58</v>
      </c>
      <c r="H14" s="35"/>
      <c r="I14" s="35"/>
      <c r="J14" s="35"/>
      <c r="K14" s="35"/>
      <c r="L14" s="35"/>
      <c r="M14" s="35"/>
      <c r="N14" s="328"/>
      <c r="O14" s="35"/>
      <c r="P14" s="35"/>
      <c r="Q14" s="35"/>
      <c r="R14" s="35"/>
      <c r="S14" s="35"/>
      <c r="T14" s="35"/>
    </row>
    <row r="15" spans="1:23">
      <c r="A15" s="136" t="s">
        <v>130</v>
      </c>
      <c r="B15" s="338"/>
      <c r="C15" s="339">
        <v>2.1479999999999997E-3</v>
      </c>
      <c r="D15" s="339">
        <v>1.8425999999999998E-3</v>
      </c>
      <c r="E15" s="339">
        <v>5.8799999999999998E-3</v>
      </c>
      <c r="F15" s="339">
        <v>7.1999999999999998E-3</v>
      </c>
      <c r="G15" s="340">
        <v>0</v>
      </c>
      <c r="H15" s="29"/>
      <c r="I15" s="32"/>
      <c r="J15" s="29"/>
      <c r="K15" s="29"/>
      <c r="L15" s="29"/>
      <c r="M15" s="29"/>
      <c r="N15" s="31"/>
      <c r="O15" s="29"/>
      <c r="P15" s="29"/>
      <c r="Q15" s="29"/>
      <c r="R15" s="29"/>
      <c r="S15" s="29"/>
      <c r="T15" s="29"/>
    </row>
    <row r="16" spans="1:23">
      <c r="A16" s="337" t="s">
        <v>131</v>
      </c>
      <c r="B16" s="341"/>
      <c r="C16" s="342">
        <v>1.0499999999999999E-4</v>
      </c>
      <c r="D16" s="342">
        <v>2.1719999999999999E-4</v>
      </c>
      <c r="E16" s="342">
        <v>2.8079999999999999E-4</v>
      </c>
      <c r="F16" s="342">
        <v>3.1199999999999994E-4</v>
      </c>
      <c r="G16" s="343">
        <v>0</v>
      </c>
      <c r="H16" s="29"/>
      <c r="I16" s="29"/>
      <c r="J16" s="29"/>
      <c r="K16" s="29"/>
      <c r="L16" s="29"/>
      <c r="M16" s="29"/>
      <c r="N16" s="31"/>
      <c r="O16" s="29"/>
      <c r="P16" s="29"/>
      <c r="Q16" s="29"/>
      <c r="R16" s="29"/>
      <c r="S16" s="29"/>
      <c r="T16" s="29"/>
    </row>
    <row r="17" spans="1:20">
      <c r="A17" s="257" t="s">
        <v>132</v>
      </c>
      <c r="B17" s="344"/>
      <c r="C17" s="345">
        <v>8.8019999999999987E-5</v>
      </c>
      <c r="D17" s="345">
        <v>1.6439999999999998E-4</v>
      </c>
      <c r="E17" s="345">
        <v>5.8679999999999995E-4</v>
      </c>
      <c r="F17" s="345">
        <v>5.865E-4</v>
      </c>
      <c r="G17" s="346">
        <v>3.48E-4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>
      <c r="A18" s="337" t="s">
        <v>133</v>
      </c>
      <c r="B18" s="341"/>
      <c r="C18" s="342">
        <v>0</v>
      </c>
      <c r="D18" s="342">
        <v>2.0999999999999999E-5</v>
      </c>
      <c r="E18" s="342">
        <v>0</v>
      </c>
      <c r="F18" s="342">
        <v>0</v>
      </c>
      <c r="G18" s="347">
        <v>8.0400000000000003E-5</v>
      </c>
      <c r="H18" s="29"/>
      <c r="I18" s="29"/>
      <c r="J18" s="29"/>
      <c r="K18" s="29"/>
      <c r="L18" s="29"/>
      <c r="M18" s="29"/>
      <c r="N18" s="31"/>
      <c r="O18" s="29"/>
      <c r="P18" s="29"/>
      <c r="Q18" s="29"/>
      <c r="R18" s="29"/>
      <c r="S18" s="29"/>
      <c r="T18" s="29"/>
    </row>
    <row r="19" spans="1:20">
      <c r="A19" s="257" t="s">
        <v>134</v>
      </c>
      <c r="B19" s="344"/>
      <c r="C19" s="345">
        <v>1.2E-4</v>
      </c>
      <c r="D19" s="345">
        <v>9.1799999999999995E-5</v>
      </c>
      <c r="E19" s="345">
        <v>2.4000000000000001E-4</v>
      </c>
      <c r="F19" s="345">
        <v>3.5999999999999997E-4</v>
      </c>
      <c r="G19" s="346">
        <v>1.2779999999999999E-4</v>
      </c>
      <c r="H19" s="29"/>
      <c r="I19" s="29"/>
      <c r="J19" s="29"/>
      <c r="K19" s="29"/>
      <c r="L19" s="29"/>
      <c r="M19" s="29"/>
      <c r="N19" s="31"/>
      <c r="O19" s="29"/>
      <c r="P19" s="29"/>
      <c r="Q19" s="29"/>
      <c r="R19" s="29"/>
      <c r="S19" s="29"/>
      <c r="T19" s="29"/>
    </row>
    <row r="20" spans="1:20">
      <c r="A20" s="337" t="s">
        <v>135</v>
      </c>
      <c r="B20" s="341"/>
      <c r="C20" s="342">
        <v>0</v>
      </c>
      <c r="D20" s="342">
        <v>0</v>
      </c>
      <c r="E20" s="342">
        <v>0</v>
      </c>
      <c r="F20" s="342">
        <v>0</v>
      </c>
      <c r="G20" s="347">
        <v>4.8000000000000001E-5</v>
      </c>
      <c r="H20" s="29"/>
      <c r="I20" s="29"/>
      <c r="J20" s="29"/>
      <c r="K20" s="29"/>
      <c r="L20" s="29"/>
      <c r="M20" s="29"/>
      <c r="N20" s="31"/>
      <c r="O20" s="29"/>
      <c r="P20" s="29"/>
      <c r="Q20" s="29"/>
      <c r="R20" s="29"/>
      <c r="S20" s="29"/>
      <c r="T20" s="29"/>
    </row>
    <row r="21" spans="1:20" ht="13.5" thickBot="1">
      <c r="A21" s="142" t="s">
        <v>136</v>
      </c>
      <c r="B21" s="348"/>
      <c r="C21" s="349">
        <v>0</v>
      </c>
      <c r="D21" s="349">
        <v>0</v>
      </c>
      <c r="E21" s="349">
        <v>0</v>
      </c>
      <c r="F21" s="349">
        <v>0</v>
      </c>
      <c r="G21" s="350">
        <v>1.0907999999999998E-3</v>
      </c>
      <c r="H21" s="29"/>
      <c r="I21" s="29"/>
      <c r="J21" s="29"/>
      <c r="K21" s="29"/>
      <c r="L21" s="29"/>
      <c r="M21" s="29"/>
      <c r="N21" s="31"/>
      <c r="O21" s="29"/>
      <c r="P21" s="29"/>
      <c r="Q21" s="29"/>
      <c r="R21" s="29"/>
      <c r="S21" s="29"/>
      <c r="T21" s="29"/>
    </row>
    <row r="22" spans="1:20" ht="14.25" thickTop="1" thickBo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Top="1">
      <c r="A23" s="904" t="s">
        <v>137</v>
      </c>
      <c r="B23" s="982"/>
      <c r="C23" s="330" t="s">
        <v>65</v>
      </c>
      <c r="D23" s="330" t="s">
        <v>129</v>
      </c>
      <c r="E23" s="330" t="s">
        <v>52</v>
      </c>
      <c r="F23" s="330" t="s">
        <v>53</v>
      </c>
      <c r="G23" s="331" t="s">
        <v>58</v>
      </c>
      <c r="H23" s="29"/>
      <c r="I23" s="29"/>
      <c r="J23" s="29"/>
      <c r="K23" s="29"/>
      <c r="L23" s="29"/>
      <c r="M23" s="29"/>
      <c r="N23" s="31"/>
      <c r="O23" s="29"/>
      <c r="P23" s="29"/>
      <c r="Q23" s="29"/>
      <c r="R23" s="29"/>
      <c r="S23" s="29"/>
      <c r="T23" s="29"/>
    </row>
    <row r="24" spans="1:20">
      <c r="A24" s="983" t="s">
        <v>130</v>
      </c>
      <c r="B24" s="984"/>
      <c r="C24" s="351">
        <f t="shared" ref="C24:G28" si="0">+C15*$B15</f>
        <v>0</v>
      </c>
      <c r="D24" s="352">
        <f t="shared" si="0"/>
        <v>0</v>
      </c>
      <c r="E24" s="352">
        <f t="shared" si="0"/>
        <v>0</v>
      </c>
      <c r="F24" s="352">
        <f t="shared" si="0"/>
        <v>0</v>
      </c>
      <c r="G24" s="353">
        <f t="shared" si="0"/>
        <v>0</v>
      </c>
      <c r="H24" s="29"/>
      <c r="I24" s="29"/>
      <c r="J24" s="29"/>
      <c r="K24" s="29"/>
      <c r="L24" s="29"/>
      <c r="M24" s="29"/>
      <c r="N24" s="31"/>
      <c r="O24" s="29"/>
      <c r="P24" s="29"/>
      <c r="Q24" s="29"/>
      <c r="R24" s="29"/>
      <c r="S24" s="29"/>
      <c r="T24" s="29"/>
    </row>
    <row r="25" spans="1:20">
      <c r="A25" s="976" t="s">
        <v>131</v>
      </c>
      <c r="B25" s="977"/>
      <c r="C25" s="354">
        <f t="shared" si="0"/>
        <v>0</v>
      </c>
      <c r="D25" s="355">
        <f t="shared" si="0"/>
        <v>0</v>
      </c>
      <c r="E25" s="355">
        <f t="shared" si="0"/>
        <v>0</v>
      </c>
      <c r="F25" s="355">
        <f t="shared" si="0"/>
        <v>0</v>
      </c>
      <c r="G25" s="356">
        <f t="shared" si="0"/>
        <v>0</v>
      </c>
      <c r="H25" s="29"/>
      <c r="I25" s="29"/>
      <c r="J25" s="29"/>
      <c r="K25" s="29"/>
      <c r="L25" s="29"/>
      <c r="M25" s="29"/>
      <c r="N25" s="31"/>
      <c r="O25" s="29"/>
      <c r="P25" s="29"/>
      <c r="Q25" s="29"/>
      <c r="R25" s="29"/>
      <c r="S25" s="29"/>
      <c r="T25" s="29"/>
    </row>
    <row r="26" spans="1:20">
      <c r="A26" s="974" t="s">
        <v>132</v>
      </c>
      <c r="B26" s="977"/>
      <c r="C26" s="357">
        <f t="shared" si="0"/>
        <v>0</v>
      </c>
      <c r="D26" s="358">
        <f t="shared" si="0"/>
        <v>0</v>
      </c>
      <c r="E26" s="358">
        <f t="shared" si="0"/>
        <v>0</v>
      </c>
      <c r="F26" s="358">
        <f t="shared" si="0"/>
        <v>0</v>
      </c>
      <c r="G26" s="359">
        <f t="shared" si="0"/>
        <v>0</v>
      </c>
      <c r="H26" s="29"/>
      <c r="I26" s="29"/>
      <c r="J26" s="29"/>
      <c r="K26" s="29"/>
      <c r="L26" s="29"/>
      <c r="M26" s="29"/>
      <c r="N26" s="31"/>
      <c r="O26" s="29"/>
      <c r="P26" s="29"/>
      <c r="Q26" s="29"/>
      <c r="R26" s="29"/>
      <c r="S26" s="29"/>
      <c r="T26" s="29"/>
    </row>
    <row r="27" spans="1:20">
      <c r="A27" s="976" t="s">
        <v>133</v>
      </c>
      <c r="B27" s="977"/>
      <c r="C27" s="354">
        <f t="shared" si="0"/>
        <v>0</v>
      </c>
      <c r="D27" s="355">
        <f t="shared" si="0"/>
        <v>0</v>
      </c>
      <c r="E27" s="355">
        <f t="shared" si="0"/>
        <v>0</v>
      </c>
      <c r="F27" s="355">
        <f t="shared" si="0"/>
        <v>0</v>
      </c>
      <c r="G27" s="356">
        <f t="shared" si="0"/>
        <v>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>
      <c r="A28" s="974" t="s">
        <v>134</v>
      </c>
      <c r="B28" s="975"/>
      <c r="C28" s="357">
        <f t="shared" si="0"/>
        <v>0</v>
      </c>
      <c r="D28" s="358">
        <f t="shared" si="0"/>
        <v>0</v>
      </c>
      <c r="E28" s="358">
        <f t="shared" si="0"/>
        <v>0</v>
      </c>
      <c r="F28" s="358">
        <f t="shared" si="0"/>
        <v>0</v>
      </c>
      <c r="G28" s="359">
        <f t="shared" si="0"/>
        <v>0</v>
      </c>
      <c r="H28" s="29"/>
      <c r="I28" s="29"/>
      <c r="J28" s="29"/>
      <c r="K28" s="29"/>
      <c r="L28" s="29"/>
      <c r="M28" s="29"/>
      <c r="N28" s="31"/>
      <c r="O28" s="29"/>
      <c r="P28" s="29"/>
      <c r="Q28" s="29"/>
      <c r="R28" s="29"/>
      <c r="S28" s="29"/>
      <c r="T28" s="29"/>
    </row>
    <row r="29" spans="1:20">
      <c r="A29" s="976" t="s">
        <v>135</v>
      </c>
      <c r="B29" s="977"/>
      <c r="C29" s="354">
        <f t="shared" ref="C29:G30" si="1">+C20*$B20</f>
        <v>0</v>
      </c>
      <c r="D29" s="355">
        <f t="shared" si="1"/>
        <v>0</v>
      </c>
      <c r="E29" s="355">
        <f t="shared" si="1"/>
        <v>0</v>
      </c>
      <c r="F29" s="355">
        <f t="shared" si="1"/>
        <v>0</v>
      </c>
      <c r="G29" s="356">
        <f t="shared" si="1"/>
        <v>0</v>
      </c>
      <c r="H29" s="29"/>
      <c r="I29" s="29"/>
      <c r="J29" s="29"/>
      <c r="K29" s="29"/>
      <c r="L29" s="29"/>
      <c r="M29" s="29"/>
      <c r="N29" s="31"/>
      <c r="O29" s="29"/>
      <c r="P29" s="29"/>
      <c r="Q29" s="29"/>
      <c r="R29" s="29"/>
      <c r="S29" s="29"/>
      <c r="T29" s="29"/>
    </row>
    <row r="30" spans="1:20">
      <c r="A30" s="978" t="s">
        <v>136</v>
      </c>
      <c r="B30" s="979"/>
      <c r="C30" s="360">
        <f t="shared" si="1"/>
        <v>0</v>
      </c>
      <c r="D30" s="361">
        <f t="shared" si="1"/>
        <v>0</v>
      </c>
      <c r="E30" s="361">
        <f t="shared" si="1"/>
        <v>0</v>
      </c>
      <c r="F30" s="361">
        <f t="shared" si="1"/>
        <v>0</v>
      </c>
      <c r="G30" s="362">
        <f t="shared" si="1"/>
        <v>0</v>
      </c>
      <c r="H30" s="29"/>
      <c r="I30" s="29"/>
      <c r="J30" s="29"/>
      <c r="K30" s="29"/>
      <c r="L30" s="29"/>
      <c r="M30" s="29"/>
      <c r="N30" s="31"/>
      <c r="O30" s="29"/>
      <c r="P30" s="29"/>
      <c r="Q30" s="29"/>
      <c r="R30" s="29"/>
      <c r="S30" s="29"/>
      <c r="T30" s="29"/>
    </row>
    <row r="31" spans="1:20" ht="13.5" thickBot="1">
      <c r="A31" s="980" t="s">
        <v>54</v>
      </c>
      <c r="B31" s="981"/>
      <c r="C31" s="363">
        <f>SUM(C24:C30)</f>
        <v>0</v>
      </c>
      <c r="D31" s="364">
        <f>SUM(D24:D30)</f>
        <v>0</v>
      </c>
      <c r="E31" s="364">
        <f>SUM(E24:E30)</f>
        <v>0</v>
      </c>
      <c r="F31" s="364">
        <f>SUM(F24:F30)</f>
        <v>0</v>
      </c>
      <c r="G31" s="365">
        <f>SUM(G24:G30)</f>
        <v>0</v>
      </c>
      <c r="H31" s="29"/>
      <c r="I31" s="29"/>
      <c r="J31" s="29"/>
      <c r="K31" s="29"/>
      <c r="L31" s="29"/>
      <c r="M31" s="29"/>
      <c r="N31" s="31"/>
      <c r="O31" s="29"/>
      <c r="P31" s="29"/>
      <c r="Q31" s="29"/>
      <c r="R31" s="29"/>
      <c r="S31" s="29"/>
      <c r="T31" s="29"/>
    </row>
    <row r="32" spans="1:20" ht="14.25" thickTop="1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19" ht="23.25" thickTop="1">
      <c r="A33" s="596" t="s">
        <v>117</v>
      </c>
      <c r="B33" s="587" t="s">
        <v>137</v>
      </c>
      <c r="C33" s="29"/>
      <c r="D33" s="29"/>
      <c r="E33" s="29"/>
      <c r="F33" s="29"/>
      <c r="G33" s="29"/>
      <c r="H33" s="29"/>
      <c r="I33" s="29"/>
      <c r="J33" s="29"/>
      <c r="K33" s="29"/>
      <c r="L33" s="31"/>
      <c r="M33" s="29"/>
      <c r="N33" s="29"/>
      <c r="O33" s="29"/>
      <c r="P33" s="29"/>
      <c r="Q33" s="29"/>
      <c r="R33" s="29"/>
    </row>
    <row r="34" spans="1:19">
      <c r="A34" s="594"/>
      <c r="B34" s="590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29"/>
      <c r="N34" s="29"/>
      <c r="O34" s="29"/>
      <c r="P34" s="29"/>
      <c r="Q34" s="29"/>
      <c r="R34" s="29"/>
    </row>
    <row r="35" spans="1:19">
      <c r="A35" s="106" t="s">
        <v>180</v>
      </c>
      <c r="B35" s="333">
        <f>C31</f>
        <v>0</v>
      </c>
      <c r="C35" s="33"/>
      <c r="D35" s="29"/>
      <c r="E35" s="29"/>
      <c r="F35" s="29"/>
      <c r="G35" s="29"/>
      <c r="H35" s="29"/>
      <c r="I35" s="29"/>
      <c r="J35" s="29"/>
      <c r="K35" s="29"/>
      <c r="L35" s="31"/>
      <c r="M35" s="29"/>
      <c r="N35" s="29"/>
      <c r="O35" s="29"/>
      <c r="P35" s="29"/>
      <c r="Q35" s="29"/>
      <c r="R35" s="29"/>
    </row>
    <row r="36" spans="1:19">
      <c r="A36" s="332" t="s">
        <v>51</v>
      </c>
      <c r="B36" s="334">
        <f>D31</f>
        <v>0</v>
      </c>
      <c r="C36" s="3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9">
      <c r="A37" s="106" t="s">
        <v>30</v>
      </c>
      <c r="B37" s="333">
        <f>D31</f>
        <v>0</v>
      </c>
      <c r="C37" s="3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9">
      <c r="A38" s="332" t="s">
        <v>31</v>
      </c>
      <c r="B38" s="334">
        <f>D31</f>
        <v>0</v>
      </c>
      <c r="C38" s="3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9">
      <c r="A39" s="106" t="s">
        <v>56</v>
      </c>
      <c r="B39" s="333">
        <f>D31</f>
        <v>0</v>
      </c>
      <c r="C39" s="3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9">
      <c r="A40" s="332" t="s">
        <v>52</v>
      </c>
      <c r="B40" s="334">
        <f>E31</f>
        <v>0</v>
      </c>
      <c r="C40" s="3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9">
      <c r="A41" s="106" t="s">
        <v>222</v>
      </c>
      <c r="B41" s="333">
        <f>E31</f>
        <v>0</v>
      </c>
      <c r="C41" s="3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9">
      <c r="A42" s="332" t="s">
        <v>57</v>
      </c>
      <c r="B42" s="334">
        <f>E31</f>
        <v>0</v>
      </c>
      <c r="C42" s="3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9">
      <c r="A43" s="106" t="s">
        <v>53</v>
      </c>
      <c r="B43" s="333">
        <f>F31</f>
        <v>0</v>
      </c>
      <c r="C43" s="3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9" ht="13.5" thickBot="1">
      <c r="A44" s="335" t="s">
        <v>58</v>
      </c>
      <c r="B44" s="336">
        <f>G31</f>
        <v>0</v>
      </c>
      <c r="C44" s="3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9" ht="13.5" thickTop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9">
      <c r="A46" s="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9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9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>
      <c r="A50" s="29"/>
      <c r="B50" s="29"/>
      <c r="C50" s="29"/>
      <c r="D50" s="29"/>
    </row>
    <row r="51" spans="1:19">
      <c r="A51" s="29"/>
      <c r="B51" s="29"/>
      <c r="C51" s="29"/>
      <c r="D51" s="29"/>
    </row>
    <row r="52" spans="1:19">
      <c r="A52" s="29"/>
      <c r="B52" s="29"/>
      <c r="C52" s="29"/>
      <c r="D52" s="29"/>
    </row>
    <row r="53" spans="1:19">
      <c r="A53" s="29"/>
      <c r="B53" s="29"/>
      <c r="C53" s="29"/>
      <c r="D53" s="29"/>
    </row>
    <row r="54" spans="1:19">
      <c r="A54" s="29"/>
      <c r="B54" s="29"/>
      <c r="C54" s="29"/>
      <c r="D54" s="29"/>
    </row>
    <row r="55" spans="1:19">
      <c r="A55" s="29"/>
      <c r="B55" s="29"/>
      <c r="C55" s="29"/>
      <c r="D55" s="29"/>
    </row>
    <row r="56" spans="1:19">
      <c r="A56" s="29"/>
      <c r="B56" s="29"/>
      <c r="C56" s="29"/>
      <c r="D56" s="29"/>
    </row>
    <row r="57" spans="1:19">
      <c r="A57" s="29"/>
      <c r="B57" s="29"/>
      <c r="C57" s="29"/>
      <c r="D57" s="29"/>
    </row>
    <row r="58" spans="1:19">
      <c r="A58" s="29"/>
      <c r="B58" s="29"/>
      <c r="C58" s="29"/>
      <c r="D58" s="29"/>
    </row>
    <row r="59" spans="1:19">
      <c r="A59" s="29"/>
      <c r="B59" s="29"/>
      <c r="C59" s="29"/>
      <c r="D59" s="29"/>
    </row>
    <row r="60" spans="1:19">
      <c r="A60" s="29"/>
      <c r="B60" s="29"/>
      <c r="C60" s="29"/>
      <c r="D60" s="29"/>
    </row>
    <row r="61" spans="1:19">
      <c r="A61" s="29"/>
      <c r="B61" s="29"/>
      <c r="C61" s="29"/>
      <c r="D61" s="29"/>
    </row>
    <row r="62" spans="1:19">
      <c r="A62" s="29"/>
      <c r="B62" s="29"/>
      <c r="C62" s="29"/>
      <c r="D62" s="29"/>
    </row>
    <row r="63" spans="1:19">
      <c r="A63" s="29"/>
      <c r="B63" s="29"/>
      <c r="C63" s="29"/>
      <c r="D63" s="29"/>
    </row>
    <row r="64" spans="1:19">
      <c r="A64" s="29"/>
      <c r="B64" s="29"/>
      <c r="C64" s="29"/>
      <c r="D64" s="29"/>
    </row>
    <row r="65" spans="1:4">
      <c r="A65" s="29"/>
      <c r="B65" s="29"/>
      <c r="C65" s="29"/>
      <c r="D65" s="29"/>
    </row>
    <row r="66" spans="1:4">
      <c r="A66" s="29"/>
      <c r="B66" s="29"/>
      <c r="C66" s="29"/>
      <c r="D66" s="29"/>
    </row>
    <row r="67" spans="1:4">
      <c r="A67" s="29"/>
      <c r="B67" s="29"/>
      <c r="C67" s="29"/>
      <c r="D67" s="29"/>
    </row>
  </sheetData>
  <customSheetViews>
    <customSheetView guid="{1F848F2A-1647-4ED0-99A1-CE069424082D}" topLeftCell="A16">
      <selection activeCell="B28" sqref="B28"/>
      <pageMargins left="0.51181102362204722" right="0.51181102362204722" top="0.78740157480314965" bottom="0.17" header="0.31496062992125984" footer="0.31496062992125984"/>
      <pageSetup paperSize="9" orientation="landscape" r:id="rId1"/>
    </customSheetView>
  </customSheetViews>
  <mergeCells count="23">
    <mergeCell ref="A13:A14"/>
    <mergeCell ref="B13:B14"/>
    <mergeCell ref="C13:G13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A12:G12"/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</mergeCells>
  <pageMargins left="0.15748031496062992" right="0.15748031496062992" top="0.35433070866141736" bottom="0.19685039370078741" header="0.19685039370078741" footer="0.59055118110236227"/>
  <pageSetup paperSize="9" scale="80" fitToHeight="12" pageOrder="overThenDown" orientation="landscape" r:id="rId2"/>
  <headerFooter>
    <oddHeader>&amp;R&amp;G</oddHeader>
    <oddFooter>&amp;R&amp;P /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24</vt:i4>
      </vt:variant>
    </vt:vector>
  </HeadingPairs>
  <TitlesOfParts>
    <vt:vector size="37" baseType="lpstr">
      <vt:lpstr>Q1 a Q18</vt:lpstr>
      <vt:lpstr>Q19 a Q26</vt:lpstr>
      <vt:lpstr>Q27 a Q30</vt:lpstr>
      <vt:lpstr>Q31</vt:lpstr>
      <vt:lpstr>Q32</vt:lpstr>
      <vt:lpstr>Q33</vt:lpstr>
      <vt:lpstr>Q34</vt:lpstr>
      <vt:lpstr>Q35 a Q36</vt:lpstr>
      <vt:lpstr>Q37</vt:lpstr>
      <vt:lpstr>Q38</vt:lpstr>
      <vt:lpstr>Q39</vt:lpstr>
      <vt:lpstr>Q40 a Q42</vt:lpstr>
      <vt:lpstr>Q43 a Q45</vt:lpstr>
      <vt:lpstr>'Q1 a Q18'!Area_de_impressao</vt:lpstr>
      <vt:lpstr>'Q31'!Area_de_impressao</vt:lpstr>
      <vt:lpstr>'Q32'!Area_de_impressao</vt:lpstr>
      <vt:lpstr>'Q33'!Area_de_impressao</vt:lpstr>
      <vt:lpstr>'Q34'!Area_de_impressao</vt:lpstr>
      <vt:lpstr>'Q37'!Area_de_impressao</vt:lpstr>
      <vt:lpstr>'Q38'!Area_de_impressao</vt:lpstr>
      <vt:lpstr>'Q39'!Area_de_impressao</vt:lpstr>
      <vt:lpstr>'Q40 a Q42'!Area_de_impressao</vt:lpstr>
      <vt:lpstr>'Q43 a Q45'!Area_de_impressao</vt:lpstr>
      <vt:lpstr>QUADRO_1</vt:lpstr>
      <vt:lpstr>'Q1 a Q18'!Titulos_de_impressao</vt:lpstr>
      <vt:lpstr>'Q19 a Q26'!Titulos_de_impressao</vt:lpstr>
      <vt:lpstr>'Q27 a Q30'!Titulos_de_impressao</vt:lpstr>
      <vt:lpstr>'Q31'!Titulos_de_impressao</vt:lpstr>
      <vt:lpstr>'Q32'!Titulos_de_impressao</vt:lpstr>
      <vt:lpstr>'Q33'!Titulos_de_impressao</vt:lpstr>
      <vt:lpstr>'Q34'!Titulos_de_impressao</vt:lpstr>
      <vt:lpstr>'Q35 a Q36'!Titulos_de_impressao</vt:lpstr>
      <vt:lpstr>'Q37'!Titulos_de_impressao</vt:lpstr>
      <vt:lpstr>'Q38'!Titulos_de_impressao</vt:lpstr>
      <vt:lpstr>'Q39'!Titulos_de_impressao</vt:lpstr>
      <vt:lpstr>'Q40 a Q42'!Titulos_de_impressao</vt:lpstr>
      <vt:lpstr>'Q43 a Q45'!Titulos_de_impressao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JSL</cp:lastModifiedBy>
  <cp:lastPrinted>2018-04-23T13:38:50Z</cp:lastPrinted>
  <dcterms:created xsi:type="dcterms:W3CDTF">2005-08-25T14:01:42Z</dcterms:created>
  <dcterms:modified xsi:type="dcterms:W3CDTF">2018-04-23T15:24:12Z</dcterms:modified>
</cp:coreProperties>
</file>