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<sst xmlns="http://schemas.openxmlformats.org/spreadsheetml/2006/main" count="122" uniqueCount="120">
  <si>
    <t>DEMONSTRATIVO DE REMUNERAÇÃO DO SUBSISTEMA LOCAL</t>
  </si>
  <si>
    <t>OPERAÇÃO DE 01 A 31/05/18 - VENCIMENTO DE 08/05 A 07/06/18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</si>
  <si>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</si>
  <si>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</si>
  <si>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</si>
  <si>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</si>
  <si>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</si>
  <si>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</si>
  <si>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</si>
  <si>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</si>
  <si>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</si>
  <si>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</si>
  <si>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</si>
  <si>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</si>
  <si>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</si>
  <si>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</si>
  <si>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</si>
  <si>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</si>
  <si>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</si>
  <si>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</si>
  <si>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</si>
  <si>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</si>
  <si>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</si>
  <si>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</si>
  <si>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</si>
  <si>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</si>
  <si>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</si>
  <si>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</si>
  <si>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</si>
  <si>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</si>
  <si>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</si>
  <si>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</si>
  <si>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</si>
  <si>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</si>
  <si>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</si>
  <si>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</si>
  <si>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</si>
  <si>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</si>
  <si>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</si>
  <si>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</si>
  <si>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</si>
  <si>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</si>
  <si>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</si>
  <si>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</si>
  <si>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</si>
  <si>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</si>
  <si>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</si>
  <si>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</si>
  <si>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</si>
  <si>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</si>
  <si>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</si>
  <si>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</si>
  <si>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</si>
  <si>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</si>
  <si>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</si>
  <si>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</si>
  <si>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</si>
  <si>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</si>
  <si>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</si>
  <si>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</si>
  <si>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</si>
  <si>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</si>
  <si>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</si>
  <si>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</si>
  <si>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</si>
  <si>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</si>
  <si>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</si>
  <si>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</si>
  <si>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</si>
  <si>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</si>
  <si>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</si>
  <si>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</si>
  <si>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</si>
  <si>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</si>
  <si>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</si>
  <si>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</si>
  <si>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</si>
  <si>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5.2.11.Reequilíbrio Financeiro Previsto Contratualmente</t>
  </si>
  <si>
    <t>5.3. Revisão de Remuneração pelo Transporte Coletivo (1)</t>
  </si>
  <si>
    <t>5.4. Revisão de Remuneração pelo Serviço Atende (2)</t>
  </si>
  <si>
    <t>5.5. Saldo Inicial Negativo</t>
  </si>
  <si>
    <t>6. Remuneração Líquida a Pagar às Empresas (4. + 5.)</t>
  </si>
  <si>
    <t>6.1. Saldo Final Negativo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</si>
  <si>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</si>
  <si>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</si>
  <si>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</si>
  <si>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</si>
  <si>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</si>
  <si>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</si>
  <si>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</si>
  <si>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</si>
  <si>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</si>
  <si>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</si>
  <si>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</si>
  <si>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</si>
  <si>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</si>
  <si>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</si>
  <si>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Passageiro(3)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</si>
  <si>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</si>
  <si>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</si>
  <si>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</si>
  <si>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</si>
  <si>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</si>
  <si>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</si>
  <si>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</si>
  <si>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</si>
  <si>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</si>
  <si>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</si>
  <si>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</si>
  <si>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</si>
  <si>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</si>
  <si>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</si>
  <si>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Revisões:</t>
  </si>
  <si>
    <t xml:space="preserve">       -  Rede da madrugada, meses de fevereiro/2018 e abril/18.</t>
  </si>
  <si>
    <t xml:space="preserve">        - Passageiros transportados, mês de abril/18, total de 1.282.470 passageiros;</t>
  </si>
  <si>
    <t xml:space="preserve">       -  Passageiros transportados, mês de abril/18, total de 1.131.392 passageiros;</t>
  </si>
  <si>
    <t xml:space="preserve">       - Passageiros transportados, período de 07 a 14/05/18, total de 596.624 passageiros; e</t>
  </si>
  <si>
    <t xml:space="preserve">        - Remuneração referente ao diesel, maio/18.</t>
  </si>
  <si>
    <t>(2) Revisão de remuneração do serviço atende, períodos de julho a dezembro/17 e de 16 a 22/05/18.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</si>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</sst>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1"/>
    </xf>
    <xf numFmtId="165" fontId="43" fillId="0" borderId="11" xfId="52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indent="2"/>
    </xf>
    <xf numFmtId="165" fontId="43" fillId="0" borderId="13" xfId="52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indent="3"/>
    </xf>
    <xf numFmtId="165" fontId="22" fillId="0" borderId="13" xfId="52" applyNumberFormat="1" applyFont="1" applyFill="1" applyBorder="1" applyAlignment="1">
      <alignment vertical="center"/>
    </xf>
    <xf numFmtId="165" fontId="43" fillId="0" borderId="13" xfId="52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indent="4"/>
    </xf>
    <xf numFmtId="0" fontId="22" fillId="0" borderId="13" xfId="0" applyFont="1" applyFill="1" applyBorder="1" applyAlignment="1">
      <alignment horizontal="left" vertical="center" indent="3"/>
    </xf>
    <xf numFmtId="0" fontId="43" fillId="0" borderId="13" xfId="0" applyFont="1" applyFill="1" applyBorder="1" applyAlignment="1">
      <alignment horizontal="left" vertical="center" indent="2"/>
    </xf>
    <xf numFmtId="165" fontId="43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indent="1"/>
    </xf>
    <xf numFmtId="164" fontId="43" fillId="0" borderId="13" xfId="52" applyFont="1" applyFill="1" applyBorder="1" applyAlignment="1">
      <alignment vertical="center"/>
    </xf>
    <xf numFmtId="166" fontId="43" fillId="0" borderId="13" xfId="45" applyNumberFormat="1" applyFont="1" applyFill="1" applyBorder="1" applyAlignment="1">
      <alignment horizontal="center" vertical="center"/>
    </xf>
    <xf numFmtId="164" fontId="44" fillId="0" borderId="13" xfId="45" applyNumberFormat="1" applyFont="1" applyFill="1" applyBorder="1" applyAlignment="1">
      <alignment vertical="center"/>
    </xf>
    <xf numFmtId="164" fontId="43" fillId="0" borderId="13" xfId="45" applyNumberFormat="1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2"/>
    </xf>
    <xf numFmtId="164" fontId="44" fillId="34" borderId="13" xfId="52" applyFont="1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164" fontId="43" fillId="34" borderId="13" xfId="52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1"/>
    </xf>
    <xf numFmtId="44" fontId="43" fillId="34" borderId="13" xfId="45" applyFont="1" applyFill="1" applyBorder="1" applyAlignment="1">
      <alignment horizontal="center" vertical="center"/>
    </xf>
    <xf numFmtId="167" fontId="43" fillId="0" borderId="13" xfId="45" applyNumberFormat="1" applyFont="1" applyFill="1" applyBorder="1" applyAlignment="1">
      <alignment horizontal="center" vertical="center"/>
    </xf>
    <xf numFmtId="165" fontId="43" fillId="34" borderId="13" xfId="52" applyNumberFormat="1" applyFont="1" applyFill="1" applyBorder="1" applyAlignment="1">
      <alignment vertical="center"/>
    </xf>
    <xf numFmtId="0" fontId="43" fillId="35" borderId="13" xfId="0" applyFont="1" applyFill="1" applyBorder="1" applyAlignment="1">
      <alignment horizontal="left" vertical="center" indent="1"/>
    </xf>
    <xf numFmtId="44" fontId="43" fillId="35" borderId="13" xfId="45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0" borderId="13" xfId="0" applyFont="1" applyFill="1" applyBorder="1" applyAlignment="1">
      <alignment vertical="center"/>
    </xf>
    <xf numFmtId="44" fontId="43" fillId="0" borderId="13" xfId="45" applyFont="1" applyFill="1" applyBorder="1" applyAlignment="1">
      <alignment horizontal="center" vertical="center"/>
    </xf>
    <xf numFmtId="167" fontId="43" fillId="0" borderId="13" xfId="45" applyNumberFormat="1" applyFont="1" applyFill="1" applyBorder="1" applyAlignment="1">
      <alignment vertical="center"/>
    </xf>
    <xf numFmtId="164" fontId="43" fillId="0" borderId="13" xfId="52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horizontal="center" vertical="center"/>
    </xf>
    <xf numFmtId="164" fontId="43" fillId="0" borderId="13" xfId="52" applyFont="1" applyFill="1" applyBorder="1" applyAlignment="1">
      <alignment horizontal="left" vertical="center" indent="2"/>
    </xf>
    <xf numFmtId="43" fontId="0" fillId="0" borderId="0" xfId="0" applyNumberFormat="1" applyAlignment="1">
      <alignment/>
    </xf>
    <xf numFmtId="44" fontId="43" fillId="0" borderId="13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64" fontId="43" fillId="0" borderId="14" xfId="52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0" xfId="52" applyFont="1" applyFill="1" applyAlignment="1">
      <alignment vertical="center"/>
    </xf>
    <xf numFmtId="44" fontId="43" fillId="0" borderId="13" xfId="45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64" fontId="43" fillId="0" borderId="13" xfId="45" applyNumberFormat="1" applyFont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44" fillId="0" borderId="13" xfId="45" applyNumberFormat="1" applyFont="1" applyBorder="1" applyAlignment="1">
      <alignment vertical="center"/>
    </xf>
    <xf numFmtId="44" fontId="43" fillId="0" borderId="14" xfId="45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 indent="2"/>
    </xf>
    <xf numFmtId="164" fontId="43" fillId="0" borderId="11" xfId="45" applyNumberFormat="1" applyFont="1" applyBorder="1" applyAlignment="1">
      <alignment vertical="center"/>
    </xf>
    <xf numFmtId="164" fontId="43" fillId="0" borderId="11" xfId="45" applyNumberFormat="1" applyFont="1" applyFill="1" applyBorder="1" applyAlignment="1">
      <alignment vertical="center"/>
    </xf>
    <xf numFmtId="168" fontId="43" fillId="0" borderId="13" xfId="52" applyNumberFormat="1" applyFont="1" applyBorder="1" applyAlignment="1">
      <alignment vertical="center"/>
    </xf>
    <xf numFmtId="168" fontId="43" fillId="0" borderId="13" xfId="52" applyNumberFormat="1" applyFont="1" applyFill="1" applyBorder="1" applyAlignment="1">
      <alignment vertical="center"/>
    </xf>
    <xf numFmtId="44" fontId="44" fillId="0" borderId="13" xfId="45" applyFont="1" applyFill="1" applyBorder="1" applyAlignment="1">
      <alignment vertical="center"/>
    </xf>
    <xf numFmtId="168" fontId="43" fillId="0" borderId="14" xfId="52" applyNumberFormat="1" applyFont="1" applyBorder="1" applyAlignment="1">
      <alignment vertical="center"/>
    </xf>
    <xf numFmtId="168" fontId="43" fillId="0" borderId="14" xfId="52" applyNumberFormat="1" applyFont="1" applyFill="1" applyBorder="1" applyAlignment="1">
      <alignment vertical="center"/>
    </xf>
    <xf numFmtId="167" fontId="43" fillId="0" borderId="14" xfId="45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8" fontId="43" fillId="0" borderId="0" xfId="52" applyNumberFormat="1" applyFont="1" applyBorder="1" applyAlignment="1">
      <alignment vertical="center"/>
    </xf>
    <xf numFmtId="168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26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23526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23526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8.125" style="1" customWidth="1"/>
    <col min="4" max="4" width="17.125" style="1" customWidth="1"/>
    <col min="5" max="5" width="18.125" style="1" customWidth="1"/>
    <col min="6" max="6" width="18.00390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8.25390625" style="1" customWidth="1"/>
    <col min="12" max="12" width="18.0039062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6.75390625" style="1" bestFit="1" customWidth="1"/>
    <col min="18" max="18" width="9.00390625" style="1" customWidth="1"/>
    <col min="19" max="19" width="13.875" style="1" bestFit="1" customWidth="1"/>
    <col min="20" max="20" width="10.50390625" style="1" bestFit="1" customWidth="1"/>
    <col min="21" max="16384" width="9.00390625" style="1" customWidth="1"/>
  </cols>
  <sheetData>
    <row r="1" spans="1:15" ht="2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2"/>
      <c r="B3" s="3"/>
      <c r="C3" s="2" t="s">
        <v>2</v>
      </c>
      <c r="D3" s="4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8.75" customHeight="1">
      <c r="A4" s="73" t="s">
        <v>3</v>
      </c>
      <c r="B4" s="73" t="s">
        <v>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5</v>
      </c>
    </row>
    <row r="5" spans="1:15" ht="42" customHeight="1">
      <c r="A5" s="73"/>
      <c r="B5" s="6" t="s">
        <v>6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13</v>
      </c>
      <c r="M5" s="6" t="s">
        <v>15</v>
      </c>
      <c r="N5" s="6" t="s">
        <v>16</v>
      </c>
      <c r="O5" s="73"/>
    </row>
    <row r="6" spans="1:15" ht="20.25" customHeight="1">
      <c r="A6" s="73"/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8" t="s">
        <v>23</v>
      </c>
      <c r="I6" s="8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3"/>
    </row>
    <row r="7" spans="1:26" ht="18.75" customHeight="1">
      <c r="A7" s="9" t="s">
        <v>30</v>
      </c>
      <c r="B7" s="10">
        <f>B8+B20+B24</f>
        <v>13430585</v>
      </c>
      <c r="C7" s="10">
        <f>C8+C20+C24</f>
        <v>9740133</v>
      </c>
      <c r="D7" s="10">
        <f>D8+D20+D24</f>
        <v>10337614</v>
      </c>
      <c r="E7" s="10">
        <f>E8+E20+E24</f>
        <v>1643418</v>
      </c>
      <c r="F7" s="10">
        <f aca="true" t="shared" si="0" ref="F7:N7">F8+F20+F24</f>
        <v>9065820</v>
      </c>
      <c r="G7" s="10">
        <f t="shared" si="0"/>
        <v>13991612</v>
      </c>
      <c r="H7" s="10">
        <f>H8+H20+H24</f>
        <v>9653982</v>
      </c>
      <c r="I7" s="10">
        <f>I8+I20+I24</f>
        <v>2723558</v>
      </c>
      <c r="J7" s="10">
        <f>J8+J20+J24</f>
        <v>10796198</v>
      </c>
      <c r="K7" s="10">
        <f>K8+K20+K24</f>
        <v>8388554</v>
      </c>
      <c r="L7" s="10">
        <f>L8+L20+L24</f>
        <v>9526098</v>
      </c>
      <c r="M7" s="10">
        <f t="shared" si="0"/>
        <v>3994606</v>
      </c>
      <c r="N7" s="10">
        <f t="shared" si="0"/>
        <v>2302976</v>
      </c>
      <c r="O7" s="10">
        <f>+O8+O20+O24</f>
        <v>105595154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31</v>
      </c>
      <c r="B8" s="12">
        <f>+B9+B12+B16</f>
        <v>5805504</v>
      </c>
      <c r="C8" s="12">
        <f>+C9+C12+C16</f>
        <v>4497097</v>
      </c>
      <c r="D8" s="12">
        <f>+D9+D12+D16</f>
        <v>5133967</v>
      </c>
      <c r="E8" s="12">
        <f>+E9+E12+E16</f>
        <v>740946</v>
      </c>
      <c r="F8" s="12">
        <f aca="true" t="shared" si="1" ref="F8:N8">+F9+F12+F16</f>
        <v>4230225</v>
      </c>
      <c r="G8" s="12">
        <f t="shared" si="1"/>
        <v>6653696</v>
      </c>
      <c r="H8" s="12">
        <f>+H9+H12+H16</f>
        <v>4466401</v>
      </c>
      <c r="I8" s="12">
        <f>+I9+I12+I16</f>
        <v>1305137</v>
      </c>
      <c r="J8" s="12">
        <f>+J9+J12+J16</f>
        <v>5106996</v>
      </c>
      <c r="K8" s="12">
        <f>+K9+K12+K16</f>
        <v>3962408</v>
      </c>
      <c r="L8" s="12">
        <f>+L9+L12+L16</f>
        <v>4219871</v>
      </c>
      <c r="M8" s="12">
        <f t="shared" si="1"/>
        <v>2027967</v>
      </c>
      <c r="N8" s="12">
        <f t="shared" si="1"/>
        <v>1208391</v>
      </c>
      <c r="O8" s="12">
        <f>SUM(B8:N8)</f>
        <v>49358606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32</v>
      </c>
      <c r="B9" s="14">
        <v>581431</v>
      </c>
      <c r="C9" s="15">
        <v>582208</v>
      </c>
      <c r="D9" s="15">
        <v>424371</v>
      </c>
      <c r="E9" s="15">
        <v>69915</v>
      </c>
      <c r="F9" s="15">
        <v>379779</v>
      </c>
      <c r="G9" s="15">
        <v>655133</v>
      </c>
      <c r="H9" s="15">
        <v>582054</v>
      </c>
      <c r="I9" s="15">
        <v>169692</v>
      </c>
      <c r="J9" s="15">
        <v>349272</v>
      </c>
      <c r="K9" s="15">
        <v>483658</v>
      </c>
      <c r="L9" s="15">
        <v>353758</v>
      </c>
      <c r="M9" s="15">
        <v>235864</v>
      </c>
      <c r="N9" s="15">
        <v>144005</v>
      </c>
      <c r="O9" s="12">
        <f aca="true" t="shared" si="2" ref="O9:O19">SUM(B9:N9)</f>
        <v>5011140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33</v>
      </c>
      <c r="B10" s="15">
        <f>+B9-B11</f>
        <v>581431</v>
      </c>
      <c r="C10" s="15">
        <f>+C9-C11</f>
        <v>582208</v>
      </c>
      <c r="D10" s="15">
        <f>+D9-D11</f>
        <v>424371</v>
      </c>
      <c r="E10" s="15">
        <f>+E9-E11</f>
        <v>69915</v>
      </c>
      <c r="F10" s="15">
        <f aca="true" t="shared" si="3" ref="F10:N10">+F9-F11</f>
        <v>379779</v>
      </c>
      <c r="G10" s="15">
        <f t="shared" si="3"/>
        <v>655133</v>
      </c>
      <c r="H10" s="15">
        <f>+H9-H11</f>
        <v>582054</v>
      </c>
      <c r="I10" s="15">
        <f>+I9-I11</f>
        <v>169692</v>
      </c>
      <c r="J10" s="15">
        <f>+J9-J11</f>
        <v>349272</v>
      </c>
      <c r="K10" s="15">
        <f>+K9-K11</f>
        <v>483658</v>
      </c>
      <c r="L10" s="15">
        <f>+L9-L11</f>
        <v>353758</v>
      </c>
      <c r="M10" s="15">
        <f t="shared" si="3"/>
        <v>235864</v>
      </c>
      <c r="N10" s="15">
        <f t="shared" si="3"/>
        <v>144005</v>
      </c>
      <c r="O10" s="12">
        <f t="shared" si="2"/>
        <v>5011140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6" t="s">
        <v>34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7" t="s">
        <v>35</v>
      </c>
      <c r="B12" s="15">
        <f>B13+B14+B15</f>
        <v>4949335</v>
      </c>
      <c r="C12" s="15">
        <f>C13+C14+C15</f>
        <v>3707298</v>
      </c>
      <c r="D12" s="15">
        <f>D13+D14+D15</f>
        <v>4495686</v>
      </c>
      <c r="E12" s="15">
        <f>E13+E14+E15</f>
        <v>638440</v>
      </c>
      <c r="F12" s="15">
        <f aca="true" t="shared" si="4" ref="F12:N12">F13+F14+F15</f>
        <v>3648808</v>
      </c>
      <c r="G12" s="15">
        <f t="shared" si="4"/>
        <v>5660063</v>
      </c>
      <c r="H12" s="15">
        <f>H13+H14+H15</f>
        <v>3684657</v>
      </c>
      <c r="I12" s="15">
        <f>I13+I14+I15</f>
        <v>1077777</v>
      </c>
      <c r="J12" s="15">
        <f>J13+J14+J15</f>
        <v>4484933</v>
      </c>
      <c r="K12" s="15">
        <f>K13+K14+K15</f>
        <v>3290928</v>
      </c>
      <c r="L12" s="15">
        <f>L13+L14+L15</f>
        <v>3632810</v>
      </c>
      <c r="M12" s="15">
        <f t="shared" si="4"/>
        <v>1703140</v>
      </c>
      <c r="N12" s="15">
        <f t="shared" si="4"/>
        <v>1019989</v>
      </c>
      <c r="O12" s="12">
        <f t="shared" si="2"/>
        <v>41993864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6" t="s">
        <v>36</v>
      </c>
      <c r="B13" s="15">
        <v>2397854</v>
      </c>
      <c r="C13" s="15">
        <v>1799866</v>
      </c>
      <c r="D13" s="15">
        <v>2133883</v>
      </c>
      <c r="E13" s="15">
        <v>308887</v>
      </c>
      <c r="F13" s="15">
        <v>1725450</v>
      </c>
      <c r="G13" s="15">
        <v>2704234</v>
      </c>
      <c r="H13" s="15">
        <v>1835091</v>
      </c>
      <c r="I13" s="15">
        <v>542644</v>
      </c>
      <c r="J13" s="15">
        <v>2196840</v>
      </c>
      <c r="K13" s="15">
        <v>1565850</v>
      </c>
      <c r="L13" s="15">
        <v>1702013</v>
      </c>
      <c r="M13" s="15">
        <v>786710</v>
      </c>
      <c r="N13" s="15">
        <v>461542</v>
      </c>
      <c r="O13" s="12">
        <f t="shared" si="2"/>
        <v>20160864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6" t="s">
        <v>37</v>
      </c>
      <c r="B14" s="15">
        <v>2403411</v>
      </c>
      <c r="C14" s="15">
        <v>1726971</v>
      </c>
      <c r="D14" s="15">
        <v>2259871</v>
      </c>
      <c r="E14" s="15">
        <v>304904</v>
      </c>
      <c r="F14" s="15">
        <v>1784037</v>
      </c>
      <c r="G14" s="15">
        <v>2688336</v>
      </c>
      <c r="H14" s="15">
        <v>1706052</v>
      </c>
      <c r="I14" s="15">
        <v>492586</v>
      </c>
      <c r="J14" s="15">
        <v>2183087</v>
      </c>
      <c r="K14" s="15">
        <v>1610630</v>
      </c>
      <c r="L14" s="15">
        <v>1836501</v>
      </c>
      <c r="M14" s="15">
        <v>857648</v>
      </c>
      <c r="N14" s="15">
        <v>530226</v>
      </c>
      <c r="O14" s="12">
        <f t="shared" si="2"/>
        <v>20384260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6" t="s">
        <v>38</v>
      </c>
      <c r="B15" s="15">
        <v>148070</v>
      </c>
      <c r="C15" s="15">
        <v>180461</v>
      </c>
      <c r="D15" s="15">
        <v>101932</v>
      </c>
      <c r="E15" s="15">
        <v>24649</v>
      </c>
      <c r="F15" s="15">
        <v>139321</v>
      </c>
      <c r="G15" s="15">
        <v>267493</v>
      </c>
      <c r="H15" s="15">
        <v>143514</v>
      </c>
      <c r="I15" s="15">
        <v>42547</v>
      </c>
      <c r="J15" s="15">
        <v>105006</v>
      </c>
      <c r="K15" s="15">
        <v>114448</v>
      </c>
      <c r="L15" s="15">
        <v>94296</v>
      </c>
      <c r="M15" s="15">
        <v>58782</v>
      </c>
      <c r="N15" s="15">
        <v>28221</v>
      </c>
      <c r="O15" s="12">
        <f t="shared" si="2"/>
        <v>1448740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7" t="s">
        <v>39</v>
      </c>
      <c r="B16" s="15">
        <f>B17+B18+B19</f>
        <v>274738</v>
      </c>
      <c r="C16" s="15">
        <f>C17+C18+C19</f>
        <v>207591</v>
      </c>
      <c r="D16" s="15">
        <f>D17+D18+D19</f>
        <v>213910</v>
      </c>
      <c r="E16" s="15">
        <f>E17+E18+E19</f>
        <v>32591</v>
      </c>
      <c r="F16" s="15">
        <f aca="true" t="shared" si="5" ref="F16:N16">F17+F18+F19</f>
        <v>201638</v>
      </c>
      <c r="G16" s="15">
        <f t="shared" si="5"/>
        <v>338500</v>
      </c>
      <c r="H16" s="15">
        <f>H17+H18+H19</f>
        <v>199690</v>
      </c>
      <c r="I16" s="15">
        <f>I17+I18+I19</f>
        <v>57668</v>
      </c>
      <c r="J16" s="15">
        <f>J17+J18+J19</f>
        <v>272791</v>
      </c>
      <c r="K16" s="15">
        <f>K17+K18+K19</f>
        <v>187822</v>
      </c>
      <c r="L16" s="15">
        <f>L17+L18+L19</f>
        <v>233303</v>
      </c>
      <c r="M16" s="15">
        <f t="shared" si="5"/>
        <v>88963</v>
      </c>
      <c r="N16" s="15">
        <f t="shared" si="5"/>
        <v>44397</v>
      </c>
      <c r="O16" s="12">
        <f t="shared" si="2"/>
        <v>2353602</v>
      </c>
    </row>
    <row r="17" spans="1:26" ht="18.75" customHeight="1">
      <c r="A17" s="16" t="s">
        <v>40</v>
      </c>
      <c r="B17" s="15">
        <v>271844</v>
      </c>
      <c r="C17" s="15">
        <v>205699</v>
      </c>
      <c r="D17" s="15">
        <v>211368</v>
      </c>
      <c r="E17" s="15">
        <v>32225</v>
      </c>
      <c r="F17" s="15">
        <v>199737</v>
      </c>
      <c r="G17" s="15">
        <v>335322</v>
      </c>
      <c r="H17" s="15">
        <v>197796</v>
      </c>
      <c r="I17" s="15">
        <v>57215</v>
      </c>
      <c r="J17" s="15">
        <v>270247</v>
      </c>
      <c r="K17" s="15">
        <v>185686</v>
      </c>
      <c r="L17" s="15">
        <v>230502</v>
      </c>
      <c r="M17" s="15">
        <v>87947</v>
      </c>
      <c r="N17" s="15">
        <v>43757</v>
      </c>
      <c r="O17" s="12">
        <f t="shared" si="2"/>
        <v>2329345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6" t="s">
        <v>41</v>
      </c>
      <c r="B18" s="15">
        <v>2448</v>
      </c>
      <c r="C18" s="15">
        <v>1590</v>
      </c>
      <c r="D18" s="15">
        <v>2285</v>
      </c>
      <c r="E18" s="15">
        <v>335</v>
      </c>
      <c r="F18" s="15">
        <v>1581</v>
      </c>
      <c r="G18" s="15">
        <v>2690</v>
      </c>
      <c r="H18" s="15">
        <v>1683</v>
      </c>
      <c r="I18" s="15">
        <v>399</v>
      </c>
      <c r="J18" s="15">
        <v>2248</v>
      </c>
      <c r="K18" s="15">
        <v>1924</v>
      </c>
      <c r="L18" s="15">
        <v>2467</v>
      </c>
      <c r="M18" s="15">
        <v>807</v>
      </c>
      <c r="N18" s="15">
        <v>551</v>
      </c>
      <c r="O18" s="12">
        <f t="shared" si="2"/>
        <v>21008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6" t="s">
        <v>42</v>
      </c>
      <c r="B19" s="15">
        <v>446</v>
      </c>
      <c r="C19" s="15">
        <v>302</v>
      </c>
      <c r="D19" s="15">
        <v>257</v>
      </c>
      <c r="E19" s="15">
        <v>31</v>
      </c>
      <c r="F19" s="15">
        <v>320</v>
      </c>
      <c r="G19" s="15">
        <v>488</v>
      </c>
      <c r="H19" s="15">
        <v>211</v>
      </c>
      <c r="I19" s="15">
        <v>54</v>
      </c>
      <c r="J19" s="15">
        <v>296</v>
      </c>
      <c r="K19" s="15">
        <v>212</v>
      </c>
      <c r="L19" s="15">
        <v>334</v>
      </c>
      <c r="M19" s="15">
        <v>209</v>
      </c>
      <c r="N19" s="15">
        <v>89</v>
      </c>
      <c r="O19" s="12">
        <f t="shared" si="2"/>
        <v>3249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8" t="s">
        <v>43</v>
      </c>
      <c r="B20" s="19">
        <f>B21+B22+B23</f>
        <v>3556309</v>
      </c>
      <c r="C20" s="19">
        <f>C21+C22+C23</f>
        <v>2187022</v>
      </c>
      <c r="D20" s="19">
        <f>D21+D22+D23</f>
        <v>2164202</v>
      </c>
      <c r="E20" s="19">
        <f>E21+E22+E23</f>
        <v>344336</v>
      </c>
      <c r="F20" s="19">
        <f aca="true" t="shared" si="6" ref="F20:N20">F21+F22+F23</f>
        <v>1981288</v>
      </c>
      <c r="G20" s="19">
        <f t="shared" si="6"/>
        <v>2992540</v>
      </c>
      <c r="H20" s="19">
        <f>H21+H22+H23</f>
        <v>2383506</v>
      </c>
      <c r="I20" s="19">
        <f>I21+I22+I23</f>
        <v>654211</v>
      </c>
      <c r="J20" s="19">
        <f>J21+J22+J23</f>
        <v>2749677</v>
      </c>
      <c r="K20" s="19">
        <f>K21+K22+K23</f>
        <v>1978108</v>
      </c>
      <c r="L20" s="19">
        <f>L21+L22+L23</f>
        <v>2806470</v>
      </c>
      <c r="M20" s="19">
        <f t="shared" si="6"/>
        <v>1098872</v>
      </c>
      <c r="N20" s="19">
        <f t="shared" si="6"/>
        <v>613361</v>
      </c>
      <c r="O20" s="12">
        <f aca="true" t="shared" si="7" ref="O20:O26">SUM(B20:N20)</f>
        <v>25509902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44</v>
      </c>
      <c r="B21" s="15">
        <v>1868294</v>
      </c>
      <c r="C21" s="15">
        <v>1217442</v>
      </c>
      <c r="D21" s="15">
        <v>1136728</v>
      </c>
      <c r="E21" s="15">
        <v>190503</v>
      </c>
      <c r="F21" s="15">
        <v>1050968</v>
      </c>
      <c r="G21" s="15">
        <v>1607597</v>
      </c>
      <c r="H21" s="15">
        <v>1339539</v>
      </c>
      <c r="I21" s="15">
        <v>375116</v>
      </c>
      <c r="J21" s="15">
        <v>1484645</v>
      </c>
      <c r="K21" s="15">
        <v>1052337</v>
      </c>
      <c r="L21" s="15">
        <v>1440153</v>
      </c>
      <c r="M21" s="15">
        <v>572027</v>
      </c>
      <c r="N21" s="15">
        <v>311382</v>
      </c>
      <c r="O21" s="12">
        <f t="shared" si="7"/>
        <v>13646731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45</v>
      </c>
      <c r="B22" s="15">
        <v>1615069</v>
      </c>
      <c r="C22" s="15">
        <v>905998</v>
      </c>
      <c r="D22" s="15">
        <v>990522</v>
      </c>
      <c r="E22" s="15">
        <v>144817</v>
      </c>
      <c r="F22" s="15">
        <v>880526</v>
      </c>
      <c r="G22" s="15">
        <v>1294967</v>
      </c>
      <c r="H22" s="15">
        <v>993001</v>
      </c>
      <c r="I22" s="15">
        <v>265332</v>
      </c>
      <c r="J22" s="15">
        <v>1213379</v>
      </c>
      <c r="K22" s="15">
        <v>880626</v>
      </c>
      <c r="L22" s="15">
        <v>1315021</v>
      </c>
      <c r="M22" s="15">
        <v>501337</v>
      </c>
      <c r="N22" s="15">
        <v>289988</v>
      </c>
      <c r="O22" s="12">
        <f t="shared" si="7"/>
        <v>11290583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46</v>
      </c>
      <c r="B23" s="15">
        <v>72946</v>
      </c>
      <c r="C23" s="15">
        <v>63582</v>
      </c>
      <c r="D23" s="15">
        <v>36952</v>
      </c>
      <c r="E23" s="15">
        <v>9016</v>
      </c>
      <c r="F23" s="15">
        <v>49794</v>
      </c>
      <c r="G23" s="15">
        <v>89976</v>
      </c>
      <c r="H23" s="15">
        <v>50966</v>
      </c>
      <c r="I23" s="15">
        <v>13763</v>
      </c>
      <c r="J23" s="15">
        <v>51653</v>
      </c>
      <c r="K23" s="15">
        <v>45145</v>
      </c>
      <c r="L23" s="15">
        <v>51296</v>
      </c>
      <c r="M23" s="15">
        <v>25508</v>
      </c>
      <c r="N23" s="15">
        <v>11991</v>
      </c>
      <c r="O23" s="12">
        <f t="shared" si="7"/>
        <v>572588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8" t="s">
        <v>47</v>
      </c>
      <c r="B24" s="15">
        <f>B25+B26</f>
        <v>4068772</v>
      </c>
      <c r="C24" s="15">
        <f>C25+C26</f>
        <v>3056014</v>
      </c>
      <c r="D24" s="15">
        <f>D25+D26</f>
        <v>3039445</v>
      </c>
      <c r="E24" s="15">
        <f>E25+E26</f>
        <v>558136</v>
      </c>
      <c r="F24" s="15">
        <f aca="true" t="shared" si="8" ref="F24:N24">F25+F26</f>
        <v>2854307</v>
      </c>
      <c r="G24" s="15">
        <f t="shared" si="8"/>
        <v>4345376</v>
      </c>
      <c r="H24" s="15">
        <f>H25+H26</f>
        <v>2804075</v>
      </c>
      <c r="I24" s="15">
        <f>I25+I26</f>
        <v>764210</v>
      </c>
      <c r="J24" s="15">
        <f>J25+J26</f>
        <v>2939525</v>
      </c>
      <c r="K24" s="15">
        <f>K25+K26</f>
        <v>2448038</v>
      </c>
      <c r="L24" s="15">
        <f>L25+L26</f>
        <v>2499757</v>
      </c>
      <c r="M24" s="15">
        <f t="shared" si="8"/>
        <v>867767</v>
      </c>
      <c r="N24" s="15">
        <f t="shared" si="8"/>
        <v>481224</v>
      </c>
      <c r="O24" s="12">
        <f t="shared" si="7"/>
        <v>30726646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48</v>
      </c>
      <c r="B25" s="15">
        <v>1990820</v>
      </c>
      <c r="C25" s="15">
        <v>1670498</v>
      </c>
      <c r="D25" s="15">
        <v>1640288</v>
      </c>
      <c r="E25" s="15">
        <v>335133</v>
      </c>
      <c r="F25" s="15">
        <v>1583719</v>
      </c>
      <c r="G25" s="15">
        <v>2516747</v>
      </c>
      <c r="H25" s="15">
        <v>1659367</v>
      </c>
      <c r="I25" s="15">
        <v>480030</v>
      </c>
      <c r="J25" s="15">
        <v>1471438</v>
      </c>
      <c r="K25" s="15">
        <v>1368866</v>
      </c>
      <c r="L25" s="15">
        <v>1264410</v>
      </c>
      <c r="M25" s="15">
        <v>444775</v>
      </c>
      <c r="N25" s="15">
        <v>218721</v>
      </c>
      <c r="O25" s="12">
        <f t="shared" si="7"/>
        <v>16644812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49</v>
      </c>
      <c r="B26" s="15">
        <v>2077952</v>
      </c>
      <c r="C26" s="15">
        <v>1385516</v>
      </c>
      <c r="D26" s="15">
        <v>1399157</v>
      </c>
      <c r="E26" s="15">
        <v>223003</v>
      </c>
      <c r="F26" s="15">
        <v>1270588</v>
      </c>
      <c r="G26" s="15">
        <v>1828629</v>
      </c>
      <c r="H26" s="15">
        <v>1144708</v>
      </c>
      <c r="I26" s="15">
        <v>284180</v>
      </c>
      <c r="J26" s="15">
        <v>1468087</v>
      </c>
      <c r="K26" s="15">
        <v>1079172</v>
      </c>
      <c r="L26" s="15">
        <v>1235347</v>
      </c>
      <c r="M26" s="15">
        <v>422992</v>
      </c>
      <c r="N26" s="15">
        <v>262503</v>
      </c>
      <c r="O26" s="12">
        <f t="shared" si="7"/>
        <v>14081834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</row>
    <row r="28" spans="1:26" ht="18.75" customHeight="1">
      <c r="A28" s="20" t="s">
        <v>50</v>
      </c>
      <c r="B28" s="22">
        <f>B29+B30</f>
        <v>2.09110546</v>
      </c>
      <c r="C28" s="22">
        <f aca="true" t="shared" si="9" ref="C28:N28">C29+C30</f>
        <v>2.1945305</v>
      </c>
      <c r="D28" s="22">
        <f t="shared" si="9"/>
        <v>1.86265005</v>
      </c>
      <c r="E28" s="22">
        <f t="shared" si="9"/>
        <v>2.7615184</v>
      </c>
      <c r="F28" s="22">
        <f t="shared" si="9"/>
        <v>2.17494205</v>
      </c>
      <c r="G28" s="22">
        <f t="shared" si="9"/>
        <v>1.7247999999999999</v>
      </c>
      <c r="H28" s="22">
        <f>H29+H30</f>
        <v>2.0851</v>
      </c>
      <c r="I28" s="22">
        <f>I29+I30</f>
        <v>2.1327002</v>
      </c>
      <c r="J28" s="22">
        <f>J29+J30</f>
        <v>2.0483118</v>
      </c>
      <c r="K28" s="22">
        <f>K29+K30</f>
        <v>2.4050343</v>
      </c>
      <c r="L28" s="22">
        <f>L29+L30</f>
        <v>2.30394976</v>
      </c>
      <c r="M28" s="22">
        <f t="shared" si="9"/>
        <v>2.89413143</v>
      </c>
      <c r="N28" s="22">
        <f t="shared" si="9"/>
        <v>2.50697856</v>
      </c>
      <c r="O28" s="2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8" t="s">
        <v>51</v>
      </c>
      <c r="B29" s="22">
        <v>2.0973</v>
      </c>
      <c r="C29" s="22">
        <v>2.2004</v>
      </c>
      <c r="D29" s="22">
        <v>1.8682</v>
      </c>
      <c r="E29" s="22">
        <v>2.7678</v>
      </c>
      <c r="F29" s="22">
        <v>2.1813</v>
      </c>
      <c r="G29" s="22">
        <v>1.7299</v>
      </c>
      <c r="H29" s="22">
        <v>2.0907</v>
      </c>
      <c r="I29" s="22">
        <v>2.1383</v>
      </c>
      <c r="J29" s="22">
        <v>2.054</v>
      </c>
      <c r="K29" s="22">
        <v>2.4114</v>
      </c>
      <c r="L29" s="22">
        <v>2.3102</v>
      </c>
      <c r="M29" s="22">
        <v>2.9015</v>
      </c>
      <c r="N29" s="22">
        <v>2.5143</v>
      </c>
      <c r="O29" s="24"/>
      <c r="P29"/>
    </row>
    <row r="30" spans="1:26" ht="18.75" customHeight="1">
      <c r="A30" s="25" t="s">
        <v>52</v>
      </c>
      <c r="B30" s="22">
        <v>-0.00619454</v>
      </c>
      <c r="C30" s="22">
        <v>-0.0058695</v>
      </c>
      <c r="D30" s="22">
        <v>-0.00554995</v>
      </c>
      <c r="E30" s="22">
        <v>-0.0062816</v>
      </c>
      <c r="F30" s="22">
        <v>-0.00635795</v>
      </c>
      <c r="G30" s="22">
        <v>-0.0051</v>
      </c>
      <c r="H30" s="22">
        <v>-0.0056</v>
      </c>
      <c r="I30" s="22">
        <v>-0.0055998</v>
      </c>
      <c r="J30" s="22">
        <v>-0.0056882</v>
      </c>
      <c r="K30" s="22">
        <v>-0.0063657</v>
      </c>
      <c r="L30" s="22">
        <v>-0.00625024</v>
      </c>
      <c r="M30" s="22">
        <v>-0.00736857</v>
      </c>
      <c r="N30" s="22">
        <v>-0.00732144</v>
      </c>
      <c r="O30" s="26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1:15" ht="18.75" customHeight="1">
      <c r="A32" s="29" t="s">
        <v>53</v>
      </c>
      <c r="B32" s="30">
        <v>100969.48000000004</v>
      </c>
      <c r="C32" s="30">
        <v>74168.11999999997</v>
      </c>
      <c r="D32" s="30">
        <v>67003.40000000002</v>
      </c>
      <c r="E32" s="30">
        <v>20034.68</v>
      </c>
      <c r="F32" s="30">
        <v>67003.40000000002</v>
      </c>
      <c r="G32" s="30">
        <v>82526.96000000006</v>
      </c>
      <c r="H32" s="30">
        <v>69524.32000000002</v>
      </c>
      <c r="I32" s="30">
        <v>20300.04</v>
      </c>
      <c r="J32" s="30">
        <v>78944.6</v>
      </c>
      <c r="K32" s="30">
        <v>65676.59999999998</v>
      </c>
      <c r="L32" s="30">
        <v>80669.44000000002</v>
      </c>
      <c r="M32" s="30">
        <v>39405.96000000002</v>
      </c>
      <c r="N32" s="30">
        <v>22290.240000000016</v>
      </c>
      <c r="O32" s="31">
        <f>SUM(B32:N32)</f>
        <v>788517.2400000002</v>
      </c>
    </row>
    <row r="33" spans="1:26" ht="18.75" customHeight="1">
      <c r="A33" s="25" t="s">
        <v>54</v>
      </c>
      <c r="B33" s="32">
        <v>761</v>
      </c>
      <c r="C33" s="32">
        <v>559</v>
      </c>
      <c r="D33" s="32">
        <v>505</v>
      </c>
      <c r="E33" s="32">
        <v>151</v>
      </c>
      <c r="F33" s="32">
        <v>505</v>
      </c>
      <c r="G33" s="32">
        <v>622</v>
      </c>
      <c r="H33" s="32">
        <v>524</v>
      </c>
      <c r="I33" s="32">
        <v>153</v>
      </c>
      <c r="J33" s="32">
        <v>595</v>
      </c>
      <c r="K33" s="32">
        <v>495</v>
      </c>
      <c r="L33" s="32">
        <v>608</v>
      </c>
      <c r="M33" s="32">
        <v>297</v>
      </c>
      <c r="N33" s="32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5" t="s">
        <v>55</v>
      </c>
      <c r="B34" s="28">
        <v>4.28</v>
      </c>
      <c r="C34" s="28">
        <v>4.28</v>
      </c>
      <c r="D34" s="28">
        <v>4.28</v>
      </c>
      <c r="E34" s="28">
        <v>4.28</v>
      </c>
      <c r="F34" s="28">
        <v>4.28</v>
      </c>
      <c r="G34" s="28">
        <v>4.28</v>
      </c>
      <c r="H34" s="28">
        <v>4.28</v>
      </c>
      <c r="I34" s="28">
        <v>4.28</v>
      </c>
      <c r="J34" s="28">
        <v>4.28</v>
      </c>
      <c r="K34" s="28">
        <v>4.28</v>
      </c>
      <c r="L34" s="28">
        <v>4.28</v>
      </c>
      <c r="M34" s="28">
        <v>4.28</v>
      </c>
      <c r="N34" s="28">
        <v>4.28</v>
      </c>
      <c r="O34" s="28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1:15" ht="18.75" customHeight="1">
      <c r="A36" s="33" t="s">
        <v>56</v>
      </c>
      <c r="B36" s="34">
        <f>B37+B38+B39+B40</f>
        <v>28330165.0044941</v>
      </c>
      <c r="C36" s="34">
        <f aca="true" t="shared" si="10" ref="C36:N36">C37+C38+C39+C40</f>
        <v>21557554.8025565</v>
      </c>
      <c r="D36" s="34">
        <f t="shared" si="10"/>
        <v>19635981.7439807</v>
      </c>
      <c r="E36" s="34">
        <f t="shared" si="10"/>
        <v>4558363.7258912</v>
      </c>
      <c r="F36" s="34">
        <f t="shared" si="10"/>
        <v>19872578.265730996</v>
      </c>
      <c r="G36" s="34">
        <f t="shared" si="10"/>
        <v>24349094.6176</v>
      </c>
      <c r="H36" s="34">
        <f t="shared" si="10"/>
        <v>20307734.698200002</v>
      </c>
      <c r="I36" s="34">
        <f>I37+I38+I39+I40</f>
        <v>5828832.7313116</v>
      </c>
      <c r="J36" s="34">
        <f>J37+J38+J39+J40</f>
        <v>22413987.9985364</v>
      </c>
      <c r="K36" s="34">
        <f>K37+K38+K39+K40</f>
        <v>20665565.5074022</v>
      </c>
      <c r="L36" s="34">
        <f>L37+L38+L39+L40</f>
        <v>22248820.54083648</v>
      </c>
      <c r="M36" s="34">
        <f t="shared" si="10"/>
        <v>11723780.585066581</v>
      </c>
      <c r="N36" s="34">
        <f t="shared" si="10"/>
        <v>5804916.08619456</v>
      </c>
      <c r="O36" s="34">
        <f>O37+O38+O39+O40</f>
        <v>227297376.30780134</v>
      </c>
    </row>
    <row r="37" spans="1:15" ht="18.75" customHeight="1">
      <c r="A37" s="35" t="s">
        <v>57</v>
      </c>
      <c r="B37" s="28">
        <f aca="true" t="shared" si="11" ref="B37:N37">B29*B7</f>
        <v>28167965.920500003</v>
      </c>
      <c r="C37" s="28">
        <f t="shared" si="11"/>
        <v>21432188.6532</v>
      </c>
      <c r="D37" s="28">
        <f t="shared" si="11"/>
        <v>19312730.4748</v>
      </c>
      <c r="E37" s="28">
        <f t="shared" si="11"/>
        <v>4548652.3404</v>
      </c>
      <c r="F37" s="28">
        <f t="shared" si="11"/>
        <v>19775273.165999997</v>
      </c>
      <c r="G37" s="28">
        <f t="shared" si="11"/>
        <v>24204089.5988</v>
      </c>
      <c r="H37" s="28">
        <f t="shared" si="11"/>
        <v>20183580.1674</v>
      </c>
      <c r="I37" s="28">
        <f>I29*I7</f>
        <v>5823784.0714</v>
      </c>
      <c r="J37" s="28">
        <f>J29*J7</f>
        <v>22175390.691999998</v>
      </c>
      <c r="K37" s="28">
        <f>K29*K7</f>
        <v>20228159.1156</v>
      </c>
      <c r="L37" s="28">
        <f>L29*L7</f>
        <v>22007191.5996</v>
      </c>
      <c r="M37" s="28">
        <f t="shared" si="11"/>
        <v>11590349.309</v>
      </c>
      <c r="N37" s="28">
        <f t="shared" si="11"/>
        <v>5790372.5568</v>
      </c>
      <c r="O37" s="30">
        <f>SUM(B37:N37)</f>
        <v>225239727.6655</v>
      </c>
    </row>
    <row r="38" spans="1:15" ht="18.75" customHeight="1">
      <c r="A38" s="35" t="s">
        <v>58</v>
      </c>
      <c r="B38" s="28">
        <f aca="true" t="shared" si="12" ref="B38:N38">B30*B7</f>
        <v>-83196.2960059</v>
      </c>
      <c r="C38" s="28">
        <f t="shared" si="12"/>
        <v>-57169.710643499995</v>
      </c>
      <c r="D38" s="28">
        <f t="shared" si="12"/>
        <v>-57373.240819299994</v>
      </c>
      <c r="E38" s="28">
        <f t="shared" si="12"/>
        <v>-10323.2945088</v>
      </c>
      <c r="F38" s="28">
        <f t="shared" si="12"/>
        <v>-57640.030269</v>
      </c>
      <c r="G38" s="28">
        <f t="shared" si="12"/>
        <v>-71357.2212</v>
      </c>
      <c r="H38" s="28">
        <f t="shared" si="12"/>
        <v>-54062.2992</v>
      </c>
      <c r="I38" s="28">
        <f>I30*I7</f>
        <v>-15251.380088400001</v>
      </c>
      <c r="J38" s="28">
        <f>J30*J7</f>
        <v>-61410.9334636</v>
      </c>
      <c r="K38" s="28">
        <f>K30*K7</f>
        <v>-53399.018197800004</v>
      </c>
      <c r="L38" s="28">
        <f>L30*L7</f>
        <v>-59540.398763519996</v>
      </c>
      <c r="M38" s="28">
        <f t="shared" si="12"/>
        <v>-29434.53393342</v>
      </c>
      <c r="N38" s="28">
        <f t="shared" si="12"/>
        <v>-16861.100605440002</v>
      </c>
      <c r="O38" s="31">
        <f>SUM(B38:N38)</f>
        <v>-627019.4576986799</v>
      </c>
    </row>
    <row r="39" spans="1:15" ht="18.75" customHeight="1">
      <c r="A39" s="35" t="s">
        <v>59</v>
      </c>
      <c r="B39" s="28">
        <f aca="true" t="shared" si="13" ref="B39:N39">B32</f>
        <v>100969.48000000004</v>
      </c>
      <c r="C39" s="28">
        <f t="shared" si="13"/>
        <v>74168.11999999997</v>
      </c>
      <c r="D39" s="28">
        <f t="shared" si="13"/>
        <v>67003.40000000002</v>
      </c>
      <c r="E39" s="28">
        <f t="shared" si="13"/>
        <v>20034.68</v>
      </c>
      <c r="F39" s="28">
        <f t="shared" si="13"/>
        <v>67003.40000000002</v>
      </c>
      <c r="G39" s="28">
        <f t="shared" si="13"/>
        <v>82526.96000000006</v>
      </c>
      <c r="H39" s="28">
        <f t="shared" si="13"/>
        <v>69524.32000000002</v>
      </c>
      <c r="I39" s="28">
        <f>I32</f>
        <v>20300.04</v>
      </c>
      <c r="J39" s="28">
        <f>J32</f>
        <v>78944.6</v>
      </c>
      <c r="K39" s="28">
        <f>K32</f>
        <v>65676.59999999998</v>
      </c>
      <c r="L39" s="28">
        <f>L32</f>
        <v>80669.44000000002</v>
      </c>
      <c r="M39" s="28">
        <f t="shared" si="13"/>
        <v>39405.96000000002</v>
      </c>
      <c r="N39" s="28">
        <f t="shared" si="13"/>
        <v>22290.240000000016</v>
      </c>
      <c r="O39" s="30">
        <f>SUM(B39:N39)</f>
        <v>788517.2400000002</v>
      </c>
    </row>
    <row r="40" spans="1:26" ht="18.75" customHeight="1">
      <c r="A40" s="20" t="s">
        <v>60</v>
      </c>
      <c r="B40" s="28">
        <v>144425.89999999994</v>
      </c>
      <c r="C40" s="28">
        <v>108367.73999999996</v>
      </c>
      <c r="D40" s="28">
        <v>313621.11</v>
      </c>
      <c r="E40" s="28">
        <v>0</v>
      </c>
      <c r="F40" s="28">
        <v>87941.73000000004</v>
      </c>
      <c r="G40" s="28">
        <v>133835.28</v>
      </c>
      <c r="H40" s="28">
        <v>108692.51000000007</v>
      </c>
      <c r="I40" s="28">
        <v>0</v>
      </c>
      <c r="J40" s="28">
        <v>221063.63999999998</v>
      </c>
      <c r="K40" s="28">
        <v>425128.8100000002</v>
      </c>
      <c r="L40" s="28">
        <v>220499.89999999997</v>
      </c>
      <c r="M40" s="28">
        <v>123459.84999999995</v>
      </c>
      <c r="N40" s="28">
        <v>9114.39</v>
      </c>
      <c r="O40" s="30">
        <f>SUM(B40:N40)</f>
        <v>1896150.8599999999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5" ht="18.75" customHeight="1">
      <c r="A42" s="20" t="s">
        <v>61</v>
      </c>
      <c r="B42" s="31">
        <f>+B43+B46+B59+B60+B61+B63</f>
        <v>-1554720.92</v>
      </c>
      <c r="C42" s="31">
        <f>+C43+C46+C59+C60+C61+C63</f>
        <v>-1841053.6099999996</v>
      </c>
      <c r="D42" s="31">
        <f>+D43+D46+D59+D60+D61+D63</f>
        <v>-1593009.2200000002</v>
      </c>
      <c r="E42" s="31">
        <f>+E43+E46+E59+E60+E61+E63</f>
        <v>-235142.72999999998</v>
      </c>
      <c r="F42" s="31">
        <f>+F43+F46+F59+F60+F61+F63</f>
        <v>-615501.3300000001</v>
      </c>
      <c r="G42" s="31">
        <f>+G43+G46+G59+G60+G61-G63</f>
        <v>-2324586.2699999996</v>
      </c>
      <c r="H42" s="31">
        <f aca="true" t="shared" si="14" ref="H42:O42">+H43+H46+H59+H60+H61+H63</f>
        <v>-1843259.5100000002</v>
      </c>
      <c r="I42" s="31">
        <f t="shared" si="14"/>
        <v>-838986.6600000001</v>
      </c>
      <c r="J42" s="31">
        <f t="shared" si="14"/>
        <v>-159542.19000000012</v>
      </c>
      <c r="K42" s="31">
        <f t="shared" si="14"/>
        <v>-1530876.92</v>
      </c>
      <c r="L42" s="31">
        <f t="shared" si="14"/>
        <v>612759.4100000003</v>
      </c>
      <c r="M42" s="31">
        <f t="shared" si="14"/>
        <v>-461960.61999999994</v>
      </c>
      <c r="N42" s="31">
        <f t="shared" si="14"/>
        <v>-458096.26</v>
      </c>
      <c r="O42" s="31">
        <f t="shared" si="14"/>
        <v>-12953794.710000003</v>
      </c>
    </row>
    <row r="43" spans="1:15" ht="18.75" customHeight="1">
      <c r="A43" s="18" t="s">
        <v>62</v>
      </c>
      <c r="B43" s="38">
        <f>B44+B45</f>
        <v>-2325724</v>
      </c>
      <c r="C43" s="38">
        <f>C44+C45</f>
        <v>-2328832</v>
      </c>
      <c r="D43" s="38">
        <f>D44+D45</f>
        <v>-1697484</v>
      </c>
      <c r="E43" s="38">
        <f>E44+E45</f>
        <v>-279660</v>
      </c>
      <c r="F43" s="38">
        <f aca="true" t="shared" si="15" ref="F43:N43">F44+F45</f>
        <v>-1519116</v>
      </c>
      <c r="G43" s="38">
        <f t="shared" si="15"/>
        <v>-2620532</v>
      </c>
      <c r="H43" s="38">
        <f t="shared" si="15"/>
        <v>-2328216</v>
      </c>
      <c r="I43" s="38">
        <f>I44+I45</f>
        <v>-678768</v>
      </c>
      <c r="J43" s="38">
        <f>J44+J45</f>
        <v>-1397088</v>
      </c>
      <c r="K43" s="38">
        <f>K44+K45</f>
        <v>-1934632</v>
      </c>
      <c r="L43" s="38">
        <f>L44+L45</f>
        <v>-1415032</v>
      </c>
      <c r="M43" s="38">
        <f t="shared" si="15"/>
        <v>-943456</v>
      </c>
      <c r="N43" s="38">
        <f t="shared" si="15"/>
        <v>-576020</v>
      </c>
      <c r="O43" s="31">
        <f aca="true" t="shared" si="16" ref="O43:O61">SUM(B43:N43)</f>
        <v>-20044560</v>
      </c>
    </row>
    <row r="44" spans="1:26" ht="18.75" customHeight="1">
      <c r="A44" s="13" t="s">
        <v>63</v>
      </c>
      <c r="B44" s="21">
        <f>ROUND(-B9*$D$3,2)</f>
        <v>-2325724</v>
      </c>
      <c r="C44" s="21">
        <f>ROUND(-C9*$D$3,2)</f>
        <v>-2328832</v>
      </c>
      <c r="D44" s="21">
        <f>ROUND(-D9*$D$3,2)</f>
        <v>-1697484</v>
      </c>
      <c r="E44" s="21">
        <f>ROUND(-E9*$D$3,2)</f>
        <v>-279660</v>
      </c>
      <c r="F44" s="21">
        <f aca="true" t="shared" si="17" ref="F44:N44">ROUND(-F9*$D$3,2)</f>
        <v>-1519116</v>
      </c>
      <c r="G44" s="21">
        <f t="shared" si="17"/>
        <v>-2620532</v>
      </c>
      <c r="H44" s="21">
        <f t="shared" si="17"/>
        <v>-2328216</v>
      </c>
      <c r="I44" s="21">
        <f>ROUND(-I9*$D$3,2)</f>
        <v>-678768</v>
      </c>
      <c r="J44" s="21">
        <f>ROUND(-J9*$D$3,2)</f>
        <v>-1397088</v>
      </c>
      <c r="K44" s="21">
        <f>ROUND(-K9*$D$3,2)</f>
        <v>-1934632</v>
      </c>
      <c r="L44" s="21">
        <f>ROUND(-L9*$D$3,2)</f>
        <v>-1415032</v>
      </c>
      <c r="M44" s="21">
        <f t="shared" si="17"/>
        <v>-943456</v>
      </c>
      <c r="N44" s="21">
        <f t="shared" si="17"/>
        <v>-576020</v>
      </c>
      <c r="O44" s="39">
        <f t="shared" si="16"/>
        <v>-20044560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64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39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8" t="s">
        <v>65</v>
      </c>
      <c r="B46" s="38">
        <f aca="true" t="shared" si="18" ref="B46:L46">SUM(B47:B58)</f>
        <v>-330464.74</v>
      </c>
      <c r="C46" s="38">
        <f t="shared" si="18"/>
        <v>-49684.15</v>
      </c>
      <c r="D46" s="38">
        <f t="shared" si="18"/>
        <v>-580361.75</v>
      </c>
      <c r="E46" s="38">
        <f t="shared" si="18"/>
        <v>-251011.46000000002</v>
      </c>
      <c r="F46" s="38">
        <f t="shared" si="18"/>
        <v>-202384.22999999998</v>
      </c>
      <c r="G46" s="38">
        <f t="shared" si="18"/>
        <v>-637066.51</v>
      </c>
      <c r="H46" s="38">
        <f t="shared" si="18"/>
        <v>-48994.66</v>
      </c>
      <c r="I46" s="38">
        <f t="shared" si="18"/>
        <v>-267458.62000000005</v>
      </c>
      <c r="J46" s="38">
        <f t="shared" si="18"/>
        <v>-150597.1</v>
      </c>
      <c r="K46" s="38">
        <f t="shared" si="18"/>
        <v>-56630.77</v>
      </c>
      <c r="L46" s="38">
        <f t="shared" si="18"/>
        <v>-66823.38</v>
      </c>
      <c r="M46" s="38">
        <f>SUM(M47:M58)</f>
        <v>250143.31</v>
      </c>
      <c r="N46" s="38">
        <f>SUM(N47:N58)</f>
        <v>-31177.36</v>
      </c>
      <c r="O46" s="38">
        <f>SUM(O47:O58)</f>
        <v>-2422511.42</v>
      </c>
    </row>
    <row r="47" spans="1:26" ht="18.75" customHeight="1">
      <c r="A47" s="13" t="s">
        <v>66</v>
      </c>
      <c r="B47" s="24">
        <v>-72116.42</v>
      </c>
      <c r="C47" s="24">
        <v>-26497.32</v>
      </c>
      <c r="D47" s="24">
        <v>-83163.41</v>
      </c>
      <c r="E47" s="24">
        <v>-157857.76</v>
      </c>
      <c r="F47" s="24">
        <v>-55520.229999999996</v>
      </c>
      <c r="G47" s="24">
        <v>-49604.509999999995</v>
      </c>
      <c r="H47" s="24">
        <v>-48994.66</v>
      </c>
      <c r="I47" s="24">
        <v>-69457.16</v>
      </c>
      <c r="J47" s="24">
        <v>-70597.1</v>
      </c>
      <c r="K47" s="24">
        <v>-41968.82</v>
      </c>
      <c r="L47" s="24">
        <v>-66823.38</v>
      </c>
      <c r="M47" s="24">
        <v>-40744.479999999996</v>
      </c>
      <c r="N47" s="24">
        <v>-11905.29</v>
      </c>
      <c r="O47" s="24">
        <f t="shared" si="16"/>
        <v>-795250.54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67</v>
      </c>
      <c r="B48" s="24">
        <v>0</v>
      </c>
      <c r="C48" s="24">
        <v>0</v>
      </c>
      <c r="D48" s="24">
        <v>0</v>
      </c>
      <c r="E48" s="24">
        <v>0</v>
      </c>
      <c r="F48" s="24">
        <v>-1404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-1404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68</v>
      </c>
      <c r="B49" s="24">
        <v>-29000</v>
      </c>
      <c r="C49" s="24">
        <v>-20000</v>
      </c>
      <c r="D49" s="24">
        <v>-497198.34</v>
      </c>
      <c r="E49" s="24">
        <v>-80000</v>
      </c>
      <c r="F49" s="24">
        <v>-145460</v>
      </c>
      <c r="G49" s="24">
        <v>-585440</v>
      </c>
      <c r="H49" s="24">
        <v>0</v>
      </c>
      <c r="I49" s="24">
        <v>-194190</v>
      </c>
      <c r="J49" s="24">
        <v>0</v>
      </c>
      <c r="K49" s="24">
        <v>-13000</v>
      </c>
      <c r="L49" s="24">
        <v>0</v>
      </c>
      <c r="M49" s="24">
        <v>-9000</v>
      </c>
      <c r="N49" s="24">
        <v>-16000</v>
      </c>
      <c r="O49" s="24">
        <f t="shared" si="16"/>
        <v>-1589288.34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69</v>
      </c>
      <c r="B50" s="24">
        <v>-4225.22</v>
      </c>
      <c r="C50" s="24">
        <v>-3186.83</v>
      </c>
      <c r="D50" s="24">
        <v>0</v>
      </c>
      <c r="E50" s="24">
        <v>-10457.7</v>
      </c>
      <c r="F50" s="24">
        <v>0</v>
      </c>
      <c r="G50" s="24">
        <v>0</v>
      </c>
      <c r="H50" s="24">
        <v>0</v>
      </c>
      <c r="I50" s="24">
        <v>-3305.96</v>
      </c>
      <c r="J50" s="24">
        <v>0</v>
      </c>
      <c r="K50" s="24">
        <v>-1661.95</v>
      </c>
      <c r="L50" s="24">
        <v>0</v>
      </c>
      <c r="M50" s="24">
        <v>-1629.41</v>
      </c>
      <c r="N50" s="24">
        <v>-2665.47</v>
      </c>
      <c r="O50" s="40">
        <f t="shared" si="16"/>
        <v>-27132.54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70</v>
      </c>
      <c r="B51" s="24">
        <v>-2123.1</v>
      </c>
      <c r="C51" s="24">
        <v>0</v>
      </c>
      <c r="D51" s="24">
        <v>0</v>
      </c>
      <c r="E51" s="24">
        <v>-2696</v>
      </c>
      <c r="F51" s="24">
        <v>0</v>
      </c>
      <c r="G51" s="24">
        <v>-2022</v>
      </c>
      <c r="H51" s="24">
        <v>0</v>
      </c>
      <c r="I51" s="24">
        <v>-505.5</v>
      </c>
      <c r="J51" s="24">
        <v>0</v>
      </c>
      <c r="K51" s="24">
        <v>0</v>
      </c>
      <c r="L51" s="24">
        <v>0</v>
      </c>
      <c r="M51" s="24">
        <v>-1482.8</v>
      </c>
      <c r="N51" s="24">
        <v>-606.6</v>
      </c>
      <c r="O51" s="24">
        <f t="shared" si="16"/>
        <v>-9436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7" t="s">
        <v>71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7" t="s">
        <v>72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7" t="s">
        <v>73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6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74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75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7" t="s">
        <v>76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6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77</v>
      </c>
      <c r="B58" s="24">
        <v>-223000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-80000</v>
      </c>
      <c r="K58" s="24">
        <v>0</v>
      </c>
      <c r="L58" s="24">
        <v>0</v>
      </c>
      <c r="M58" s="24">
        <v>303000</v>
      </c>
      <c r="N58" s="24">
        <v>0</v>
      </c>
      <c r="O58" s="24">
        <f t="shared" si="16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8" t="s">
        <v>78</v>
      </c>
      <c r="B59" s="41">
        <v>1114485.9500000002</v>
      </c>
      <c r="C59" s="41">
        <v>550794.93</v>
      </c>
      <c r="D59" s="41">
        <v>668574.3799999999</v>
      </c>
      <c r="E59" s="41">
        <v>295528.73</v>
      </c>
      <c r="F59" s="41">
        <v>1105998.9</v>
      </c>
      <c r="G59" s="41">
        <v>1025934.12</v>
      </c>
      <c r="H59" s="41">
        <v>564985.22</v>
      </c>
      <c r="I59" s="41">
        <v>107239.95999999999</v>
      </c>
      <c r="J59" s="41">
        <v>1448358.47</v>
      </c>
      <c r="K59" s="41">
        <v>521331.72000000003</v>
      </c>
      <c r="L59" s="41">
        <v>2213849.45</v>
      </c>
      <c r="M59" s="41">
        <v>231771.4</v>
      </c>
      <c r="N59" s="41">
        <v>142012.13</v>
      </c>
      <c r="O59" s="24">
        <f t="shared" si="16"/>
        <v>9990865.36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18" t="s">
        <v>79</v>
      </c>
      <c r="B60" s="41">
        <v>-13018.130000000001</v>
      </c>
      <c r="C60" s="41">
        <v>-13332.39</v>
      </c>
      <c r="D60" s="41">
        <v>16262.149999999998</v>
      </c>
      <c r="E60" s="41">
        <v>0</v>
      </c>
      <c r="F60" s="41">
        <v>0</v>
      </c>
      <c r="G60" s="41">
        <v>-147830.82</v>
      </c>
      <c r="H60" s="41">
        <v>-31034.070000000003</v>
      </c>
      <c r="I60" s="41">
        <v>0</v>
      </c>
      <c r="J60" s="41">
        <v>-60215.56</v>
      </c>
      <c r="K60" s="41">
        <v>-60945.869999999995</v>
      </c>
      <c r="L60" s="41">
        <v>-119234.66</v>
      </c>
      <c r="M60" s="41">
        <v>-419.3299999999999</v>
      </c>
      <c r="N60" s="41">
        <v>7088.97</v>
      </c>
      <c r="O60" s="24">
        <f t="shared" si="16"/>
        <v>-422679.71</v>
      </c>
      <c r="P60"/>
      <c r="Q60" s="42"/>
      <c r="R60"/>
      <c r="S60"/>
      <c r="T60"/>
      <c r="U60"/>
      <c r="V60"/>
      <c r="W60"/>
      <c r="X60"/>
      <c r="Y60"/>
      <c r="Z60"/>
    </row>
    <row r="61" spans="1:15" ht="16.5" customHeight="1">
      <c r="A61" s="18" t="s">
        <v>80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24">
        <f t="shared" si="16"/>
        <v>0</v>
      </c>
    </row>
    <row r="62" spans="1:26" ht="16.5" customHeight="1">
      <c r="A62" s="20" t="s">
        <v>81</v>
      </c>
      <c r="B62" s="43">
        <f aca="true" t="shared" si="19" ref="B62:N62">+B36+B42</f>
        <v>26775444.0844941</v>
      </c>
      <c r="C62" s="43">
        <f t="shared" si="19"/>
        <v>19716501.1925565</v>
      </c>
      <c r="D62" s="43">
        <f t="shared" si="19"/>
        <v>18042972.5239807</v>
      </c>
      <c r="E62" s="43">
        <f t="shared" si="19"/>
        <v>4323220.9958912</v>
      </c>
      <c r="F62" s="43">
        <f t="shared" si="19"/>
        <v>19257076.935730994</v>
      </c>
      <c r="G62" s="43">
        <f t="shared" si="19"/>
        <v>22024508.3476</v>
      </c>
      <c r="H62" s="43">
        <f t="shared" si="19"/>
        <v>18464475.1882</v>
      </c>
      <c r="I62" s="43">
        <f t="shared" si="19"/>
        <v>4989846.0713116</v>
      </c>
      <c r="J62" s="43">
        <f>+J36+J42</f>
        <v>22254445.8085364</v>
      </c>
      <c r="K62" s="43">
        <f>+K36+K42</f>
        <v>19134688.587402202</v>
      </c>
      <c r="L62" s="43">
        <f>+L36+L42</f>
        <v>22861579.95083648</v>
      </c>
      <c r="M62" s="43">
        <f t="shared" si="19"/>
        <v>11261819.965066582</v>
      </c>
      <c r="N62" s="43">
        <f t="shared" si="19"/>
        <v>5346819.82619456</v>
      </c>
      <c r="O62" s="43">
        <f>SUM(B62:N62)</f>
        <v>214453399.4778013</v>
      </c>
      <c r="P62"/>
      <c r="Q62"/>
      <c r="R62"/>
      <c r="S62"/>
      <c r="T62"/>
      <c r="U62"/>
      <c r="V62"/>
      <c r="W62"/>
      <c r="X62"/>
      <c r="Y62"/>
      <c r="Z62"/>
    </row>
    <row r="63" spans="1:15" ht="16.5" customHeight="1">
      <c r="A63" s="44" t="s">
        <v>82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-54908.94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f>SUM(B63:N63)</f>
        <v>-54908.94</v>
      </c>
    </row>
    <row r="64" spans="1:17" ht="1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Q64" s="48"/>
    </row>
    <row r="65" spans="1:19" ht="18.75" customHeight="1">
      <c r="A65" s="20" t="s">
        <v>83</v>
      </c>
      <c r="B65" s="49">
        <f>SUM(B66:B79)</f>
        <v>26775444.05</v>
      </c>
      <c r="C65" s="49">
        <f aca="true" t="shared" si="20" ref="C65:N65">SUM(C66:C79)</f>
        <v>19716501.209999997</v>
      </c>
      <c r="D65" s="49">
        <f t="shared" si="20"/>
        <v>18042972.549999993</v>
      </c>
      <c r="E65" s="49">
        <f t="shared" si="20"/>
        <v>4323220.99</v>
      </c>
      <c r="F65" s="49">
        <f t="shared" si="20"/>
        <v>19257076.960000005</v>
      </c>
      <c r="G65" s="49">
        <f t="shared" si="20"/>
        <v>22024508.519999996</v>
      </c>
      <c r="H65" s="49">
        <f t="shared" si="20"/>
        <v>18464475.25</v>
      </c>
      <c r="I65" s="49">
        <f t="shared" si="20"/>
        <v>4989846.069999998</v>
      </c>
      <c r="J65" s="49">
        <f t="shared" si="20"/>
        <v>22254445.730000004</v>
      </c>
      <c r="K65" s="49">
        <f t="shared" si="20"/>
        <v>19134688.61</v>
      </c>
      <c r="L65" s="49">
        <f t="shared" si="20"/>
        <v>22861579.95</v>
      </c>
      <c r="M65" s="49">
        <f t="shared" si="20"/>
        <v>11261819.96</v>
      </c>
      <c r="N65" s="49">
        <f t="shared" si="20"/>
        <v>5346819.819999999</v>
      </c>
      <c r="O65" s="43">
        <f>SUM(O66:O79)</f>
        <v>214453399.67</v>
      </c>
      <c r="Q65" s="50"/>
      <c r="S65" s="48"/>
    </row>
    <row r="66" spans="1:19" ht="18.75" customHeight="1">
      <c r="A66" s="18" t="s">
        <v>84</v>
      </c>
      <c r="B66" s="49">
        <v>5134996.390000001</v>
      </c>
      <c r="C66" s="49">
        <v>5583915.44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43">
        <f>SUM(B66:N66)</f>
        <v>10718911.830000002</v>
      </c>
      <c r="P66"/>
      <c r="Q66" s="52"/>
      <c r="S66" s="52"/>
    </row>
    <row r="67" spans="1:19" ht="18.75" customHeight="1">
      <c r="A67" s="18" t="s">
        <v>85</v>
      </c>
      <c r="B67" s="49">
        <v>21640447.66</v>
      </c>
      <c r="C67" s="49">
        <v>14132585.769999998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43">
        <f aca="true" t="shared" si="21" ref="O67:O78">SUM(B67:N67)</f>
        <v>35773033.43</v>
      </c>
      <c r="P67"/>
      <c r="Q67" s="53"/>
      <c r="S67" s="54"/>
    </row>
    <row r="68" spans="1:17" ht="18.75" customHeight="1">
      <c r="A68" s="18" t="s">
        <v>86</v>
      </c>
      <c r="B68" s="51">
        <v>0</v>
      </c>
      <c r="C68" s="51">
        <v>0</v>
      </c>
      <c r="D68" s="38">
        <v>18042972.549999993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38">
        <f t="shared" si="21"/>
        <v>18042972.549999993</v>
      </c>
      <c r="Q68" s="54"/>
    </row>
    <row r="69" spans="1:20" ht="18.75" customHeight="1">
      <c r="A69" s="18" t="s">
        <v>87</v>
      </c>
      <c r="B69" s="51">
        <v>0</v>
      </c>
      <c r="C69" s="51">
        <v>0</v>
      </c>
      <c r="D69" s="51">
        <v>0</v>
      </c>
      <c r="E69" s="38">
        <v>4323220.99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43">
        <f t="shared" si="21"/>
        <v>4323220.99</v>
      </c>
      <c r="Q69" s="53"/>
      <c r="R69"/>
      <c r="S69" s="52"/>
      <c r="T69" s="52"/>
    </row>
    <row r="70" spans="1:19" ht="18.75" customHeight="1">
      <c r="A70" s="18" t="s">
        <v>88</v>
      </c>
      <c r="B70" s="51">
        <v>0</v>
      </c>
      <c r="C70" s="51">
        <v>0</v>
      </c>
      <c r="D70" s="51">
        <v>0</v>
      </c>
      <c r="E70" s="51">
        <v>0</v>
      </c>
      <c r="F70" s="38">
        <v>19257076.960000005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38">
        <f t="shared" si="21"/>
        <v>19257076.960000005</v>
      </c>
      <c r="S70" s="55"/>
    </row>
    <row r="71" spans="1:20" ht="18.75" customHeight="1">
      <c r="A71" s="18" t="s">
        <v>89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49">
        <v>22024508.519999996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43">
        <f t="shared" si="21"/>
        <v>22024508.519999996</v>
      </c>
      <c r="S71" s="52"/>
      <c r="T71"/>
    </row>
    <row r="72" spans="1:21" ht="18.75" customHeight="1">
      <c r="A72" s="18" t="s">
        <v>90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49">
        <v>18464475.25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43">
        <f t="shared" si="21"/>
        <v>18464475.25</v>
      </c>
      <c r="Q72" s="50"/>
      <c r="S72" s="53"/>
      <c r="U72"/>
    </row>
    <row r="73" spans="1:21" ht="18.75" customHeight="1">
      <c r="A73" s="18" t="s">
        <v>91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49">
        <v>4989846.069999998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43">
        <f t="shared" si="21"/>
        <v>4989846.069999998</v>
      </c>
      <c r="Q73" s="52"/>
      <c r="S73" s="53"/>
      <c r="U73"/>
    </row>
    <row r="74" spans="1:22" ht="18.75" customHeight="1">
      <c r="A74" s="18" t="s">
        <v>92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38">
        <v>22254445.730000004</v>
      </c>
      <c r="K74" s="51">
        <v>0</v>
      </c>
      <c r="L74" s="51">
        <v>0</v>
      </c>
      <c r="M74" s="51">
        <v>0</v>
      </c>
      <c r="N74" s="51">
        <v>0</v>
      </c>
      <c r="O74" s="38">
        <f t="shared" si="21"/>
        <v>22254445.730000004</v>
      </c>
      <c r="V74"/>
    </row>
    <row r="75" spans="1:23" ht="18.75" customHeight="1">
      <c r="A75" s="18" t="s">
        <v>93</v>
      </c>
      <c r="B75" s="51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38">
        <v>19134688.61</v>
      </c>
      <c r="L75" s="51">
        <v>0</v>
      </c>
      <c r="M75" s="51">
        <v>0</v>
      </c>
      <c r="N75" s="51">
        <v>0</v>
      </c>
      <c r="O75" s="43">
        <f t="shared" si="21"/>
        <v>19134688.61</v>
      </c>
      <c r="W75"/>
    </row>
    <row r="76" spans="1:24" ht="18.75" customHeight="1">
      <c r="A76" s="18" t="s">
        <v>94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38">
        <v>22861579.95</v>
      </c>
      <c r="M76" s="51">
        <v>0</v>
      </c>
      <c r="N76" s="56">
        <v>0</v>
      </c>
      <c r="O76" s="38">
        <f t="shared" si="21"/>
        <v>22861579.95</v>
      </c>
      <c r="X76"/>
    </row>
    <row r="77" spans="1:25" ht="18.75" customHeight="1">
      <c r="A77" s="18" t="s">
        <v>95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38">
        <v>11261819.96</v>
      </c>
      <c r="N77" s="51">
        <v>0</v>
      </c>
      <c r="O77" s="43">
        <f t="shared" si="21"/>
        <v>11261819.96</v>
      </c>
      <c r="Y77"/>
    </row>
    <row r="78" spans="1:26" ht="18.75" customHeight="1">
      <c r="A78" s="18" t="s">
        <v>96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38">
        <v>5346819.819999999</v>
      </c>
      <c r="O78" s="38">
        <f t="shared" si="21"/>
        <v>5346819.819999999</v>
      </c>
      <c r="P78"/>
      <c r="Z78"/>
    </row>
    <row r="79" spans="1:26" ht="18.75" customHeight="1">
      <c r="A79" s="44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1:15" ht="1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</row>
    <row r="82" spans="1:15" ht="18.75" customHeight="1">
      <c r="A82" s="20" t="s">
        <v>97</v>
      </c>
      <c r="B82" s="51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43"/>
    </row>
    <row r="83" spans="1:16" ht="18.75" customHeight="1">
      <c r="A83" s="18" t="s">
        <v>98</v>
      </c>
      <c r="B83" s="61">
        <v>2.341490655003458</v>
      </c>
      <c r="C83" s="61">
        <v>2.512289740320244</v>
      </c>
      <c r="D83" s="61">
        <v>0</v>
      </c>
      <c r="E83" s="61">
        <v>0</v>
      </c>
      <c r="F83" s="51">
        <v>0</v>
      </c>
      <c r="G83" s="51">
        <v>0</v>
      </c>
      <c r="H83" s="61">
        <v>0</v>
      </c>
      <c r="I83" s="61">
        <v>0</v>
      </c>
      <c r="J83" s="61">
        <v>0</v>
      </c>
      <c r="K83" s="61">
        <v>0</v>
      </c>
      <c r="L83" s="51">
        <v>0</v>
      </c>
      <c r="M83" s="61">
        <v>0</v>
      </c>
      <c r="N83" s="61">
        <v>0</v>
      </c>
      <c r="O83" s="43"/>
      <c r="P83"/>
    </row>
    <row r="84" spans="1:16" ht="18.75" customHeight="1">
      <c r="A84" s="18" t="s">
        <v>99</v>
      </c>
      <c r="B84" s="61">
        <v>2.047928308638734</v>
      </c>
      <c r="C84" s="61">
        <v>2.098937745888988</v>
      </c>
      <c r="D84" s="61">
        <v>0</v>
      </c>
      <c r="E84" s="61">
        <v>0</v>
      </c>
      <c r="F84" s="51">
        <v>0</v>
      </c>
      <c r="G84" s="51">
        <v>0</v>
      </c>
      <c r="H84" s="61">
        <v>0</v>
      </c>
      <c r="I84" s="61">
        <v>0</v>
      </c>
      <c r="J84" s="61">
        <v>0</v>
      </c>
      <c r="K84" s="61">
        <v>0</v>
      </c>
      <c r="L84" s="51">
        <v>0</v>
      </c>
      <c r="M84" s="61">
        <v>0</v>
      </c>
      <c r="N84" s="61">
        <v>0</v>
      </c>
      <c r="O84" s="43"/>
      <c r="P84"/>
    </row>
    <row r="85" spans="1:17" ht="18.75" customHeight="1">
      <c r="A85" s="18" t="s">
        <v>100</v>
      </c>
      <c r="B85" s="61">
        <v>0</v>
      </c>
      <c r="C85" s="61">
        <v>0</v>
      </c>
      <c r="D85" s="62">
        <f>(D$37+D$38+D$39)/D$7</f>
        <v>1.869131564980149</v>
      </c>
      <c r="E85" s="61">
        <v>0</v>
      </c>
      <c r="F85" s="51">
        <v>0</v>
      </c>
      <c r="G85" s="51">
        <v>0</v>
      </c>
      <c r="H85" s="61">
        <v>0</v>
      </c>
      <c r="I85" s="61">
        <v>0</v>
      </c>
      <c r="J85" s="61">
        <v>0</v>
      </c>
      <c r="K85" s="61">
        <v>0</v>
      </c>
      <c r="L85" s="51">
        <v>0</v>
      </c>
      <c r="M85" s="61">
        <v>0</v>
      </c>
      <c r="N85" s="61">
        <v>0</v>
      </c>
      <c r="O85" s="38"/>
      <c r="Q85"/>
    </row>
    <row r="86" spans="1:18" ht="18.75" customHeight="1">
      <c r="A86" s="18" t="s">
        <v>101</v>
      </c>
      <c r="B86" s="61">
        <v>0</v>
      </c>
      <c r="C86" s="61">
        <v>0</v>
      </c>
      <c r="D86" s="61">
        <v>0</v>
      </c>
      <c r="E86" s="62">
        <f>(E$37+E$38+E$39)/E$7</f>
        <v>2.7737092607548415</v>
      </c>
      <c r="F86" s="51">
        <v>0</v>
      </c>
      <c r="G86" s="51">
        <v>0</v>
      </c>
      <c r="H86" s="61">
        <v>0</v>
      </c>
      <c r="I86" s="61">
        <v>0</v>
      </c>
      <c r="J86" s="61">
        <v>0</v>
      </c>
      <c r="K86" s="61">
        <v>0</v>
      </c>
      <c r="L86" s="51">
        <v>0</v>
      </c>
      <c r="M86" s="61">
        <v>0</v>
      </c>
      <c r="N86" s="61">
        <v>0</v>
      </c>
      <c r="O86" s="43"/>
      <c r="R86"/>
    </row>
    <row r="87" spans="1:19" ht="18.75" customHeight="1">
      <c r="A87" s="18" t="s">
        <v>102</v>
      </c>
      <c r="B87" s="61">
        <v>0</v>
      </c>
      <c r="C87" s="61">
        <v>0</v>
      </c>
      <c r="D87" s="61">
        <v>0</v>
      </c>
      <c r="E87" s="61">
        <v>0</v>
      </c>
      <c r="F87" s="61">
        <f>(F$37+F$38+F$39)/F$7</f>
        <v>2.1823328210499433</v>
      </c>
      <c r="G87" s="51">
        <v>0</v>
      </c>
      <c r="H87" s="61">
        <v>0</v>
      </c>
      <c r="I87" s="61">
        <v>0</v>
      </c>
      <c r="J87" s="61">
        <v>0</v>
      </c>
      <c r="K87" s="61">
        <v>0</v>
      </c>
      <c r="L87" s="51">
        <v>0</v>
      </c>
      <c r="M87" s="61">
        <v>0</v>
      </c>
      <c r="N87" s="61">
        <v>0</v>
      </c>
      <c r="O87" s="38"/>
      <c r="S87"/>
    </row>
    <row r="88" spans="1:20" ht="18.75" customHeight="1">
      <c r="A88" s="18" t="s">
        <v>103</v>
      </c>
      <c r="B88" s="61">
        <v>0</v>
      </c>
      <c r="C88" s="61">
        <v>0</v>
      </c>
      <c r="D88" s="61">
        <v>0</v>
      </c>
      <c r="E88" s="61">
        <v>0</v>
      </c>
      <c r="F88" s="51">
        <v>0</v>
      </c>
      <c r="G88" s="61">
        <f>(G$37+G$38+G$39)/G$7</f>
        <v>1.7306983167915178</v>
      </c>
      <c r="H88" s="61">
        <v>0</v>
      </c>
      <c r="I88" s="61">
        <v>0</v>
      </c>
      <c r="J88" s="61">
        <v>0</v>
      </c>
      <c r="K88" s="61">
        <v>0</v>
      </c>
      <c r="L88" s="51">
        <v>0</v>
      </c>
      <c r="M88" s="61">
        <v>0</v>
      </c>
      <c r="N88" s="61">
        <v>0</v>
      </c>
      <c r="O88" s="43"/>
      <c r="T88"/>
    </row>
    <row r="89" spans="1:21" ht="18.75" customHeight="1">
      <c r="A89" s="18" t="s">
        <v>104</v>
      </c>
      <c r="B89" s="61">
        <v>0</v>
      </c>
      <c r="C89" s="61">
        <v>0</v>
      </c>
      <c r="D89" s="61">
        <v>0</v>
      </c>
      <c r="E89" s="61">
        <v>0</v>
      </c>
      <c r="F89" s="51">
        <v>0</v>
      </c>
      <c r="G89" s="51">
        <v>0</v>
      </c>
      <c r="H89" s="61">
        <f>(H$37+H$38+H$39)/H$7</f>
        <v>2.0923016210512926</v>
      </c>
      <c r="I89" s="61">
        <v>0</v>
      </c>
      <c r="J89" s="61">
        <v>0</v>
      </c>
      <c r="K89" s="61">
        <v>0</v>
      </c>
      <c r="L89" s="51">
        <v>0</v>
      </c>
      <c r="M89" s="61">
        <v>0</v>
      </c>
      <c r="N89" s="61">
        <v>0</v>
      </c>
      <c r="O89" s="43"/>
      <c r="U89"/>
    </row>
    <row r="90" spans="1:21" ht="18.75" customHeight="1">
      <c r="A90" s="18" t="s">
        <v>105</v>
      </c>
      <c r="B90" s="61">
        <v>0</v>
      </c>
      <c r="C90" s="61">
        <v>0</v>
      </c>
      <c r="D90" s="61">
        <v>0</v>
      </c>
      <c r="E90" s="61">
        <v>0</v>
      </c>
      <c r="F90" s="51">
        <v>0</v>
      </c>
      <c r="G90" s="51">
        <v>0</v>
      </c>
      <c r="H90" s="61">
        <v>0</v>
      </c>
      <c r="I90" s="61">
        <f>(I$37+I$38+I$39)/I$7</f>
        <v>2.1401537001641233</v>
      </c>
      <c r="J90" s="61">
        <v>0</v>
      </c>
      <c r="K90" s="61">
        <v>0</v>
      </c>
      <c r="L90" s="51">
        <v>0</v>
      </c>
      <c r="M90" s="61">
        <v>0</v>
      </c>
      <c r="N90" s="61">
        <v>0</v>
      </c>
      <c r="O90" s="43"/>
      <c r="U90"/>
    </row>
    <row r="91" spans="1:22" ht="18.75" customHeight="1">
      <c r="A91" s="18" t="s">
        <v>106</v>
      </c>
      <c r="B91" s="61">
        <v>0</v>
      </c>
      <c r="C91" s="61">
        <v>0</v>
      </c>
      <c r="D91" s="61">
        <v>0</v>
      </c>
      <c r="E91" s="61">
        <v>0</v>
      </c>
      <c r="F91" s="51">
        <v>0</v>
      </c>
      <c r="G91" s="51">
        <v>0</v>
      </c>
      <c r="H91" s="61">
        <v>0</v>
      </c>
      <c r="I91" s="61">
        <v>0</v>
      </c>
      <c r="J91" s="61">
        <f>(J$37+J$38+J$39)/J$7</f>
        <v>2.055624059371308</v>
      </c>
      <c r="K91" s="61">
        <v>0</v>
      </c>
      <c r="L91" s="51">
        <v>0</v>
      </c>
      <c r="M91" s="61">
        <v>0</v>
      </c>
      <c r="N91" s="61">
        <v>0</v>
      </c>
      <c r="O91" s="38"/>
      <c r="V91"/>
    </row>
    <row r="92" spans="1:23" ht="18.75" customHeight="1">
      <c r="A92" s="18" t="s">
        <v>107</v>
      </c>
      <c r="B92" s="61">
        <v>0</v>
      </c>
      <c r="C92" s="61">
        <v>0</v>
      </c>
      <c r="D92" s="61">
        <v>0</v>
      </c>
      <c r="E92" s="61">
        <v>0</v>
      </c>
      <c r="F92" s="51">
        <v>0</v>
      </c>
      <c r="G92" s="51">
        <v>0</v>
      </c>
      <c r="H92" s="61">
        <v>0</v>
      </c>
      <c r="I92" s="61">
        <v>0</v>
      </c>
      <c r="J92" s="61">
        <v>0</v>
      </c>
      <c r="K92" s="61">
        <f>(K$37+K$38+K$39)/K$7</f>
        <v>2.412863611225749</v>
      </c>
      <c r="L92" s="51">
        <v>0</v>
      </c>
      <c r="M92" s="61">
        <v>0</v>
      </c>
      <c r="N92" s="61">
        <v>0</v>
      </c>
      <c r="O92" s="43"/>
      <c r="W92"/>
    </row>
    <row r="93" spans="1:24" ht="18.75" customHeight="1">
      <c r="A93" s="18" t="s">
        <v>108</v>
      </c>
      <c r="B93" s="61">
        <v>0</v>
      </c>
      <c r="C93" s="61">
        <v>0</v>
      </c>
      <c r="D93" s="61">
        <v>0</v>
      </c>
      <c r="E93" s="61">
        <v>0</v>
      </c>
      <c r="F93" s="51">
        <v>0</v>
      </c>
      <c r="G93" s="51">
        <v>0</v>
      </c>
      <c r="H93" s="61">
        <v>0</v>
      </c>
      <c r="I93" s="61">
        <v>0</v>
      </c>
      <c r="J93" s="61">
        <v>0</v>
      </c>
      <c r="K93" s="61">
        <v>0</v>
      </c>
      <c r="L93" s="61">
        <f>(L$37+L$38+L$39)/L$7</f>
        <v>2.312418016362679</v>
      </c>
      <c r="M93" s="61">
        <v>0</v>
      </c>
      <c r="N93" s="61">
        <v>0</v>
      </c>
      <c r="O93" s="38"/>
      <c r="X93"/>
    </row>
    <row r="94" spans="1:25" ht="18.75" customHeight="1">
      <c r="A94" s="18" t="s">
        <v>109</v>
      </c>
      <c r="B94" s="61">
        <v>0</v>
      </c>
      <c r="C94" s="61">
        <v>0</v>
      </c>
      <c r="D94" s="61">
        <v>0</v>
      </c>
      <c r="E94" s="61">
        <v>0</v>
      </c>
      <c r="F94" s="51">
        <v>0</v>
      </c>
      <c r="G94" s="5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f>(M$37+M$38+M$39)/M$7</f>
        <v>2.90399622267292</v>
      </c>
      <c r="N94" s="61">
        <v>0</v>
      </c>
      <c r="O94" s="63"/>
      <c r="Y94"/>
    </row>
    <row r="95" spans="1:26" ht="18.75" customHeight="1">
      <c r="A95" s="44" t="s">
        <v>110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5">
        <f>(N$37+N$38+N$39)/N$7</f>
        <v>2.516657445060027</v>
      </c>
      <c r="O95" s="66"/>
      <c r="P95"/>
      <c r="Z95"/>
    </row>
    <row r="96" spans="1:14" ht="21" customHeight="1">
      <c r="A96" s="67" t="s">
        <v>111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 customHeight="1">
      <c r="A97" s="67" t="s">
        <v>112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</row>
    <row r="98" spans="1:14" ht="15.75">
      <c r="A98" s="67" t="s">
        <v>113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</row>
    <row r="99" spans="1:14" ht="15.75">
      <c r="A99" s="67" t="s">
        <v>114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</row>
    <row r="100" spans="1:14" ht="15.75">
      <c r="A100" s="67" t="s">
        <v>115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9"/>
    </row>
    <row r="101" spans="1:14" ht="15.75">
      <c r="A101" s="67" t="s">
        <v>116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9"/>
    </row>
    <row r="102" spans="1:14" ht="15.75">
      <c r="A102" s="67" t="s">
        <v>117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9"/>
    </row>
    <row r="103" spans="1:14" ht="15.75">
      <c r="A103" s="67" t="s">
        <v>118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9"/>
    </row>
    <row r="104" spans="1:14" ht="15.75">
      <c r="A104" s="70" t="s">
        <v>119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</row>
  </sheetData>
  <sheetProtection/>
  <mergeCells count="7">
    <mergeCell ref="A104:N104"/>
    <mergeCell ref="A1:O1"/>
    <mergeCell ref="A2:O2"/>
    <mergeCell ref="A4:A6"/>
    <mergeCell ref="B4:N4"/>
    <mergeCell ref="O4:O6"/>
    <mergeCell ref="A80:O80"/>
  </mergeCells>
  <printOptions horizontalCentered="1"/>
  <pageMargins left="0.11811023622047245" right="0.1968503937007874" top="0.6299212598425197" bottom="0.2755905511811024" header="0.31496062992125984" footer="0.31496062992125984"/>
  <pageSetup fitToHeight="2" horizontalDpi="600" verticalDpi="600" orientation="landscape" paperSize="8" scale="54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2018-06-07T16:00:31Z</cp:lastPrinted>
  <dcterms:created xsi:type="dcterms:W3CDTF">2018-06-07T14:14:05Z</dcterms:created>
  <dcterms:modified xsi:type="dcterms:W3CDTF">2018-06-07T17:29:28Z</dcterms:modified>
  <cp:category/>
  <cp:version/>
  <cp:contentType/>
  <cp:contentStatus/>
</cp:coreProperties>
</file>