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<sst xmlns="http://schemas.openxmlformats.org/spreadsheetml/2006/main" count="115" uniqueCount="113">
  <si>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</si>
  <si>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</si>
  <si>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</si>
  <si>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</si>
  <si>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</si>
  <si>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</si>
  <si>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</si>
  <si>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</si>
  <si>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</si>
  <si>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</si>
  <si>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</si>
  <si>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</si>
  <si>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</si>
  <si>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</si>
  <si>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</si>
  <si>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</si>
  <si>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</si>
  <si>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</si>
  <si>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</si>
  <si>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</si>
  <si>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</si>
  <si>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</si>
  <si>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</si>
  <si>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</si>
  <si>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</si>
  <si>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</si>
  <si>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</si>
  <si>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</si>
  <si>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</si>
  <si>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</si>
  <si>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</si>
  <si>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</si>
  <si>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</si>
  <si>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</si>
  <si>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</si>
  <si>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</si>
  <si>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</si>
  <si>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</si>
  <si>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</si>
  <si>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</si>
  <si>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</si>
  <si>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</si>
  <si>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</si>
  <si>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</si>
  <si>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</si>
  <si>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</si>
  <si>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</si>
  <si>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</si>
  <si>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</si>
  <si>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</si>
  <si>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</si>
  <si>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</si>
  <si>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</si>
  <si>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</si>
  <si>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</si>
  <si>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</si>
  <si>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</si>
  <si>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</si>
  <si>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</si>
  <si>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</si>
  <si>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</si>
  <si>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</si>
  <si>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</si>
  <si>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</si>
  <si>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</si>
  <si>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</si>
  <si>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</si>
  <si>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</si>
  <si>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</si>
  <si>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</si>
  <si>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</si>
  <si>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</si>
  <si>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</si>
  <si>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</si>
  <si>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</si>
  <si>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</si>
  <si>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</si>
  <si>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</si>
  <si>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</si>
  <si>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</si>
  <si>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</si>
  <si>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</si>
  <si>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</si>
  <si>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</si>
  <si>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</si>
  <si>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</si>
  <si>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</si>
  <si>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</si>
  <si>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</si>
  <si>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</si>
  <si>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</si>
  <si>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</si>
  <si>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</si>
  <si>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</si>
  <si>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</si>
  <si>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</si>
  <si>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</si>
  <si>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</si>
  <si>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</si>
  <si>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</si>
  <si>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</si>
  <si>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</si>
  <si>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</si>
  <si>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</si>
  <si>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</si>
  <si>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</si>
  <si>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</si>
  <si>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</si>
  <si>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</si>
  <si>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31/05/18 - VENCIMENTO 07/06/18</t>
  </si>
  <si>
    <t>5.5. Saldo Inicial Negativo</t>
  </si>
  <si>
    <t>6.1. Saldo Final Negativo</t>
  </si>
  <si>
    <t>5.2.11.Reequilíbrio Financeiro Previsto Contratualmente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</si>
</sst>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07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07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07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229274</v>
      </c>
      <c r="C7" s="10">
        <f>C8+C20+C24</f>
        <v>154089</v>
      </c>
      <c r="D7" s="10">
        <f>D8+D20+D24</f>
        <v>201978</v>
      </c>
      <c r="E7" s="10">
        <f>E8+E20+E24</f>
        <v>29276</v>
      </c>
      <c r="F7" s="10">
        <f aca="true" t="shared" si="0" ref="F7:N7">F8+F20+F24</f>
        <v>173830</v>
      </c>
      <c r="G7" s="10">
        <f t="shared" si="0"/>
        <v>242811</v>
      </c>
      <c r="H7" s="10">
        <f>H8+H20+H24</f>
        <v>162658</v>
      </c>
      <c r="I7" s="10">
        <f>I8+I20+I24</f>
        <v>41765</v>
      </c>
      <c r="J7" s="10">
        <f>J8+J20+J24</f>
        <v>217696</v>
      </c>
      <c r="K7" s="10">
        <f>K8+K20+K24</f>
        <v>151842</v>
      </c>
      <c r="L7" s="10">
        <f>L8+L20+L24</f>
        <v>194963</v>
      </c>
      <c r="M7" s="10">
        <f t="shared" si="0"/>
        <v>66740</v>
      </c>
      <c r="N7" s="10">
        <f t="shared" si="0"/>
        <v>36457</v>
      </c>
      <c r="O7" s="10">
        <f>+O8+O20+O24</f>
        <v>1903379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106105</v>
      </c>
      <c r="C8" s="12">
        <f>+C9+C12+C16</f>
        <v>75089</v>
      </c>
      <c r="D8" s="12">
        <f>+D9+D12+D16</f>
        <v>102589</v>
      </c>
      <c r="E8" s="12">
        <f>+E9+E12+E16</f>
        <v>13351</v>
      </c>
      <c r="F8" s="12">
        <f aca="true" t="shared" si="1" ref="F8:N8">+F9+F12+F16</f>
        <v>84142</v>
      </c>
      <c r="G8" s="12">
        <f t="shared" si="1"/>
        <v>120312</v>
      </c>
      <c r="H8" s="12">
        <f>+H9+H12+H16</f>
        <v>79689</v>
      </c>
      <c r="I8" s="12">
        <f>+I9+I12+I16</f>
        <v>20151</v>
      </c>
      <c r="J8" s="12">
        <f>+J9+J12+J16</f>
        <v>106315</v>
      </c>
      <c r="K8" s="12">
        <f>+K9+K12+K16</f>
        <v>75585</v>
      </c>
      <c r="L8" s="12">
        <f>+L9+L12+L16</f>
        <v>91015</v>
      </c>
      <c r="M8" s="12">
        <f t="shared" si="1"/>
        <v>34834</v>
      </c>
      <c r="N8" s="12">
        <f t="shared" si="1"/>
        <v>20064</v>
      </c>
      <c r="O8" s="12">
        <f>SUM(B8:N8)</f>
        <v>929241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14278</v>
      </c>
      <c r="C9" s="14">
        <v>12882</v>
      </c>
      <c r="D9" s="14">
        <v>11652</v>
      </c>
      <c r="E9" s="14">
        <v>1520</v>
      </c>
      <c r="F9" s="14">
        <v>10284</v>
      </c>
      <c r="G9" s="14">
        <v>16807</v>
      </c>
      <c r="H9" s="14">
        <v>13326</v>
      </c>
      <c r="I9" s="14">
        <v>3242</v>
      </c>
      <c r="J9" s="14">
        <v>10274</v>
      </c>
      <c r="K9" s="14">
        <v>11661</v>
      </c>
      <c r="L9" s="14">
        <v>9616</v>
      </c>
      <c r="M9" s="14">
        <v>4857</v>
      </c>
      <c r="N9" s="14">
        <v>2717</v>
      </c>
      <c r="O9" s="12">
        <f aca="true" t="shared" si="2" ref="O9:O19">SUM(B9:N9)</f>
        <v>123116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14278</v>
      </c>
      <c r="C10" s="14">
        <f>+C9-C11</f>
        <v>12882</v>
      </c>
      <c r="D10" s="14">
        <f>+D9-D11</f>
        <v>11652</v>
      </c>
      <c r="E10" s="14">
        <f>+E9-E11</f>
        <v>1520</v>
      </c>
      <c r="F10" s="14">
        <f aca="true" t="shared" si="3" ref="F10:N10">+F9-F11</f>
        <v>10284</v>
      </c>
      <c r="G10" s="14">
        <f t="shared" si="3"/>
        <v>16807</v>
      </c>
      <c r="H10" s="14">
        <f>+H9-H11</f>
        <v>13326</v>
      </c>
      <c r="I10" s="14">
        <f>+I9-I11</f>
        <v>3242</v>
      </c>
      <c r="J10" s="14">
        <f>+J9-J11</f>
        <v>10274</v>
      </c>
      <c r="K10" s="14">
        <f>+K9-K11</f>
        <v>11661</v>
      </c>
      <c r="L10" s="14">
        <f>+L9-L11</f>
        <v>9616</v>
      </c>
      <c r="M10" s="14">
        <f t="shared" si="3"/>
        <v>4857</v>
      </c>
      <c r="N10" s="14">
        <f t="shared" si="3"/>
        <v>2717</v>
      </c>
      <c r="O10" s="12">
        <f t="shared" si="2"/>
        <v>123116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86592</v>
      </c>
      <c r="C12" s="14">
        <f>C13+C14+C15</f>
        <v>58559</v>
      </c>
      <c r="D12" s="14">
        <f>D13+D14+D15</f>
        <v>86455</v>
      </c>
      <c r="E12" s="14">
        <f>E13+E14+E15</f>
        <v>11151</v>
      </c>
      <c r="F12" s="14">
        <f aca="true" t="shared" si="4" ref="F12:N12">F13+F14+F15</f>
        <v>69731</v>
      </c>
      <c r="G12" s="14">
        <f t="shared" si="4"/>
        <v>97430</v>
      </c>
      <c r="H12" s="14">
        <f>H13+H14+H15</f>
        <v>62622</v>
      </c>
      <c r="I12" s="14">
        <f>I13+I14+I15</f>
        <v>15990</v>
      </c>
      <c r="J12" s="14">
        <f>J13+J14+J15</f>
        <v>90201</v>
      </c>
      <c r="K12" s="14">
        <f>K13+K14+K15</f>
        <v>60212</v>
      </c>
      <c r="L12" s="14">
        <f>L13+L14+L15</f>
        <v>76018</v>
      </c>
      <c r="M12" s="14">
        <f t="shared" si="4"/>
        <v>28385</v>
      </c>
      <c r="N12" s="14">
        <f t="shared" si="4"/>
        <v>16562</v>
      </c>
      <c r="O12" s="12">
        <f t="shared" si="2"/>
        <v>759908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40446</v>
      </c>
      <c r="C13" s="14">
        <v>27867</v>
      </c>
      <c r="D13" s="14">
        <v>39937</v>
      </c>
      <c r="E13" s="14">
        <v>5067</v>
      </c>
      <c r="F13" s="14">
        <v>32565</v>
      </c>
      <c r="G13" s="14">
        <v>45487</v>
      </c>
      <c r="H13" s="14">
        <v>30143</v>
      </c>
      <c r="I13" s="14">
        <v>7674</v>
      </c>
      <c r="J13" s="14">
        <v>42332</v>
      </c>
      <c r="K13" s="14">
        <v>27226</v>
      </c>
      <c r="L13" s="14">
        <v>32749</v>
      </c>
      <c r="M13" s="14">
        <v>11912</v>
      </c>
      <c r="N13" s="14">
        <v>6921</v>
      </c>
      <c r="O13" s="12">
        <f t="shared" si="2"/>
        <v>350326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44423</v>
      </c>
      <c r="C14" s="14">
        <v>28967</v>
      </c>
      <c r="D14" s="14">
        <v>45231</v>
      </c>
      <c r="E14" s="14">
        <v>5834</v>
      </c>
      <c r="F14" s="14">
        <v>35638</v>
      </c>
      <c r="G14" s="14">
        <v>48934</v>
      </c>
      <c r="H14" s="14">
        <v>31003</v>
      </c>
      <c r="I14" s="14">
        <v>7937</v>
      </c>
      <c r="J14" s="14">
        <v>46509</v>
      </c>
      <c r="K14" s="14">
        <v>31601</v>
      </c>
      <c r="L14" s="14">
        <v>41975</v>
      </c>
      <c r="M14" s="14">
        <v>15891</v>
      </c>
      <c r="N14" s="14">
        <v>9366</v>
      </c>
      <c r="O14" s="12">
        <f t="shared" si="2"/>
        <v>393309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1723</v>
      </c>
      <c r="C15" s="14">
        <v>1725</v>
      </c>
      <c r="D15" s="14">
        <v>1287</v>
      </c>
      <c r="E15" s="14">
        <v>250</v>
      </c>
      <c r="F15" s="14">
        <v>1528</v>
      </c>
      <c r="G15" s="14">
        <v>3009</v>
      </c>
      <c r="H15" s="14">
        <v>1476</v>
      </c>
      <c r="I15" s="14">
        <v>379</v>
      </c>
      <c r="J15" s="14">
        <v>1360</v>
      </c>
      <c r="K15" s="14">
        <v>1385</v>
      </c>
      <c r="L15" s="14">
        <v>1294</v>
      </c>
      <c r="M15" s="14">
        <v>582</v>
      </c>
      <c r="N15" s="14">
        <v>275</v>
      </c>
      <c r="O15" s="12">
        <f t="shared" si="2"/>
        <v>16273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5235</v>
      </c>
      <c r="C16" s="14">
        <f>C17+C18+C19</f>
        <v>3648</v>
      </c>
      <c r="D16" s="14">
        <f>D17+D18+D19</f>
        <v>4482</v>
      </c>
      <c r="E16" s="14">
        <f>E17+E18+E19</f>
        <v>680</v>
      </c>
      <c r="F16" s="14">
        <f aca="true" t="shared" si="5" ref="F16:N16">F17+F18+F19</f>
        <v>4127</v>
      </c>
      <c r="G16" s="14">
        <f t="shared" si="5"/>
        <v>6075</v>
      </c>
      <c r="H16" s="14">
        <f>H17+H18+H19</f>
        <v>3741</v>
      </c>
      <c r="I16" s="14">
        <f>I17+I18+I19</f>
        <v>919</v>
      </c>
      <c r="J16" s="14">
        <f>J17+J18+J19</f>
        <v>5840</v>
      </c>
      <c r="K16" s="14">
        <f>K17+K18+K19</f>
        <v>3712</v>
      </c>
      <c r="L16" s="14">
        <f>L17+L18+L19</f>
        <v>5381</v>
      </c>
      <c r="M16" s="14">
        <f t="shared" si="5"/>
        <v>1592</v>
      </c>
      <c r="N16" s="14">
        <f t="shared" si="5"/>
        <v>785</v>
      </c>
      <c r="O16" s="12">
        <f t="shared" si="2"/>
        <v>46217</v>
      </c>
    </row>
    <row r="17" spans="1:26" ht="18.75" customHeight="1">
      <c r="A17" s="15" t="s">
        <v>16</v>
      </c>
      <c r="B17" s="14">
        <v>5196</v>
      </c>
      <c r="C17" s="14">
        <v>3621</v>
      </c>
      <c r="D17" s="14">
        <v>4454</v>
      </c>
      <c r="E17" s="14">
        <v>672</v>
      </c>
      <c r="F17" s="14">
        <v>4095</v>
      </c>
      <c r="G17" s="14">
        <v>6031</v>
      </c>
      <c r="H17" s="14">
        <v>3714</v>
      </c>
      <c r="I17" s="14">
        <v>912</v>
      </c>
      <c r="J17" s="14">
        <v>5799</v>
      </c>
      <c r="K17" s="14">
        <v>3668</v>
      </c>
      <c r="L17" s="14">
        <v>5331</v>
      </c>
      <c r="M17" s="14">
        <v>1577</v>
      </c>
      <c r="N17" s="14">
        <v>775</v>
      </c>
      <c r="O17" s="12">
        <f t="shared" si="2"/>
        <v>45845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31</v>
      </c>
      <c r="C18" s="14">
        <v>19</v>
      </c>
      <c r="D18" s="14">
        <v>25</v>
      </c>
      <c r="E18" s="14">
        <v>8</v>
      </c>
      <c r="F18" s="14">
        <v>29</v>
      </c>
      <c r="G18" s="14">
        <v>38</v>
      </c>
      <c r="H18" s="14">
        <v>26</v>
      </c>
      <c r="I18" s="14">
        <v>7</v>
      </c>
      <c r="J18" s="14">
        <v>32</v>
      </c>
      <c r="K18" s="14">
        <v>29</v>
      </c>
      <c r="L18" s="14">
        <v>44</v>
      </c>
      <c r="M18" s="14">
        <v>12</v>
      </c>
      <c r="N18" s="14">
        <v>10</v>
      </c>
      <c r="O18" s="12">
        <f t="shared" si="2"/>
        <v>310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8</v>
      </c>
      <c r="D19" s="14">
        <v>3</v>
      </c>
      <c r="E19" s="14">
        <v>0</v>
      </c>
      <c r="F19" s="14">
        <v>3</v>
      </c>
      <c r="G19" s="14">
        <v>6</v>
      </c>
      <c r="H19" s="14">
        <v>1</v>
      </c>
      <c r="I19" s="14">
        <v>0</v>
      </c>
      <c r="J19" s="14">
        <v>9</v>
      </c>
      <c r="K19" s="14">
        <v>15</v>
      </c>
      <c r="L19" s="14">
        <v>6</v>
      </c>
      <c r="M19" s="14">
        <v>3</v>
      </c>
      <c r="N19" s="14">
        <v>0</v>
      </c>
      <c r="O19" s="12">
        <f t="shared" si="2"/>
        <v>62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61322</v>
      </c>
      <c r="C20" s="18">
        <f>C21+C22+C23</f>
        <v>35162</v>
      </c>
      <c r="D20" s="18">
        <f>D21+D22+D23</f>
        <v>45710</v>
      </c>
      <c r="E20" s="18">
        <f>E21+E22+E23</f>
        <v>6751</v>
      </c>
      <c r="F20" s="18">
        <f aca="true" t="shared" si="6" ref="F20:N20">F21+F22+F23</f>
        <v>41137</v>
      </c>
      <c r="G20" s="18">
        <f t="shared" si="6"/>
        <v>52976</v>
      </c>
      <c r="H20" s="18">
        <f>H21+H22+H23</f>
        <v>39462</v>
      </c>
      <c r="I20" s="18">
        <f>I21+I22+I23</f>
        <v>10166</v>
      </c>
      <c r="J20" s="18">
        <f>J21+J22+J23</f>
        <v>58997</v>
      </c>
      <c r="K20" s="18">
        <f>K21+K22+K23</f>
        <v>36219</v>
      </c>
      <c r="L20" s="18">
        <f>L21+L22+L23</f>
        <v>60550</v>
      </c>
      <c r="M20" s="18">
        <f t="shared" si="6"/>
        <v>18575</v>
      </c>
      <c r="N20" s="18">
        <f t="shared" si="6"/>
        <v>10095</v>
      </c>
      <c r="O20" s="12">
        <f aca="true" t="shared" si="7" ref="O20:O26">SUM(B20:N20)</f>
        <v>477122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31759</v>
      </c>
      <c r="C21" s="14">
        <v>19746</v>
      </c>
      <c r="D21" s="14">
        <v>21888</v>
      </c>
      <c r="E21" s="14">
        <v>3454</v>
      </c>
      <c r="F21" s="14">
        <v>21441</v>
      </c>
      <c r="G21" s="14">
        <v>27300</v>
      </c>
      <c r="H21" s="14">
        <v>21624</v>
      </c>
      <c r="I21" s="14">
        <v>5509</v>
      </c>
      <c r="J21" s="14">
        <v>30619</v>
      </c>
      <c r="K21" s="14">
        <v>18587</v>
      </c>
      <c r="L21" s="14">
        <v>29042</v>
      </c>
      <c r="M21" s="14">
        <v>9296</v>
      </c>
      <c r="N21" s="14">
        <v>4796</v>
      </c>
      <c r="O21" s="12">
        <f t="shared" si="7"/>
        <v>245061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28793</v>
      </c>
      <c r="C22" s="14">
        <v>14839</v>
      </c>
      <c r="D22" s="14">
        <v>23346</v>
      </c>
      <c r="E22" s="14">
        <v>3204</v>
      </c>
      <c r="F22" s="14">
        <v>19131</v>
      </c>
      <c r="G22" s="14">
        <v>24743</v>
      </c>
      <c r="H22" s="14">
        <v>17277</v>
      </c>
      <c r="I22" s="14">
        <v>4513</v>
      </c>
      <c r="J22" s="14">
        <v>27802</v>
      </c>
      <c r="K22" s="14">
        <v>17083</v>
      </c>
      <c r="L22" s="14">
        <v>30814</v>
      </c>
      <c r="M22" s="14">
        <v>9044</v>
      </c>
      <c r="N22" s="14">
        <v>5178</v>
      </c>
      <c r="O22" s="12">
        <f t="shared" si="7"/>
        <v>225767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770</v>
      </c>
      <c r="C23" s="14">
        <v>577</v>
      </c>
      <c r="D23" s="14">
        <v>476</v>
      </c>
      <c r="E23" s="14">
        <v>93</v>
      </c>
      <c r="F23" s="14">
        <v>565</v>
      </c>
      <c r="G23" s="14">
        <v>933</v>
      </c>
      <c r="H23" s="14">
        <v>561</v>
      </c>
      <c r="I23" s="14">
        <v>144</v>
      </c>
      <c r="J23" s="14">
        <v>576</v>
      </c>
      <c r="K23" s="14">
        <v>549</v>
      </c>
      <c r="L23" s="14">
        <v>694</v>
      </c>
      <c r="M23" s="14">
        <v>235</v>
      </c>
      <c r="N23" s="14">
        <v>121</v>
      </c>
      <c r="O23" s="12">
        <f t="shared" si="7"/>
        <v>6294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61847</v>
      </c>
      <c r="C24" s="14">
        <f>C25+C26</f>
        <v>43838</v>
      </c>
      <c r="D24" s="14">
        <f>D25+D26</f>
        <v>53679</v>
      </c>
      <c r="E24" s="14">
        <f>E25+E26</f>
        <v>9174</v>
      </c>
      <c r="F24" s="14">
        <f aca="true" t="shared" si="8" ref="F24:N24">F25+F26</f>
        <v>48551</v>
      </c>
      <c r="G24" s="14">
        <f t="shared" si="8"/>
        <v>69523</v>
      </c>
      <c r="H24" s="14">
        <f>H25+H26</f>
        <v>43507</v>
      </c>
      <c r="I24" s="14">
        <f>I25+I26</f>
        <v>11448</v>
      </c>
      <c r="J24" s="14">
        <f>J25+J26</f>
        <v>52384</v>
      </c>
      <c r="K24" s="14">
        <f>K25+K26</f>
        <v>40038</v>
      </c>
      <c r="L24" s="14">
        <f>L25+L26</f>
        <v>43398</v>
      </c>
      <c r="M24" s="14">
        <f t="shared" si="8"/>
        <v>13331</v>
      </c>
      <c r="N24" s="14">
        <f t="shared" si="8"/>
        <v>6298</v>
      </c>
      <c r="O24" s="12">
        <f t="shared" si="7"/>
        <v>497016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38268</v>
      </c>
      <c r="C25" s="14">
        <v>29996</v>
      </c>
      <c r="D25" s="14">
        <v>35416</v>
      </c>
      <c r="E25" s="14">
        <v>6605</v>
      </c>
      <c r="F25" s="14">
        <v>32839</v>
      </c>
      <c r="G25" s="14">
        <v>48341</v>
      </c>
      <c r="H25" s="14">
        <v>30325</v>
      </c>
      <c r="I25" s="14">
        <v>8361</v>
      </c>
      <c r="J25" s="14">
        <v>31769</v>
      </c>
      <c r="K25" s="14">
        <v>27135</v>
      </c>
      <c r="L25" s="14">
        <v>27012</v>
      </c>
      <c r="M25" s="14">
        <v>8459</v>
      </c>
      <c r="N25" s="14">
        <v>3644</v>
      </c>
      <c r="O25" s="12">
        <f t="shared" si="7"/>
        <v>328170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23579</v>
      </c>
      <c r="C26" s="14">
        <v>13842</v>
      </c>
      <c r="D26" s="14">
        <v>18263</v>
      </c>
      <c r="E26" s="14">
        <v>2569</v>
      </c>
      <c r="F26" s="14">
        <v>15712</v>
      </c>
      <c r="G26" s="14">
        <v>21182</v>
      </c>
      <c r="H26" s="14">
        <v>13182</v>
      </c>
      <c r="I26" s="14">
        <v>3087</v>
      </c>
      <c r="J26" s="14">
        <v>20615</v>
      </c>
      <c r="K26" s="14">
        <v>12903</v>
      </c>
      <c r="L26" s="14">
        <v>16386</v>
      </c>
      <c r="M26" s="14">
        <v>4872</v>
      </c>
      <c r="N26" s="14">
        <v>2654</v>
      </c>
      <c r="O26" s="12">
        <f t="shared" si="7"/>
        <v>168846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487352.0932360401</v>
      </c>
      <c r="C36" s="58">
        <f aca="true" t="shared" si="11" ref="C36:N36">C37+C38+C39+C40</f>
        <v>343984.79021450004</v>
      </c>
      <c r="D36" s="58">
        <f t="shared" si="11"/>
        <v>388492.54179890006</v>
      </c>
      <c r="E36" s="58">
        <f t="shared" si="11"/>
        <v>81492.49267839998</v>
      </c>
      <c r="F36" s="58">
        <f t="shared" si="11"/>
        <v>383068.4065515</v>
      </c>
      <c r="G36" s="58">
        <f t="shared" si="11"/>
        <v>426103.2128</v>
      </c>
      <c r="H36" s="58">
        <f t="shared" si="11"/>
        <v>344907.1258</v>
      </c>
      <c r="I36" s="58">
        <f>I37+I38+I39+I40</f>
        <v>89727.063853</v>
      </c>
      <c r="J36" s="58">
        <f>J37+J38+J39+J40</f>
        <v>457067.14561279997</v>
      </c>
      <c r="K36" s="58">
        <f>K37+K38+K39+K40</f>
        <v>381050.1681805999</v>
      </c>
      <c r="L36" s="58">
        <f>L37+L38+L39+L40</f>
        <v>460380.23705888</v>
      </c>
      <c r="M36" s="58">
        <f t="shared" si="11"/>
        <v>199595.74163819998</v>
      </c>
      <c r="N36" s="58">
        <f t="shared" si="11"/>
        <v>93128.66736192</v>
      </c>
      <c r="O36" s="58">
        <f>O37+O38+O39+O40</f>
        <v>4136349.6867847396</v>
      </c>
    </row>
    <row r="37" spans="1:15" ht="18.75" customHeight="1">
      <c r="A37" s="55" t="s">
        <v>50</v>
      </c>
      <c r="B37" s="52">
        <f aca="true" t="shared" si="12" ref="B37:N37">B29*B7</f>
        <v>480856.36020000005</v>
      </c>
      <c r="C37" s="52">
        <f t="shared" si="12"/>
        <v>339057.4356</v>
      </c>
      <c r="D37" s="52">
        <f t="shared" si="12"/>
        <v>377335.2996</v>
      </c>
      <c r="E37" s="52">
        <f t="shared" si="12"/>
        <v>81030.11279999999</v>
      </c>
      <c r="F37" s="52">
        <f t="shared" si="12"/>
        <v>379175.37899999996</v>
      </c>
      <c r="G37" s="52">
        <f t="shared" si="12"/>
        <v>420038.7489</v>
      </c>
      <c r="H37" s="52">
        <f t="shared" si="12"/>
        <v>340069.0806</v>
      </c>
      <c r="I37" s="52">
        <f>I29*I7</f>
        <v>89306.0995</v>
      </c>
      <c r="J37" s="52">
        <f>J29*J7</f>
        <v>447147.584</v>
      </c>
      <c r="K37" s="52">
        <f>K29*K7</f>
        <v>366151.7988</v>
      </c>
      <c r="L37" s="52">
        <f>L29*L7</f>
        <v>450403.5226</v>
      </c>
      <c r="M37" s="52">
        <f t="shared" si="12"/>
        <v>193646.11</v>
      </c>
      <c r="N37" s="52">
        <f t="shared" si="12"/>
        <v>91663.8351</v>
      </c>
      <c r="O37" s="54">
        <f>SUM(B37:N37)</f>
        <v>4055881.3666999997</v>
      </c>
    </row>
    <row r="38" spans="1:15" ht="18.75" customHeight="1">
      <c r="A38" s="55" t="s">
        <v>51</v>
      </c>
      <c r="B38" s="52">
        <f aca="true" t="shared" si="13" ref="B38:N38">B30*B7</f>
        <v>-1420.2469639600001</v>
      </c>
      <c r="C38" s="52">
        <f t="shared" si="13"/>
        <v>-904.4253855</v>
      </c>
      <c r="D38" s="52">
        <f t="shared" si="13"/>
        <v>-1120.9678010999999</v>
      </c>
      <c r="E38" s="52">
        <f t="shared" si="13"/>
        <v>-183.9001216</v>
      </c>
      <c r="F38" s="52">
        <f t="shared" si="13"/>
        <v>-1105.2024485</v>
      </c>
      <c r="G38" s="52">
        <f t="shared" si="13"/>
        <v>-1238.3361</v>
      </c>
      <c r="H38" s="52">
        <f t="shared" si="13"/>
        <v>-910.8848</v>
      </c>
      <c r="I38" s="52">
        <f>I30*I7</f>
        <v>-233.87564700000001</v>
      </c>
      <c r="J38" s="52">
        <f>J30*J7</f>
        <v>-1238.2983872</v>
      </c>
      <c r="K38" s="52">
        <f>K30*K7</f>
        <v>-966.5806194</v>
      </c>
      <c r="L38" s="52">
        <f>L30*L7</f>
        <v>-1218.56554112</v>
      </c>
      <c r="M38" s="52">
        <f t="shared" si="13"/>
        <v>-491.77836179999997</v>
      </c>
      <c r="N38" s="52">
        <f t="shared" si="13"/>
        <v>-266.91773808</v>
      </c>
      <c r="O38" s="25">
        <f>SUM(B38:N38)</f>
        <v>-11299.979915259997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4640.64</v>
      </c>
      <c r="H40" s="52">
        <v>3506.21</v>
      </c>
      <c r="I40" s="52">
        <v>0</v>
      </c>
      <c r="J40" s="52">
        <v>8611.26</v>
      </c>
      <c r="K40" s="52">
        <v>13746.35</v>
      </c>
      <c r="L40" s="52">
        <v>8593.04</v>
      </c>
      <c r="M40" s="52">
        <v>5170.25</v>
      </c>
      <c r="N40" s="52">
        <v>1012.71</v>
      </c>
      <c r="O40" s="54">
        <f>SUM(B40:N40)</f>
        <v>66332.26000000001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+B43+B46+B59+B60-B63+B61</f>
        <v>-280112</v>
      </c>
      <c r="C42" s="25">
        <f aca="true" t="shared" si="15" ref="C42:O42">+C43+C46+C59+C60-C63+C61</f>
        <v>-51528</v>
      </c>
      <c r="D42" s="25">
        <f t="shared" si="15"/>
        <v>-47608</v>
      </c>
      <c r="E42" s="25">
        <f t="shared" si="15"/>
        <v>-6080</v>
      </c>
      <c r="F42" s="25">
        <f t="shared" si="15"/>
        <v>-42136</v>
      </c>
      <c r="G42" s="25">
        <f>+G43+G46+G59+G60-G63+G61</f>
        <v>-72368.64</v>
      </c>
      <c r="H42" s="25">
        <f t="shared" si="15"/>
        <v>-53304</v>
      </c>
      <c r="I42" s="25">
        <f t="shared" si="15"/>
        <v>-13968</v>
      </c>
      <c r="J42" s="25">
        <f t="shared" si="15"/>
        <v>-121096</v>
      </c>
      <c r="K42" s="25">
        <f t="shared" si="15"/>
        <v>-46644</v>
      </c>
      <c r="L42" s="25">
        <f t="shared" si="15"/>
        <v>-38464</v>
      </c>
      <c r="M42" s="25">
        <f t="shared" si="15"/>
        <v>283572</v>
      </c>
      <c r="N42" s="25">
        <f t="shared" si="15"/>
        <v>-10868</v>
      </c>
      <c r="O42" s="25">
        <f t="shared" si="15"/>
        <v>-500604.64</v>
      </c>
    </row>
    <row r="43" spans="1:15" ht="18.75" customHeight="1">
      <c r="A43" s="17" t="s">
        <v>55</v>
      </c>
      <c r="B43" s="26">
        <f>B44+B45</f>
        <v>-57112</v>
      </c>
      <c r="C43" s="26">
        <f>C44+C45</f>
        <v>-51528</v>
      </c>
      <c r="D43" s="26">
        <f>D44+D45</f>
        <v>-46608</v>
      </c>
      <c r="E43" s="26">
        <f>E44+E45</f>
        <v>-6080</v>
      </c>
      <c r="F43" s="26">
        <f aca="true" t="shared" si="16" ref="F43:N43">F44+F45</f>
        <v>-41136</v>
      </c>
      <c r="G43" s="26">
        <f t="shared" si="16"/>
        <v>-67228</v>
      </c>
      <c r="H43" s="26">
        <f t="shared" si="16"/>
        <v>-53304</v>
      </c>
      <c r="I43" s="26">
        <f>I44+I45</f>
        <v>-12968</v>
      </c>
      <c r="J43" s="26">
        <f>J44+J45</f>
        <v>-41096</v>
      </c>
      <c r="K43" s="26">
        <f>K44+K45</f>
        <v>-46644</v>
      </c>
      <c r="L43" s="26">
        <f>L44+L45</f>
        <v>-38464</v>
      </c>
      <c r="M43" s="26">
        <f t="shared" si="16"/>
        <v>-19428</v>
      </c>
      <c r="N43" s="26">
        <f t="shared" si="16"/>
        <v>-10868</v>
      </c>
      <c r="O43" s="25">
        <f aca="true" t="shared" si="17" ref="O43:O63">SUM(B43:N43)</f>
        <v>-492464</v>
      </c>
    </row>
    <row r="44" spans="1:26" ht="18.75" customHeight="1">
      <c r="A44" s="13" t="s">
        <v>56</v>
      </c>
      <c r="B44" s="20">
        <f>ROUND(-B9*$D$3,2)</f>
        <v>-57112</v>
      </c>
      <c r="C44" s="20">
        <f>ROUND(-C9*$D$3,2)</f>
        <v>-51528</v>
      </c>
      <c r="D44" s="20">
        <f>ROUND(-D9*$D$3,2)</f>
        <v>-46608</v>
      </c>
      <c r="E44" s="20">
        <f>ROUND(-E9*$D$3,2)</f>
        <v>-6080</v>
      </c>
      <c r="F44" s="20">
        <f aca="true" t="shared" si="18" ref="F44:N44">ROUND(-F9*$D$3,2)</f>
        <v>-41136</v>
      </c>
      <c r="G44" s="20">
        <f t="shared" si="18"/>
        <v>-67228</v>
      </c>
      <c r="H44" s="20">
        <f t="shared" si="18"/>
        <v>-53304</v>
      </c>
      <c r="I44" s="20">
        <f>ROUND(-I9*$D$3,2)</f>
        <v>-12968</v>
      </c>
      <c r="J44" s="20">
        <f>ROUND(-J9*$D$3,2)</f>
        <v>-41096</v>
      </c>
      <c r="K44" s="20">
        <f>ROUND(-K9*$D$3,2)</f>
        <v>-46644</v>
      </c>
      <c r="L44" s="20">
        <f>ROUND(-L9*$D$3,2)</f>
        <v>-38464</v>
      </c>
      <c r="M44" s="20">
        <f t="shared" si="18"/>
        <v>-19428</v>
      </c>
      <c r="N44" s="20">
        <f t="shared" si="18"/>
        <v>-10868</v>
      </c>
      <c r="O44" s="45">
        <f t="shared" si="17"/>
        <v>-492464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 aca="true" t="shared" si="20" ref="B46:N46">SUM(B47:B58)</f>
        <v>-223000</v>
      </c>
      <c r="C46" s="26">
        <f t="shared" si="20"/>
        <v>0</v>
      </c>
      <c r="D46" s="26">
        <f t="shared" si="20"/>
        <v>-1000</v>
      </c>
      <c r="E46" s="26">
        <f t="shared" si="20"/>
        <v>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-80000</v>
      </c>
      <c r="K46" s="26">
        <f t="shared" si="20"/>
        <v>0</v>
      </c>
      <c r="L46" s="26">
        <f t="shared" si="20"/>
        <v>0</v>
      </c>
      <c r="M46" s="26">
        <f t="shared" si="20"/>
        <v>303000</v>
      </c>
      <c r="N46" s="26">
        <f t="shared" si="20"/>
        <v>0</v>
      </c>
      <c r="O46" s="26">
        <f>SUM(O47:O58)</f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6" t="s">
        <v>112</v>
      </c>
      <c r="B58" s="24">
        <v>-223000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-80000</v>
      </c>
      <c r="K58" s="24">
        <v>0</v>
      </c>
      <c r="L58" s="24"/>
      <c r="M58" s="24">
        <v>303000</v>
      </c>
      <c r="N58" s="24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26" ht="18.75" customHeight="1">
      <c r="A60" s="17" t="s">
        <v>67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0</v>
      </c>
      <c r="P60"/>
      <c r="Q60"/>
      <c r="R60"/>
      <c r="S60"/>
      <c r="T60"/>
      <c r="U60"/>
      <c r="V60"/>
      <c r="W60"/>
      <c r="X60"/>
      <c r="Y60"/>
      <c r="Z60"/>
    </row>
    <row r="61" spans="1:15" ht="15" customHeight="1">
      <c r="A61" s="17" t="s">
        <v>110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-59549.58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4">
        <f t="shared" si="17"/>
        <v>-59549.58</v>
      </c>
    </row>
    <row r="62" spans="1:26" ht="18" customHeight="1">
      <c r="A62" s="2" t="s">
        <v>68</v>
      </c>
      <c r="B62" s="29">
        <f>+B36+B42</f>
        <v>207240.0932360401</v>
      </c>
      <c r="C62" s="29">
        <f>+C36+C42</f>
        <v>292456.79021450004</v>
      </c>
      <c r="D62" s="29">
        <f aca="true" t="shared" si="21" ref="D62:N62">+D36+D42</f>
        <v>340884.54179890006</v>
      </c>
      <c r="E62" s="29">
        <f t="shared" si="21"/>
        <v>75412.49267839998</v>
      </c>
      <c r="F62" s="29">
        <f t="shared" si="21"/>
        <v>340932.4065515</v>
      </c>
      <c r="G62" s="29">
        <f t="shared" si="21"/>
        <v>353734.57279999997</v>
      </c>
      <c r="H62" s="29">
        <f t="shared" si="21"/>
        <v>291603.1258</v>
      </c>
      <c r="I62" s="29">
        <f t="shared" si="21"/>
        <v>75759.063853</v>
      </c>
      <c r="J62" s="29">
        <f>+J36+J42</f>
        <v>335971.14561279997</v>
      </c>
      <c r="K62" s="29">
        <f>+K36+K42</f>
        <v>334406.1681805999</v>
      </c>
      <c r="L62" s="29">
        <f>+L36+L42</f>
        <v>421916.23705888</v>
      </c>
      <c r="M62" s="29">
        <f t="shared" si="21"/>
        <v>483167.7416382</v>
      </c>
      <c r="N62" s="29">
        <f t="shared" si="21"/>
        <v>82260.66736192</v>
      </c>
      <c r="O62" s="29">
        <f>SUM(B62:N62)</f>
        <v>3635745.04678474</v>
      </c>
      <c r="P62"/>
      <c r="Q62"/>
      <c r="R62"/>
      <c r="S62"/>
      <c r="T62"/>
      <c r="U62"/>
      <c r="V62"/>
      <c r="W62"/>
      <c r="X62"/>
      <c r="Y62"/>
      <c r="Z62"/>
    </row>
    <row r="63" spans="1:15" ht="18" customHeight="1">
      <c r="A63" s="33" t="s">
        <v>111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-54908.94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-54908.94</v>
      </c>
    </row>
    <row r="64" spans="1:17" ht="15" customHeigh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Q64" s="74"/>
    </row>
    <row r="65" spans="1:15" ht="18.75" customHeight="1">
      <c r="A65" s="2" t="s">
        <v>69</v>
      </c>
      <c r="B65" s="35">
        <f>SUM(B66:B79)</f>
        <v>207240.09000000003</v>
      </c>
      <c r="C65" s="35">
        <f aca="true" t="shared" si="22" ref="C65:N65">SUM(C66:C79)</f>
        <v>292456.77999999997</v>
      </c>
      <c r="D65" s="35">
        <f t="shared" si="22"/>
        <v>340884.54</v>
      </c>
      <c r="E65" s="35">
        <f t="shared" si="22"/>
        <v>75412.49</v>
      </c>
      <c r="F65" s="35">
        <f t="shared" si="22"/>
        <v>340932.41</v>
      </c>
      <c r="G65" s="35">
        <f t="shared" si="22"/>
        <v>353734.57</v>
      </c>
      <c r="H65" s="35">
        <f t="shared" si="22"/>
        <v>291603.13</v>
      </c>
      <c r="I65" s="35">
        <f t="shared" si="22"/>
        <v>75759.06</v>
      </c>
      <c r="J65" s="35">
        <f t="shared" si="22"/>
        <v>335971.14</v>
      </c>
      <c r="K65" s="35">
        <f t="shared" si="22"/>
        <v>334406.17</v>
      </c>
      <c r="L65" s="35">
        <f t="shared" si="22"/>
        <v>421916.23</v>
      </c>
      <c r="M65" s="35">
        <f t="shared" si="22"/>
        <v>483167.74</v>
      </c>
      <c r="N65" s="35">
        <f t="shared" si="22"/>
        <v>82260.67</v>
      </c>
      <c r="O65" s="29">
        <f>SUM(O66:O79)</f>
        <v>3635745.0199999996</v>
      </c>
    </row>
    <row r="66" spans="1:16" ht="18.75" customHeight="1">
      <c r="A66" s="17" t="s">
        <v>70</v>
      </c>
      <c r="B66" s="35">
        <v>86317.96</v>
      </c>
      <c r="C66" s="35">
        <v>84109.67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>SUM(B66:N66)</f>
        <v>170427.63</v>
      </c>
      <c r="P66"/>
    </row>
    <row r="67" spans="1:16" ht="18.75" customHeight="1">
      <c r="A67" s="17" t="s">
        <v>71</v>
      </c>
      <c r="B67" s="35">
        <v>120922.13</v>
      </c>
      <c r="C67" s="35">
        <v>208347.11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9">
        <f aca="true" t="shared" si="23" ref="O67:O78">SUM(B67:N67)</f>
        <v>329269.24</v>
      </c>
      <c r="P67"/>
    </row>
    <row r="68" spans="1:17" ht="18.75" customHeight="1">
      <c r="A68" s="17" t="s">
        <v>72</v>
      </c>
      <c r="B68" s="34">
        <v>0</v>
      </c>
      <c r="C68" s="34">
        <v>0</v>
      </c>
      <c r="D68" s="26">
        <v>340884.54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6">
        <f t="shared" si="23"/>
        <v>340884.54</v>
      </c>
      <c r="Q68"/>
    </row>
    <row r="69" spans="1:18" ht="18.75" customHeight="1">
      <c r="A69" s="17" t="s">
        <v>73</v>
      </c>
      <c r="B69" s="34">
        <v>0</v>
      </c>
      <c r="C69" s="34">
        <v>0</v>
      </c>
      <c r="D69" s="34">
        <v>0</v>
      </c>
      <c r="E69" s="26">
        <v>75412.49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9">
        <f t="shared" si="23"/>
        <v>75412.49</v>
      </c>
      <c r="R69"/>
    </row>
    <row r="70" spans="1:19" ht="18.75" customHeight="1">
      <c r="A70" s="17" t="s">
        <v>74</v>
      </c>
      <c r="B70" s="34">
        <v>0</v>
      </c>
      <c r="C70" s="34">
        <v>0</v>
      </c>
      <c r="D70" s="34">
        <v>0</v>
      </c>
      <c r="E70" s="34">
        <v>0</v>
      </c>
      <c r="F70" s="26">
        <v>340932.41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6">
        <f t="shared" si="23"/>
        <v>340932.41</v>
      </c>
      <c r="S70"/>
    </row>
    <row r="71" spans="1:20" ht="18.75" customHeight="1">
      <c r="A71" s="17" t="s">
        <v>75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5">
        <v>353734.57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353734.57</v>
      </c>
      <c r="T71"/>
    </row>
    <row r="72" spans="1:21" ht="18.75" customHeight="1">
      <c r="A72" s="17" t="s">
        <v>100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291603.13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291603.13</v>
      </c>
      <c r="U72"/>
    </row>
    <row r="73" spans="1:21" ht="18.75" customHeight="1">
      <c r="A73" s="17" t="s">
        <v>76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5">
        <v>75759.06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29">
        <f t="shared" si="23"/>
        <v>75759.06</v>
      </c>
      <c r="U73"/>
    </row>
    <row r="74" spans="1:22" ht="18.75" customHeight="1">
      <c r="A74" s="17" t="s">
        <v>77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26">
        <v>335971.14</v>
      </c>
      <c r="K74" s="34">
        <v>0</v>
      </c>
      <c r="L74" s="34">
        <v>0</v>
      </c>
      <c r="M74" s="34">
        <v>0</v>
      </c>
      <c r="N74" s="34">
        <v>0</v>
      </c>
      <c r="O74" s="26">
        <f t="shared" si="23"/>
        <v>335971.14</v>
      </c>
      <c r="V74"/>
    </row>
    <row r="75" spans="1:23" ht="18.75" customHeight="1">
      <c r="A75" s="17" t="s">
        <v>78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26">
        <v>334406.17</v>
      </c>
      <c r="L75" s="34">
        <v>0</v>
      </c>
      <c r="M75" s="34">
        <v>0</v>
      </c>
      <c r="N75" s="34">
        <v>0</v>
      </c>
      <c r="O75" s="29">
        <f t="shared" si="23"/>
        <v>334406.17</v>
      </c>
      <c r="W75"/>
    </row>
    <row r="76" spans="1:24" ht="18.75" customHeight="1">
      <c r="A76" s="17" t="s">
        <v>79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26">
        <v>421916.23</v>
      </c>
      <c r="M76" s="34">
        <v>0</v>
      </c>
      <c r="N76" s="59">
        <v>0</v>
      </c>
      <c r="O76" s="26">
        <f t="shared" si="23"/>
        <v>421916.23</v>
      </c>
      <c r="X76"/>
    </row>
    <row r="77" spans="1:25" ht="18.75" customHeight="1">
      <c r="A77" s="17" t="s">
        <v>80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26">
        <v>483167.74</v>
      </c>
      <c r="N77" s="34">
        <v>0</v>
      </c>
      <c r="O77" s="29">
        <f t="shared" si="23"/>
        <v>483167.74</v>
      </c>
      <c r="Y77"/>
    </row>
    <row r="78" spans="1:26" ht="18.75" customHeight="1">
      <c r="A78" s="17" t="s">
        <v>81</v>
      </c>
      <c r="B78" s="34"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26">
        <v>82260.67</v>
      </c>
      <c r="O78" s="26">
        <f t="shared" si="23"/>
        <v>82260.67</v>
      </c>
      <c r="P78"/>
      <c r="Z78"/>
    </row>
    <row r="79" spans="1:26" ht="18.75" customHeight="1">
      <c r="A79" s="33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/>
      <c r="Q79"/>
      <c r="R79"/>
      <c r="S79"/>
      <c r="T79"/>
      <c r="U79"/>
      <c r="V79"/>
      <c r="W79"/>
      <c r="X79"/>
      <c r="Y79"/>
      <c r="Z79"/>
    </row>
    <row r="80" spans="1:15" ht="17.2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1:15" ht="15" customHeight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</row>
    <row r="82" spans="1:15" ht="18.75" customHeight="1">
      <c r="A82" s="2" t="s">
        <v>108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29"/>
    </row>
    <row r="83" spans="1:16" ht="18.75" customHeight="1">
      <c r="A83" s="17" t="s">
        <v>82</v>
      </c>
      <c r="B83" s="43">
        <v>2.3382074836249878</v>
      </c>
      <c r="C83" s="43">
        <v>2.5191778324357914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6" ht="18.75" customHeight="1">
      <c r="A84" s="17" t="s">
        <v>83</v>
      </c>
      <c r="B84" s="43">
        <v>2.0547207594049635</v>
      </c>
      <c r="C84" s="43">
        <v>2.106653973065431</v>
      </c>
      <c r="D84" s="43">
        <v>0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9"/>
      <c r="P84"/>
    </row>
    <row r="85" spans="1:17" ht="18.75" customHeight="1">
      <c r="A85" s="17" t="s">
        <v>84</v>
      </c>
      <c r="B85" s="43">
        <v>0</v>
      </c>
      <c r="C85" s="43">
        <v>0</v>
      </c>
      <c r="D85" s="22">
        <f>(D$37+D$38+D$39)/D$7</f>
        <v>1.8733512154734677</v>
      </c>
      <c r="E85" s="43">
        <v>0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6"/>
      <c r="Q85"/>
    </row>
    <row r="86" spans="1:18" ht="18.75" customHeight="1">
      <c r="A86" s="17" t="s">
        <v>85</v>
      </c>
      <c r="B86" s="43">
        <v>0</v>
      </c>
      <c r="C86" s="43">
        <v>0</v>
      </c>
      <c r="D86" s="43">
        <v>0</v>
      </c>
      <c r="E86" s="22">
        <f>(E$37+E$38+E$39)/E$7</f>
        <v>2.783593820139363</v>
      </c>
      <c r="F86" s="34">
        <v>0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9"/>
      <c r="R86"/>
    </row>
    <row r="87" spans="1:19" ht="18.75" customHeight="1">
      <c r="A87" s="17" t="s">
        <v>86</v>
      </c>
      <c r="B87" s="43">
        <v>0</v>
      </c>
      <c r="C87" s="43">
        <v>0</v>
      </c>
      <c r="D87" s="43">
        <v>0</v>
      </c>
      <c r="E87" s="43">
        <v>0</v>
      </c>
      <c r="F87" s="43">
        <f>(F$37+F$38+F$39)/F$7</f>
        <v>2.1873760372289017</v>
      </c>
      <c r="G87" s="34">
        <v>0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6"/>
      <c r="S87"/>
    </row>
    <row r="88" spans="1:20" ht="18.75" customHeight="1">
      <c r="A88" s="17" t="s">
        <v>87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43">
        <f>(G$37+G$38+G$39)/G$7</f>
        <v>1.7357639184386209</v>
      </c>
      <c r="H88" s="43">
        <v>0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T88"/>
    </row>
    <row r="89" spans="1:21" ht="18.75" customHeight="1">
      <c r="A89" s="17" t="s">
        <v>88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f>(H$37+H$38+H$39)/H$7</f>
        <v>2.098887947718526</v>
      </c>
      <c r="I89" s="43">
        <v>0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1" ht="18.75" customHeight="1">
      <c r="A90" s="17" t="s">
        <v>89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f>(I$37+I$38+I$39)/I$7</f>
        <v>2.1483793571890337</v>
      </c>
      <c r="J90" s="43">
        <v>0</v>
      </c>
      <c r="K90" s="43">
        <v>0</v>
      </c>
      <c r="L90" s="34">
        <v>0</v>
      </c>
      <c r="M90" s="43">
        <v>0</v>
      </c>
      <c r="N90" s="43">
        <v>0</v>
      </c>
      <c r="O90" s="29"/>
      <c r="U90"/>
    </row>
    <row r="91" spans="1:22" ht="18.75" customHeight="1">
      <c r="A91" s="17" t="s">
        <v>90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f>(J$37+J$38+J$39)/J$7</f>
        <v>2.0600097641334703</v>
      </c>
      <c r="K91" s="43">
        <v>0</v>
      </c>
      <c r="L91" s="34">
        <v>0</v>
      </c>
      <c r="M91" s="43">
        <v>0</v>
      </c>
      <c r="N91" s="43">
        <v>0</v>
      </c>
      <c r="O91" s="26"/>
      <c r="V91"/>
    </row>
    <row r="92" spans="1:23" ht="18.75" customHeight="1">
      <c r="A92" s="17" t="s">
        <v>91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f>(K$37+K$38+K$39)/K$7</f>
        <v>2.4189869613190025</v>
      </c>
      <c r="L92" s="34">
        <v>0</v>
      </c>
      <c r="M92" s="43">
        <v>0</v>
      </c>
      <c r="N92" s="43">
        <v>0</v>
      </c>
      <c r="O92" s="29"/>
      <c r="W92"/>
    </row>
    <row r="93" spans="1:24" ht="18.75" customHeight="1">
      <c r="A93" s="17" t="s">
        <v>92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f>(L$37+L$38+L$39)/L$7</f>
        <v>2.317297113087509</v>
      </c>
      <c r="M93" s="43">
        <v>0</v>
      </c>
      <c r="N93" s="43">
        <v>0</v>
      </c>
      <c r="O93" s="26"/>
      <c r="X93"/>
    </row>
    <row r="94" spans="1:25" ht="18.75" customHeight="1">
      <c r="A94" s="17" t="s">
        <v>93</v>
      </c>
      <c r="B94" s="43">
        <v>0</v>
      </c>
      <c r="C94" s="43">
        <v>0</v>
      </c>
      <c r="D94" s="43">
        <v>0</v>
      </c>
      <c r="E94" s="43">
        <v>0</v>
      </c>
      <c r="F94" s="34">
        <v>0</v>
      </c>
      <c r="G94" s="34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f>(M$37+M$38+M$39)/M$7</f>
        <v>2.913177878906203</v>
      </c>
      <c r="N94" s="43">
        <v>0</v>
      </c>
      <c r="O94" s="60"/>
      <c r="Y94"/>
    </row>
    <row r="95" spans="1:26" ht="18.75" customHeight="1">
      <c r="A95" s="33" t="s">
        <v>94</v>
      </c>
      <c r="B95" s="44">
        <v>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7">
        <f>(N$37+N$38+N$39)/N$7</f>
        <v>2.52670152129687</v>
      </c>
      <c r="O95" s="48"/>
      <c r="P95"/>
      <c r="Z95"/>
    </row>
    <row r="96" spans="1:14" ht="21" customHeight="1">
      <c r="A96" s="64" t="s">
        <v>105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</row>
    <row r="97" spans="1:14" ht="15.75">
      <c r="A97" s="67" t="s">
        <v>107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9" ht="14.25">
      <c r="B99" s="39"/>
    </row>
    <row r="100" spans="8:9" ht="14.25">
      <c r="H100" s="40"/>
      <c r="I100" s="40"/>
    </row>
    <row r="101" ht="14.25"/>
    <row r="102" spans="8:12" ht="14.25">
      <c r="H102" s="41"/>
      <c r="I102" s="41"/>
      <c r="J102" s="42"/>
      <c r="K102" s="42"/>
      <c r="L102" s="42"/>
    </row>
  </sheetData>
  <sheetProtection/>
  <mergeCells count="7">
    <mergeCell ref="A97:N97"/>
    <mergeCell ref="A80:O80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2018-06-06T18:42:00Z</dcterms:modified>
  <cp:category/>
  <cp:version/>
  <cp:contentType/>
  <cp:contentStatus/>
</cp:coreProperties>
</file>