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<sst xmlns="http://schemas.openxmlformats.org/spreadsheetml/2006/main" count="114" uniqueCount="112">
  <si>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</si>
  <si>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</si>
  <si>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</si>
  <si>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</si>
  <si>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</si>
  <si>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</si>
  <si>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</si>
  <si>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</si>
  <si>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</si>
  <si>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</si>
  <si>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</si>
  <si>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</si>
  <si>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</si>
  <si>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</si>
  <si>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</si>
  <si>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</si>
  <si>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</si>
  <si>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</si>
  <si>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</si>
  <si>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</si>
  <si>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</si>
  <si>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</si>
  <si>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</si>
  <si>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</si>
  <si>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</si>
  <si>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</si>
  <si>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</si>
  <si>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</si>
  <si>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</si>
  <si>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</si>
  <si>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</si>
  <si>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</si>
  <si>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</si>
  <si>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</si>
  <si>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</si>
  <si>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</si>
  <si>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</si>
  <si>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</si>
  <si>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</si>
  <si>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</si>
  <si>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</si>
  <si>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</si>
  <si>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</si>
  <si>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</si>
  <si>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</si>
  <si>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</si>
  <si>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</si>
  <si>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</si>
  <si>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</si>
  <si>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</si>
  <si>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</si>
  <si>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</si>
  <si>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</si>
  <si>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</si>
  <si>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</si>
  <si>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</si>
  <si>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</si>
  <si>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</si>
  <si>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</si>
  <si>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</si>
  <si>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</si>
  <si>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</si>
  <si>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</si>
  <si>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</si>
  <si>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</si>
  <si>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</si>
  <si>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</si>
  <si>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</si>
  <si>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</si>
  <si>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</si>
  <si>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</si>
  <si>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</si>
  <si>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</si>
  <si>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</si>
  <si>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</si>
  <si>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</si>
  <si>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</si>
  <si>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</si>
  <si>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</si>
  <si>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</si>
  <si>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</si>
  <si>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</si>
  <si>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</si>
  <si>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</si>
  <si>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</si>
  <si>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</si>
  <si>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</si>
  <si>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</si>
  <si>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</si>
  <si>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</si>
  <si>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</si>
  <si>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</si>
  <si>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</si>
  <si>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</si>
  <si>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</si>
  <si>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</si>
  <si>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</si>
  <si>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</si>
  <si>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</si>
  <si>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</si>
  <si>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</si>
  <si>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</si>
  <si>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</si>
  <si>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</si>
  <si>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</si>
  <si>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</si>
  <si>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</si>
  <si>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</si>
  <si>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</si>
  <si>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25/05/18 - VENCIMENTO 04/06/18</t>
  </si>
  <si>
    <t>5.5. Saldo Inicial Negativo</t>
  </si>
  <si>
    <t>6.1. Saldo Final Negativo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</si>
</sst>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30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30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30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18</xdr:col>
      <xdr:colOff>228600</xdr:colOff>
      <xdr:row>62</xdr:row>
      <xdr:rowOff>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84275" y="14744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19</xdr:col>
      <xdr:colOff>228600</xdr:colOff>
      <xdr:row>62</xdr:row>
      <xdr:rowOff>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270075" y="14744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4" sqref="B64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3.125" style="1" bestFit="1" customWidth="1"/>
    <col min="18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3" t="s">
        <v>29</v>
      </c>
      <c r="I6" s="63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464516</v>
      </c>
      <c r="C7" s="10">
        <f>C8+C20+C24</f>
        <v>315884</v>
      </c>
      <c r="D7" s="10">
        <f>D8+D20+D24</f>
        <v>262041</v>
      </c>
      <c r="E7" s="10">
        <f>E8+E20+E24</f>
        <v>59851</v>
      </c>
      <c r="F7" s="10">
        <f aca="true" t="shared" si="0" ref="F7:N7">F8+F20+F24</f>
        <v>327223</v>
      </c>
      <c r="G7" s="10">
        <f t="shared" si="0"/>
        <v>493186</v>
      </c>
      <c r="H7" s="10">
        <f>H8+H20+H24</f>
        <v>361859</v>
      </c>
      <c r="I7" s="10">
        <f>I8+I20+I24</f>
        <v>102913</v>
      </c>
      <c r="J7" s="10">
        <f>J8+J20+J24</f>
        <v>6124</v>
      </c>
      <c r="K7" s="10">
        <f>K8+K20+K24</f>
        <v>285911</v>
      </c>
      <c r="L7" s="10">
        <f>L8+L20+L24</f>
        <v>11399</v>
      </c>
      <c r="M7" s="10">
        <f t="shared" si="0"/>
        <v>140005</v>
      </c>
      <c r="N7" s="10">
        <f t="shared" si="0"/>
        <v>78007</v>
      </c>
      <c r="O7" s="10">
        <f>+O8+O20+O24</f>
        <v>2908919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208221</v>
      </c>
      <c r="C8" s="12">
        <f>+C9+C12+C16</f>
        <v>151731</v>
      </c>
      <c r="D8" s="12">
        <f>+D9+D12+D16</f>
        <v>138300</v>
      </c>
      <c r="E8" s="12">
        <f>+E9+E12+E16</f>
        <v>28497</v>
      </c>
      <c r="F8" s="12">
        <f aca="true" t="shared" si="1" ref="F8:N8">+F9+F12+F16</f>
        <v>159366</v>
      </c>
      <c r="G8" s="12">
        <f t="shared" si="1"/>
        <v>245677</v>
      </c>
      <c r="H8" s="12">
        <f>+H9+H12+H16</f>
        <v>173204</v>
      </c>
      <c r="I8" s="12">
        <f>+I9+I12+I16</f>
        <v>50698</v>
      </c>
      <c r="J8" s="12">
        <f>+J9+J12+J16</f>
        <v>3453</v>
      </c>
      <c r="K8" s="12">
        <f>+K9+K12+K16</f>
        <v>140852</v>
      </c>
      <c r="L8" s="12">
        <f>+L9+L12+L16</f>
        <v>6979</v>
      </c>
      <c r="M8" s="12">
        <f t="shared" si="1"/>
        <v>75748</v>
      </c>
      <c r="N8" s="12">
        <f t="shared" si="1"/>
        <v>42859</v>
      </c>
      <c r="O8" s="12">
        <f>SUM(B8:N8)</f>
        <v>1425585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19203</v>
      </c>
      <c r="C9" s="14">
        <v>17785</v>
      </c>
      <c r="D9" s="14">
        <v>9488</v>
      </c>
      <c r="E9" s="14">
        <v>2361</v>
      </c>
      <c r="F9" s="14">
        <v>12243</v>
      </c>
      <c r="G9" s="14">
        <v>21593</v>
      </c>
      <c r="H9" s="14">
        <v>21233</v>
      </c>
      <c r="I9" s="14">
        <v>5998</v>
      </c>
      <c r="J9" s="14">
        <v>139</v>
      </c>
      <c r="K9" s="14">
        <v>15211</v>
      </c>
      <c r="L9" s="14">
        <v>191</v>
      </c>
      <c r="M9" s="14">
        <v>7638</v>
      </c>
      <c r="N9" s="14">
        <v>4498</v>
      </c>
      <c r="O9" s="12">
        <f aca="true" t="shared" si="2" ref="O9:O19">SUM(B9:N9)</f>
        <v>137581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19203</v>
      </c>
      <c r="C10" s="14">
        <f>+C9-C11</f>
        <v>17785</v>
      </c>
      <c r="D10" s="14">
        <f>+D9-D11</f>
        <v>9488</v>
      </c>
      <c r="E10" s="14">
        <f>+E9-E11</f>
        <v>2361</v>
      </c>
      <c r="F10" s="14">
        <f aca="true" t="shared" si="3" ref="F10:N10">+F9-F11</f>
        <v>12243</v>
      </c>
      <c r="G10" s="14">
        <f t="shared" si="3"/>
        <v>21593</v>
      </c>
      <c r="H10" s="14">
        <f>+H9-H11</f>
        <v>21233</v>
      </c>
      <c r="I10" s="14">
        <f>+I9-I11</f>
        <v>5998</v>
      </c>
      <c r="J10" s="14">
        <f>+J9-J11</f>
        <v>139</v>
      </c>
      <c r="K10" s="14">
        <f>+K9-K11</f>
        <v>15211</v>
      </c>
      <c r="L10" s="14">
        <f>+L9-L11</f>
        <v>191</v>
      </c>
      <c r="M10" s="14">
        <f t="shared" si="3"/>
        <v>7638</v>
      </c>
      <c r="N10" s="14">
        <f t="shared" si="3"/>
        <v>4498</v>
      </c>
      <c r="O10" s="12">
        <f t="shared" si="2"/>
        <v>137581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179509</v>
      </c>
      <c r="C12" s="14">
        <f>C13+C14+C15</f>
        <v>127091</v>
      </c>
      <c r="D12" s="14">
        <f>D13+D14+D15</f>
        <v>123365</v>
      </c>
      <c r="E12" s="14">
        <f>E13+E14+E15</f>
        <v>24891</v>
      </c>
      <c r="F12" s="14">
        <f aca="true" t="shared" si="4" ref="F12:N12">F13+F14+F15</f>
        <v>139668</v>
      </c>
      <c r="G12" s="14">
        <f t="shared" si="4"/>
        <v>211796</v>
      </c>
      <c r="H12" s="14">
        <f>H13+H14+H15</f>
        <v>144408</v>
      </c>
      <c r="I12" s="14">
        <f>I13+I14+I15</f>
        <v>42502</v>
      </c>
      <c r="J12" s="14">
        <f>J13+J14+J15</f>
        <v>3135</v>
      </c>
      <c r="K12" s="14">
        <f>K13+K14+K15</f>
        <v>119213</v>
      </c>
      <c r="L12" s="14">
        <f>L13+L14+L15</f>
        <v>6440</v>
      </c>
      <c r="M12" s="14">
        <f t="shared" si="4"/>
        <v>64848</v>
      </c>
      <c r="N12" s="14">
        <f t="shared" si="4"/>
        <v>36876</v>
      </c>
      <c r="O12" s="12">
        <f t="shared" si="2"/>
        <v>1223742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90636</v>
      </c>
      <c r="C13" s="14">
        <v>64229</v>
      </c>
      <c r="D13" s="14">
        <v>60503</v>
      </c>
      <c r="E13" s="14">
        <v>12319</v>
      </c>
      <c r="F13" s="14">
        <v>68203</v>
      </c>
      <c r="G13" s="14">
        <v>105095</v>
      </c>
      <c r="H13" s="14">
        <v>74144</v>
      </c>
      <c r="I13" s="14">
        <v>22442</v>
      </c>
      <c r="J13" s="14">
        <v>1330</v>
      </c>
      <c r="K13" s="14">
        <v>59019</v>
      </c>
      <c r="L13" s="14">
        <v>2802</v>
      </c>
      <c r="M13" s="14">
        <v>31050</v>
      </c>
      <c r="N13" s="14">
        <v>17314</v>
      </c>
      <c r="O13" s="12">
        <f t="shared" si="2"/>
        <v>609086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83930</v>
      </c>
      <c r="C14" s="14">
        <v>57176</v>
      </c>
      <c r="D14" s="14">
        <v>60405</v>
      </c>
      <c r="E14" s="14">
        <v>11670</v>
      </c>
      <c r="F14" s="14">
        <v>66599</v>
      </c>
      <c r="G14" s="14">
        <v>97732</v>
      </c>
      <c r="H14" s="14">
        <v>65105</v>
      </c>
      <c r="I14" s="14">
        <v>18559</v>
      </c>
      <c r="J14" s="14">
        <v>1788</v>
      </c>
      <c r="K14" s="14">
        <v>56296</v>
      </c>
      <c r="L14" s="14">
        <v>3594</v>
      </c>
      <c r="M14" s="14">
        <v>31870</v>
      </c>
      <c r="N14" s="14">
        <v>18605</v>
      </c>
      <c r="O14" s="12">
        <f t="shared" si="2"/>
        <v>573329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4943</v>
      </c>
      <c r="C15" s="14">
        <v>5686</v>
      </c>
      <c r="D15" s="14">
        <v>2457</v>
      </c>
      <c r="E15" s="14">
        <v>902</v>
      </c>
      <c r="F15" s="14">
        <v>4866</v>
      </c>
      <c r="G15" s="14">
        <v>8969</v>
      </c>
      <c r="H15" s="14">
        <v>5159</v>
      </c>
      <c r="I15" s="14">
        <v>1501</v>
      </c>
      <c r="J15" s="14">
        <v>17</v>
      </c>
      <c r="K15" s="14">
        <v>3898</v>
      </c>
      <c r="L15" s="14">
        <v>44</v>
      </c>
      <c r="M15" s="14">
        <v>1928</v>
      </c>
      <c r="N15" s="14">
        <v>957</v>
      </c>
      <c r="O15" s="12">
        <f t="shared" si="2"/>
        <v>41327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9509</v>
      </c>
      <c r="C16" s="14">
        <f>C17+C18+C19</f>
        <v>6855</v>
      </c>
      <c r="D16" s="14">
        <f>D17+D18+D19</f>
        <v>5447</v>
      </c>
      <c r="E16" s="14">
        <f>E17+E18+E19</f>
        <v>1245</v>
      </c>
      <c r="F16" s="14">
        <f aca="true" t="shared" si="5" ref="F16:N16">F17+F18+F19</f>
        <v>7455</v>
      </c>
      <c r="G16" s="14">
        <f t="shared" si="5"/>
        <v>12288</v>
      </c>
      <c r="H16" s="14">
        <f>H17+H18+H19</f>
        <v>7563</v>
      </c>
      <c r="I16" s="14">
        <f>I17+I18+I19</f>
        <v>2198</v>
      </c>
      <c r="J16" s="14">
        <f>J17+J18+J19</f>
        <v>179</v>
      </c>
      <c r="K16" s="14">
        <f>K17+K18+K19</f>
        <v>6428</v>
      </c>
      <c r="L16" s="14">
        <f>L17+L18+L19</f>
        <v>348</v>
      </c>
      <c r="M16" s="14">
        <f t="shared" si="5"/>
        <v>3262</v>
      </c>
      <c r="N16" s="14">
        <f t="shared" si="5"/>
        <v>1485</v>
      </c>
      <c r="O16" s="12">
        <f t="shared" si="2"/>
        <v>64262</v>
      </c>
    </row>
    <row r="17" spans="1:26" ht="18.75" customHeight="1">
      <c r="A17" s="15" t="s">
        <v>16</v>
      </c>
      <c r="B17" s="14">
        <v>9422</v>
      </c>
      <c r="C17" s="14">
        <v>6789</v>
      </c>
      <c r="D17" s="14">
        <v>5399</v>
      </c>
      <c r="E17" s="14">
        <v>1237</v>
      </c>
      <c r="F17" s="14">
        <v>7394</v>
      </c>
      <c r="G17" s="14">
        <v>12175</v>
      </c>
      <c r="H17" s="14">
        <v>7503</v>
      </c>
      <c r="I17" s="14">
        <v>2174</v>
      </c>
      <c r="J17" s="14">
        <v>177</v>
      </c>
      <c r="K17" s="14">
        <v>6373</v>
      </c>
      <c r="L17" s="14">
        <v>344</v>
      </c>
      <c r="M17" s="14">
        <v>3232</v>
      </c>
      <c r="N17" s="14">
        <v>1464</v>
      </c>
      <c r="O17" s="12">
        <f t="shared" si="2"/>
        <v>63683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76</v>
      </c>
      <c r="C18" s="14">
        <v>50</v>
      </c>
      <c r="D18" s="14">
        <v>46</v>
      </c>
      <c r="E18" s="14">
        <v>7</v>
      </c>
      <c r="F18" s="14">
        <v>47</v>
      </c>
      <c r="G18" s="14">
        <v>98</v>
      </c>
      <c r="H18" s="14">
        <v>50</v>
      </c>
      <c r="I18" s="14">
        <v>20</v>
      </c>
      <c r="J18" s="14">
        <v>2</v>
      </c>
      <c r="K18" s="14">
        <v>45</v>
      </c>
      <c r="L18" s="14">
        <v>4</v>
      </c>
      <c r="M18" s="14">
        <v>20</v>
      </c>
      <c r="N18" s="14">
        <v>16</v>
      </c>
      <c r="O18" s="12">
        <f t="shared" si="2"/>
        <v>481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11</v>
      </c>
      <c r="C19" s="14">
        <v>16</v>
      </c>
      <c r="D19" s="14">
        <v>2</v>
      </c>
      <c r="E19" s="14">
        <v>1</v>
      </c>
      <c r="F19" s="14">
        <v>14</v>
      </c>
      <c r="G19" s="14">
        <v>15</v>
      </c>
      <c r="H19" s="14">
        <v>10</v>
      </c>
      <c r="I19" s="14">
        <v>4</v>
      </c>
      <c r="J19" s="14">
        <v>0</v>
      </c>
      <c r="K19" s="14">
        <v>10</v>
      </c>
      <c r="L19" s="14">
        <v>0</v>
      </c>
      <c r="M19" s="14">
        <v>10</v>
      </c>
      <c r="N19" s="14">
        <v>5</v>
      </c>
      <c r="O19" s="12">
        <f t="shared" si="2"/>
        <v>98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124245</v>
      </c>
      <c r="C20" s="18">
        <f>C21+C22+C23</f>
        <v>72773</v>
      </c>
      <c r="D20" s="18">
        <f>D21+D22+D23</f>
        <v>51407</v>
      </c>
      <c r="E20" s="18">
        <f>E21+E22+E23</f>
        <v>12544</v>
      </c>
      <c r="F20" s="18">
        <f aca="true" t="shared" si="6" ref="F20:N20">F21+F22+F23</f>
        <v>71618</v>
      </c>
      <c r="G20" s="18">
        <f t="shared" si="6"/>
        <v>105576</v>
      </c>
      <c r="H20" s="18">
        <f>H21+H22+H23</f>
        <v>89544</v>
      </c>
      <c r="I20" s="18">
        <f>I21+I22+I23</f>
        <v>25205</v>
      </c>
      <c r="J20" s="18">
        <f>J21+J22+J23</f>
        <v>1898</v>
      </c>
      <c r="K20" s="18">
        <f>K21+K22+K23</f>
        <v>65915</v>
      </c>
      <c r="L20" s="18">
        <f>L21+L22+L23</f>
        <v>3140</v>
      </c>
      <c r="M20" s="18">
        <f t="shared" si="6"/>
        <v>36359</v>
      </c>
      <c r="N20" s="18">
        <f t="shared" si="6"/>
        <v>20184</v>
      </c>
      <c r="O20" s="12">
        <f aca="true" t="shared" si="7" ref="O20:O26">SUM(B20:N20)</f>
        <v>680408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68525</v>
      </c>
      <c r="C21" s="14">
        <v>42228</v>
      </c>
      <c r="D21" s="14">
        <v>29127</v>
      </c>
      <c r="E21" s="14">
        <v>7239</v>
      </c>
      <c r="F21" s="14">
        <v>39946</v>
      </c>
      <c r="G21" s="14">
        <v>60403</v>
      </c>
      <c r="H21" s="14">
        <v>51813</v>
      </c>
      <c r="I21" s="14">
        <v>15062</v>
      </c>
      <c r="J21" s="14">
        <v>793</v>
      </c>
      <c r="K21" s="14">
        <v>36611</v>
      </c>
      <c r="L21" s="14">
        <v>1272</v>
      </c>
      <c r="M21" s="14">
        <v>19170</v>
      </c>
      <c r="N21" s="14">
        <v>10530</v>
      </c>
      <c r="O21" s="12">
        <f t="shared" si="7"/>
        <v>382719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53193</v>
      </c>
      <c r="C22" s="14">
        <v>28538</v>
      </c>
      <c r="D22" s="14">
        <v>21425</v>
      </c>
      <c r="E22" s="14">
        <v>4991</v>
      </c>
      <c r="F22" s="14">
        <v>29947</v>
      </c>
      <c r="G22" s="14">
        <v>42285</v>
      </c>
      <c r="H22" s="14">
        <v>35959</v>
      </c>
      <c r="I22" s="14">
        <v>9644</v>
      </c>
      <c r="J22" s="14">
        <v>1089</v>
      </c>
      <c r="K22" s="14">
        <v>27868</v>
      </c>
      <c r="L22" s="14">
        <v>1854</v>
      </c>
      <c r="M22" s="14">
        <v>16405</v>
      </c>
      <c r="N22" s="14">
        <v>9260</v>
      </c>
      <c r="O22" s="12">
        <f t="shared" si="7"/>
        <v>282458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2527</v>
      </c>
      <c r="C23" s="14">
        <v>2007</v>
      </c>
      <c r="D23" s="14">
        <v>855</v>
      </c>
      <c r="E23" s="14">
        <v>314</v>
      </c>
      <c r="F23" s="14">
        <v>1725</v>
      </c>
      <c r="G23" s="14">
        <v>2888</v>
      </c>
      <c r="H23" s="14">
        <v>1772</v>
      </c>
      <c r="I23" s="14">
        <v>499</v>
      </c>
      <c r="J23" s="14">
        <v>16</v>
      </c>
      <c r="K23" s="14">
        <v>1436</v>
      </c>
      <c r="L23" s="14">
        <v>14</v>
      </c>
      <c r="M23" s="14">
        <v>784</v>
      </c>
      <c r="N23" s="14">
        <v>394</v>
      </c>
      <c r="O23" s="12">
        <f t="shared" si="7"/>
        <v>15231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132050</v>
      </c>
      <c r="C24" s="14">
        <f>C25+C26</f>
        <v>91380</v>
      </c>
      <c r="D24" s="14">
        <f>D25+D26</f>
        <v>72334</v>
      </c>
      <c r="E24" s="14">
        <f>E25+E26</f>
        <v>18810</v>
      </c>
      <c r="F24" s="14">
        <f aca="true" t="shared" si="8" ref="F24:N24">F25+F26</f>
        <v>96239</v>
      </c>
      <c r="G24" s="14">
        <f t="shared" si="8"/>
        <v>141933</v>
      </c>
      <c r="H24" s="14">
        <f>H25+H26</f>
        <v>99111</v>
      </c>
      <c r="I24" s="14">
        <f>I25+I26</f>
        <v>27010</v>
      </c>
      <c r="J24" s="14">
        <f>J25+J26</f>
        <v>773</v>
      </c>
      <c r="K24" s="14">
        <f>K25+K26</f>
        <v>79144</v>
      </c>
      <c r="L24" s="14">
        <f>L25+L26</f>
        <v>1280</v>
      </c>
      <c r="M24" s="14">
        <f t="shared" si="8"/>
        <v>27898</v>
      </c>
      <c r="N24" s="14">
        <f t="shared" si="8"/>
        <v>14964</v>
      </c>
      <c r="O24" s="12">
        <f t="shared" si="7"/>
        <v>802926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67718</v>
      </c>
      <c r="C25" s="14">
        <v>51956</v>
      </c>
      <c r="D25" s="14">
        <v>39730</v>
      </c>
      <c r="E25" s="14">
        <v>11394</v>
      </c>
      <c r="F25" s="14">
        <v>55108</v>
      </c>
      <c r="G25" s="14">
        <v>83815</v>
      </c>
      <c r="H25" s="14">
        <v>59363</v>
      </c>
      <c r="I25" s="14">
        <v>17257</v>
      </c>
      <c r="J25" s="14">
        <v>361</v>
      </c>
      <c r="K25" s="14">
        <v>45173</v>
      </c>
      <c r="L25" s="14">
        <v>713</v>
      </c>
      <c r="M25" s="14">
        <v>14645</v>
      </c>
      <c r="N25" s="14">
        <v>7157</v>
      </c>
      <c r="O25" s="12">
        <f t="shared" si="7"/>
        <v>454390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64332</v>
      </c>
      <c r="C26" s="14">
        <v>39424</v>
      </c>
      <c r="D26" s="14">
        <v>32604</v>
      </c>
      <c r="E26" s="14">
        <v>7416</v>
      </c>
      <c r="F26" s="14">
        <v>41131</v>
      </c>
      <c r="G26" s="14">
        <v>58118</v>
      </c>
      <c r="H26" s="14">
        <v>39748</v>
      </c>
      <c r="I26" s="14">
        <v>9753</v>
      </c>
      <c r="J26" s="14">
        <v>412</v>
      </c>
      <c r="K26" s="14">
        <v>33971</v>
      </c>
      <c r="L26" s="14">
        <v>567</v>
      </c>
      <c r="M26" s="14">
        <v>13253</v>
      </c>
      <c r="N26" s="14">
        <v>7807</v>
      </c>
      <c r="O26" s="12">
        <f t="shared" si="7"/>
        <v>348536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0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46</v>
      </c>
      <c r="B32" s="54">
        <f>B33*B34</f>
        <v>3257.0800000000004</v>
      </c>
      <c r="C32" s="54">
        <f aca="true" t="shared" si="10" ref="C32:N32">C33*C34</f>
        <v>2392.52</v>
      </c>
      <c r="D32" s="54">
        <f t="shared" si="10"/>
        <v>2161.4</v>
      </c>
      <c r="E32" s="54">
        <f t="shared" si="10"/>
        <v>646.2800000000001</v>
      </c>
      <c r="F32" s="54">
        <f t="shared" si="10"/>
        <v>2161.4</v>
      </c>
      <c r="G32" s="54">
        <f t="shared" si="10"/>
        <v>2662.1600000000003</v>
      </c>
      <c r="H32" s="54">
        <f t="shared" si="10"/>
        <v>2242.7200000000003</v>
      </c>
      <c r="I32" s="54">
        <f t="shared" si="10"/>
        <v>654.84</v>
      </c>
      <c r="J32" s="54">
        <f>J33*J34</f>
        <v>2546.6000000000004</v>
      </c>
      <c r="K32" s="54">
        <f>K33*K34</f>
        <v>2118.6</v>
      </c>
      <c r="L32" s="54">
        <f>L33*L34</f>
        <v>2602.2400000000002</v>
      </c>
      <c r="M32" s="54">
        <f t="shared" si="10"/>
        <v>1271.16</v>
      </c>
      <c r="N32" s="54">
        <f t="shared" si="10"/>
        <v>719.0400000000001</v>
      </c>
      <c r="O32" s="25">
        <f>SUM(B32:N32)</f>
        <v>25436.04</v>
      </c>
    </row>
    <row r="33" spans="1:26" ht="18.75" customHeight="1">
      <c r="A33" s="50" t="s">
        <v>47</v>
      </c>
      <c r="B33" s="56">
        <v>761</v>
      </c>
      <c r="C33" s="56">
        <v>559</v>
      </c>
      <c r="D33" s="56">
        <v>505</v>
      </c>
      <c r="E33" s="56">
        <v>151</v>
      </c>
      <c r="F33" s="56">
        <v>505</v>
      </c>
      <c r="G33" s="56">
        <v>622</v>
      </c>
      <c r="H33" s="56">
        <v>524</v>
      </c>
      <c r="I33" s="56">
        <v>153</v>
      </c>
      <c r="J33" s="56">
        <v>595</v>
      </c>
      <c r="K33" s="56">
        <v>495</v>
      </c>
      <c r="L33" s="56">
        <v>608</v>
      </c>
      <c r="M33" s="56">
        <v>297</v>
      </c>
      <c r="N33" s="56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48</v>
      </c>
      <c r="B34" s="52">
        <v>4.28</v>
      </c>
      <c r="C34" s="52">
        <v>4.28</v>
      </c>
      <c r="D34" s="52">
        <v>4.28</v>
      </c>
      <c r="E34" s="52">
        <v>4.28</v>
      </c>
      <c r="F34" s="52">
        <v>4.28</v>
      </c>
      <c r="G34" s="52">
        <v>4.28</v>
      </c>
      <c r="H34" s="52">
        <v>4.28</v>
      </c>
      <c r="I34" s="52">
        <v>4.28</v>
      </c>
      <c r="J34" s="52">
        <v>4.28</v>
      </c>
      <c r="K34" s="52">
        <v>4.28</v>
      </c>
      <c r="L34" s="52">
        <v>4.28</v>
      </c>
      <c r="M34" s="52">
        <v>4.28</v>
      </c>
      <c r="N34" s="52">
        <v>4.28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49</v>
      </c>
      <c r="B36" s="58">
        <f>B37+B38+B39+B40</f>
        <v>979267.9238573601</v>
      </c>
      <c r="C36" s="58">
        <f>C37+C38+C39+C40</f>
        <v>699048.8524620001</v>
      </c>
      <c r="D36" s="58">
        <f aca="true" t="shared" si="11" ref="C36:N36">D37+D38+D39+D40</f>
        <v>500368.89175205</v>
      </c>
      <c r="E36" s="58">
        <f>E37+E38+E39+E40</f>
        <v>165925.9177584</v>
      </c>
      <c r="F36" s="58">
        <f t="shared" si="11"/>
        <v>716689.29242715</v>
      </c>
      <c r="G36" s="58">
        <f t="shared" si="11"/>
        <v>857950.0128</v>
      </c>
      <c r="H36" s="58">
        <f t="shared" si="11"/>
        <v>760261.1308999999</v>
      </c>
      <c r="I36" s="58">
        <f>I37+I38+I39+I40</f>
        <v>220137.4156826</v>
      </c>
      <c r="J36" s="58">
        <f>J37+J38+J39+J40</f>
        <v>22002.2614632</v>
      </c>
      <c r="K36" s="58">
        <f>K37+K38+K39+K40</f>
        <v>703455.9517473</v>
      </c>
      <c r="L36" s="58">
        <f>L37+L38+L39+L40</f>
        <v>35758.58331424</v>
      </c>
      <c r="M36" s="58">
        <f t="shared" si="11"/>
        <v>410501.43085715</v>
      </c>
      <c r="N36" s="58">
        <f t="shared" si="11"/>
        <v>197293.62652992</v>
      </c>
      <c r="O36" s="58">
        <f>O37+O38+O39+O40</f>
        <v>6268661.291551371</v>
      </c>
    </row>
    <row r="37" spans="1:15" ht="18.75" customHeight="1">
      <c r="A37" s="55" t="s">
        <v>50</v>
      </c>
      <c r="B37" s="52">
        <f aca="true" t="shared" si="12" ref="B37:N37">B29*B7</f>
        <v>974229.4068000001</v>
      </c>
      <c r="C37" s="52">
        <f t="shared" si="12"/>
        <v>695071.1536000001</v>
      </c>
      <c r="D37" s="52">
        <f t="shared" si="12"/>
        <v>489544.9962</v>
      </c>
      <c r="E37" s="52">
        <f t="shared" si="12"/>
        <v>165655.5978</v>
      </c>
      <c r="F37" s="52">
        <f t="shared" si="12"/>
        <v>713771.5299</v>
      </c>
      <c r="G37" s="52">
        <f t="shared" si="12"/>
        <v>853162.4614</v>
      </c>
      <c r="H37" s="52">
        <f t="shared" si="12"/>
        <v>756538.6113</v>
      </c>
      <c r="I37" s="52">
        <f>I29*I7</f>
        <v>220058.8679</v>
      </c>
      <c r="J37" s="52">
        <f>J29*J7</f>
        <v>12578.695999999998</v>
      </c>
      <c r="K37" s="52">
        <f>K29*K7</f>
        <v>689445.7854</v>
      </c>
      <c r="L37" s="52">
        <f>L29*L7</f>
        <v>26333.9698</v>
      </c>
      <c r="M37" s="52">
        <f t="shared" si="12"/>
        <v>406224.5075</v>
      </c>
      <c r="N37" s="52">
        <f t="shared" si="12"/>
        <v>196133.0001</v>
      </c>
      <c r="O37" s="54">
        <f>SUM(B37:N37)</f>
        <v>6198748.583700001</v>
      </c>
    </row>
    <row r="38" spans="1:15" ht="18.75" customHeight="1">
      <c r="A38" s="55" t="s">
        <v>51</v>
      </c>
      <c r="B38" s="52">
        <f aca="true" t="shared" si="13" ref="B38:N38">B30*B7</f>
        <v>-2877.46294264</v>
      </c>
      <c r="C38" s="52">
        <f t="shared" si="13"/>
        <v>-1854.081138</v>
      </c>
      <c r="D38" s="52">
        <f t="shared" si="13"/>
        <v>-1454.31444795</v>
      </c>
      <c r="E38" s="52">
        <f t="shared" si="13"/>
        <v>-375.9600416</v>
      </c>
      <c r="F38" s="52">
        <f t="shared" si="13"/>
        <v>-2080.46747285</v>
      </c>
      <c r="G38" s="52">
        <f t="shared" si="13"/>
        <v>-2515.2486000000004</v>
      </c>
      <c r="H38" s="52">
        <f t="shared" si="13"/>
        <v>-2026.4104</v>
      </c>
      <c r="I38" s="52">
        <f>I30*I7</f>
        <v>-576.2922174</v>
      </c>
      <c r="J38" s="52">
        <f>J30*J7</f>
        <v>-34.8345368</v>
      </c>
      <c r="K38" s="52">
        <f>K30*K7</f>
        <v>-1820.0236527</v>
      </c>
      <c r="L38" s="52">
        <f>L30*L7</f>
        <v>-71.24648576</v>
      </c>
      <c r="M38" s="52">
        <f t="shared" si="13"/>
        <v>-1031.63664285</v>
      </c>
      <c r="N38" s="52">
        <f t="shared" si="13"/>
        <v>-571.12357008</v>
      </c>
      <c r="O38" s="25">
        <f>SUM(B38:N38)</f>
        <v>-17289.102148629998</v>
      </c>
    </row>
    <row r="39" spans="1:15" ht="18.75" customHeight="1">
      <c r="A39" s="55" t="s">
        <v>52</v>
      </c>
      <c r="B39" s="52">
        <f aca="true" t="shared" si="14" ref="B39:N39">B32</f>
        <v>3257.0800000000004</v>
      </c>
      <c r="C39" s="52">
        <f t="shared" si="14"/>
        <v>2392.52</v>
      </c>
      <c r="D39" s="52">
        <f t="shared" si="14"/>
        <v>2161.4</v>
      </c>
      <c r="E39" s="52">
        <f t="shared" si="14"/>
        <v>646.2800000000001</v>
      </c>
      <c r="F39" s="52">
        <f t="shared" si="14"/>
        <v>2161.4</v>
      </c>
      <c r="G39" s="52">
        <f t="shared" si="14"/>
        <v>2662.1600000000003</v>
      </c>
      <c r="H39" s="52">
        <f t="shared" si="14"/>
        <v>2242.7200000000003</v>
      </c>
      <c r="I39" s="52">
        <f>I32</f>
        <v>654.84</v>
      </c>
      <c r="J39" s="52">
        <f>J32</f>
        <v>2546.6000000000004</v>
      </c>
      <c r="K39" s="52">
        <f>K32</f>
        <v>2118.6</v>
      </c>
      <c r="L39" s="52">
        <f>L32</f>
        <v>2602.2400000000002</v>
      </c>
      <c r="M39" s="52">
        <f t="shared" si="14"/>
        <v>1271.16</v>
      </c>
      <c r="N39" s="52">
        <f t="shared" si="14"/>
        <v>719.0400000000001</v>
      </c>
      <c r="O39" s="54">
        <f>SUM(B39:N39)</f>
        <v>25436.04</v>
      </c>
    </row>
    <row r="40" spans="1:26" ht="18.75" customHeight="1">
      <c r="A40" s="2" t="s">
        <v>53</v>
      </c>
      <c r="B40" s="52">
        <v>4658.9</v>
      </c>
      <c r="C40" s="52">
        <v>3439.26</v>
      </c>
      <c r="D40" s="52">
        <v>10116.81</v>
      </c>
      <c r="E40" s="52">
        <v>0</v>
      </c>
      <c r="F40" s="52">
        <v>2836.83</v>
      </c>
      <c r="G40" s="52">
        <v>4640.64</v>
      </c>
      <c r="H40" s="52">
        <v>3506.21</v>
      </c>
      <c r="I40" s="52">
        <v>0</v>
      </c>
      <c r="J40" s="52">
        <v>6911.8</v>
      </c>
      <c r="K40" s="52">
        <v>13711.59</v>
      </c>
      <c r="L40" s="52">
        <v>6893.62</v>
      </c>
      <c r="M40" s="52">
        <v>4037.4</v>
      </c>
      <c r="N40" s="52">
        <v>1012.71</v>
      </c>
      <c r="O40" s="54">
        <f>SUM(B40:N40)</f>
        <v>61765.77000000001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54</v>
      </c>
      <c r="B42" s="25">
        <f>+B43+B46+B58+B59-B62+B60</f>
        <v>-99341.17</v>
      </c>
      <c r="C42" s="25">
        <f aca="true" t="shared" si="15" ref="C42:O42">+C43+C46+C58+C59-C62+C60</f>
        <v>-83867.86</v>
      </c>
      <c r="D42" s="25">
        <f t="shared" si="15"/>
        <v>-309261.8</v>
      </c>
      <c r="E42" s="25">
        <f t="shared" si="15"/>
        <v>-27999.74</v>
      </c>
      <c r="F42" s="25">
        <f t="shared" si="15"/>
        <v>-109962.11</v>
      </c>
      <c r="G42" s="25">
        <f t="shared" si="15"/>
        <v>-273089.2</v>
      </c>
      <c r="H42" s="25">
        <f t="shared" si="15"/>
        <v>-109973.5</v>
      </c>
      <c r="I42" s="25">
        <f t="shared" si="15"/>
        <v>-85884.85</v>
      </c>
      <c r="J42" s="25">
        <f t="shared" si="15"/>
        <v>-50204.5</v>
      </c>
      <c r="K42" s="25">
        <f t="shared" si="15"/>
        <v>-92918.59</v>
      </c>
      <c r="L42" s="25">
        <f t="shared" si="15"/>
        <v>-49658.27</v>
      </c>
      <c r="M42" s="25">
        <f t="shared" si="15"/>
        <v>-47349.03</v>
      </c>
      <c r="N42" s="25">
        <f t="shared" si="15"/>
        <v>-21847.59</v>
      </c>
      <c r="O42" s="25">
        <f t="shared" si="15"/>
        <v>-1361358.21</v>
      </c>
    </row>
    <row r="43" spans="1:15" ht="18.75" customHeight="1">
      <c r="A43" s="17" t="s">
        <v>55</v>
      </c>
      <c r="B43" s="26">
        <f>B44+B45</f>
        <v>-76812</v>
      </c>
      <c r="C43" s="26">
        <f>C44+C45</f>
        <v>-71140</v>
      </c>
      <c r="D43" s="26">
        <f>D44+D45</f>
        <v>-37952</v>
      </c>
      <c r="E43" s="26">
        <f>E44+E45</f>
        <v>-9444</v>
      </c>
      <c r="F43" s="26">
        <f aca="true" t="shared" si="16" ref="F43:N43">F44+F45</f>
        <v>-48972</v>
      </c>
      <c r="G43" s="26">
        <f t="shared" si="16"/>
        <v>-86372</v>
      </c>
      <c r="H43" s="26">
        <f t="shared" si="16"/>
        <v>-84932</v>
      </c>
      <c r="I43" s="26">
        <f>I44+I45</f>
        <v>-23992</v>
      </c>
      <c r="J43" s="26">
        <f>J44+J45</f>
        <v>-556</v>
      </c>
      <c r="K43" s="26">
        <f>K44+K45</f>
        <v>-60844</v>
      </c>
      <c r="L43" s="26">
        <f>L44+L45</f>
        <v>-764</v>
      </c>
      <c r="M43" s="26">
        <f t="shared" si="16"/>
        <v>-30552</v>
      </c>
      <c r="N43" s="26">
        <f t="shared" si="16"/>
        <v>-17992</v>
      </c>
      <c r="O43" s="25">
        <f aca="true" t="shared" si="17" ref="O43:O62">SUM(B43:N43)</f>
        <v>-550324</v>
      </c>
    </row>
    <row r="44" spans="1:26" ht="18.75" customHeight="1">
      <c r="A44" s="13" t="s">
        <v>56</v>
      </c>
      <c r="B44" s="20">
        <f>ROUND(-B9*$D$3,2)</f>
        <v>-76812</v>
      </c>
      <c r="C44" s="20">
        <f>ROUND(-C9*$D$3,2)</f>
        <v>-71140</v>
      </c>
      <c r="D44" s="20">
        <f>ROUND(-D9*$D$3,2)</f>
        <v>-37952</v>
      </c>
      <c r="E44" s="20">
        <f>ROUND(-E9*$D$3,2)</f>
        <v>-9444</v>
      </c>
      <c r="F44" s="20">
        <f aca="true" t="shared" si="18" ref="F44:N44">ROUND(-F9*$D$3,2)</f>
        <v>-48972</v>
      </c>
      <c r="G44" s="20">
        <f t="shared" si="18"/>
        <v>-86372</v>
      </c>
      <c r="H44" s="20">
        <f t="shared" si="18"/>
        <v>-84932</v>
      </c>
      <c r="I44" s="20">
        <f>ROUND(-I9*$D$3,2)</f>
        <v>-23992</v>
      </c>
      <c r="J44" s="20">
        <f>ROUND(-J9*$D$3,2)</f>
        <v>-556</v>
      </c>
      <c r="K44" s="20">
        <f>ROUND(-K9*$D$3,2)</f>
        <v>-60844</v>
      </c>
      <c r="L44" s="20">
        <f>ROUND(-L9*$D$3,2)</f>
        <v>-764</v>
      </c>
      <c r="M44" s="20">
        <f t="shared" si="18"/>
        <v>-30552</v>
      </c>
      <c r="N44" s="20">
        <f t="shared" si="18"/>
        <v>-17992</v>
      </c>
      <c r="O44" s="45">
        <f t="shared" si="17"/>
        <v>-550324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5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-22529.17</v>
      </c>
      <c r="C46" s="26">
        <f aca="true" t="shared" si="20" ref="C46:O46">SUM(C47:C57)</f>
        <v>-12727.86</v>
      </c>
      <c r="D46" s="26">
        <f t="shared" si="20"/>
        <v>-271309.8</v>
      </c>
      <c r="E46" s="26">
        <f t="shared" si="20"/>
        <v>-18555.74</v>
      </c>
      <c r="F46" s="26">
        <f t="shared" si="20"/>
        <v>-60990.11</v>
      </c>
      <c r="G46" s="26">
        <f t="shared" si="20"/>
        <v>-182076.56</v>
      </c>
      <c r="H46" s="26">
        <f t="shared" si="20"/>
        <v>-25041.5</v>
      </c>
      <c r="I46" s="26">
        <f t="shared" si="20"/>
        <v>-61892.850000000006</v>
      </c>
      <c r="J46" s="26">
        <f t="shared" si="20"/>
        <v>-49648.5</v>
      </c>
      <c r="K46" s="26">
        <f t="shared" si="20"/>
        <v>-32074.59</v>
      </c>
      <c r="L46" s="26">
        <f t="shared" si="20"/>
        <v>-48894.27</v>
      </c>
      <c r="M46" s="26">
        <f t="shared" si="20"/>
        <v>-16797.03</v>
      </c>
      <c r="N46" s="26">
        <f t="shared" si="20"/>
        <v>-3855.59</v>
      </c>
      <c r="O46" s="26">
        <f t="shared" si="20"/>
        <v>-806393.5700000001</v>
      </c>
    </row>
    <row r="47" spans="1:26" ht="18.75" customHeight="1">
      <c r="A47" s="13" t="s">
        <v>59</v>
      </c>
      <c r="B47" s="24">
        <v>-22529.17</v>
      </c>
      <c r="C47" s="24">
        <v>-12727.86</v>
      </c>
      <c r="D47" s="24">
        <v>-37210.63</v>
      </c>
      <c r="E47" s="24">
        <v>-17555.74</v>
      </c>
      <c r="F47" s="24">
        <v>-26409.28</v>
      </c>
      <c r="G47" s="24">
        <v>-43516.56</v>
      </c>
      <c r="H47" s="24">
        <v>-25041.5</v>
      </c>
      <c r="I47" s="24">
        <v>-28787.02</v>
      </c>
      <c r="J47" s="24">
        <v>-49648.5</v>
      </c>
      <c r="K47" s="24">
        <v>-32074.59</v>
      </c>
      <c r="L47" s="24">
        <v>-48894.27</v>
      </c>
      <c r="M47" s="24">
        <v>-16797.03</v>
      </c>
      <c r="N47" s="24">
        <v>-3855.59</v>
      </c>
      <c r="O47" s="24">
        <f t="shared" si="17"/>
        <v>-365047.74000000005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-1000-233099.17</f>
        <v>-234099.17</v>
      </c>
      <c r="E49" s="24">
        <v>-1000</v>
      </c>
      <c r="F49" s="24">
        <f>-1000-33580.83</f>
        <v>-34580.83</v>
      </c>
      <c r="G49" s="24">
        <f>-500-138060</f>
        <v>-138560</v>
      </c>
      <c r="H49" s="24">
        <v>0</v>
      </c>
      <c r="I49" s="24">
        <f>-1000-32105.83</f>
        <v>-33105.83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-441345.83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R59"/>
      <c r="S59"/>
      <c r="T59"/>
      <c r="U59"/>
      <c r="V59"/>
      <c r="W59"/>
      <c r="X59"/>
      <c r="Y59"/>
      <c r="Z59"/>
    </row>
    <row r="60" spans="1:15" ht="18" customHeight="1">
      <c r="A60" s="17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-87393.42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4">
        <f t="shared" si="17"/>
        <v>-87393.42</v>
      </c>
    </row>
    <row r="61" spans="1:26" ht="18" customHeight="1">
      <c r="A61" s="2" t="s">
        <v>68</v>
      </c>
      <c r="B61" s="29">
        <f>+B36+B42</f>
        <v>879926.7538573601</v>
      </c>
      <c r="C61" s="29">
        <f>+C36+C42</f>
        <v>615180.9924620001</v>
      </c>
      <c r="D61" s="29">
        <f aca="true" t="shared" si="21" ref="B61:N61">+D36+D42</f>
        <v>191107.09175205004</v>
      </c>
      <c r="E61" s="29">
        <f t="shared" si="21"/>
        <v>137926.1777584</v>
      </c>
      <c r="F61" s="29">
        <f t="shared" si="21"/>
        <v>606727.18242715</v>
      </c>
      <c r="G61" s="29">
        <f t="shared" si="21"/>
        <v>584860.8128</v>
      </c>
      <c r="H61" s="29">
        <f t="shared" si="21"/>
        <v>650287.6308999999</v>
      </c>
      <c r="I61" s="29">
        <f t="shared" si="21"/>
        <v>134252.5656826</v>
      </c>
      <c r="J61" s="29">
        <f>+J36+J42</f>
        <v>-28202.2385368</v>
      </c>
      <c r="K61" s="29">
        <f>+K36+K42</f>
        <v>610537.3617473</v>
      </c>
      <c r="L61" s="29">
        <f>+L36+L42</f>
        <v>-13899.686685759996</v>
      </c>
      <c r="M61" s="29">
        <f t="shared" si="21"/>
        <v>363152.40085715</v>
      </c>
      <c r="N61" s="29">
        <f t="shared" si="21"/>
        <v>175446.03652992</v>
      </c>
      <c r="O61" s="29">
        <f>SUM(B61:N61)</f>
        <v>4907303.08155137</v>
      </c>
      <c r="P61"/>
      <c r="R61"/>
      <c r="S61"/>
      <c r="T61"/>
      <c r="U61"/>
      <c r="V61"/>
      <c r="W61"/>
      <c r="X61"/>
      <c r="Y61"/>
      <c r="Z61"/>
    </row>
    <row r="62" spans="1:19" ht="18" customHeight="1">
      <c r="A62" s="33" t="s">
        <v>111</v>
      </c>
      <c r="B62" s="46">
        <v>0</v>
      </c>
      <c r="C62" s="46">
        <v>0</v>
      </c>
      <c r="D62" s="46">
        <v>0</v>
      </c>
      <c r="E62" s="46">
        <v>0</v>
      </c>
      <c r="F62" s="46">
        <v>0</v>
      </c>
      <c r="G62" s="46">
        <v>-82752.78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-82752.78</v>
      </c>
      <c r="R62"/>
      <c r="S62"/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4"/>
    </row>
    <row r="64" spans="1:15" ht="18.75" customHeight="1">
      <c r="A64" s="2" t="s">
        <v>69</v>
      </c>
      <c r="B64" s="35">
        <f>SUM(B65:B78)</f>
        <v>879926.76</v>
      </c>
      <c r="C64" s="35">
        <f aca="true" t="shared" si="22" ref="C64:N64">SUM(C65:C78)</f>
        <v>615180.99</v>
      </c>
      <c r="D64" s="35">
        <f t="shared" si="22"/>
        <v>191107.1</v>
      </c>
      <c r="E64" s="35">
        <f t="shared" si="22"/>
        <v>137926.18</v>
      </c>
      <c r="F64" s="35">
        <f t="shared" si="22"/>
        <v>606727.18</v>
      </c>
      <c r="G64" s="35">
        <f t="shared" si="22"/>
        <v>584860.81</v>
      </c>
      <c r="H64" s="35">
        <f t="shared" si="22"/>
        <v>650287.63</v>
      </c>
      <c r="I64" s="35">
        <f t="shared" si="22"/>
        <v>134252.57</v>
      </c>
      <c r="J64" s="35">
        <f t="shared" si="22"/>
        <v>-28202.24</v>
      </c>
      <c r="K64" s="35">
        <f t="shared" si="22"/>
        <v>610537.37</v>
      </c>
      <c r="L64" s="35">
        <f t="shared" si="22"/>
        <v>-13899.69</v>
      </c>
      <c r="M64" s="35">
        <f t="shared" si="22"/>
        <v>363152.4</v>
      </c>
      <c r="N64" s="35">
        <f t="shared" si="22"/>
        <v>175446.04</v>
      </c>
      <c r="O64" s="29">
        <f>SUM(O65:O78)</f>
        <v>4907303.1</v>
      </c>
    </row>
    <row r="65" spans="1:16" ht="18.75" customHeight="1">
      <c r="A65" s="17" t="s">
        <v>70</v>
      </c>
      <c r="B65" s="35">
        <v>170970.27</v>
      </c>
      <c r="C65" s="35">
        <v>170008.17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29">
        <f>SUM(B65:N65)</f>
        <v>340978.44</v>
      </c>
      <c r="P65"/>
    </row>
    <row r="66" spans="1:16" ht="18.75" customHeight="1">
      <c r="A66" s="17" t="s">
        <v>71</v>
      </c>
      <c r="B66" s="35">
        <v>708956.49</v>
      </c>
      <c r="C66" s="35">
        <v>445172.82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>
        <f aca="true" t="shared" si="23" ref="O66:O77">SUM(B66:N66)</f>
        <v>1154129.31</v>
      </c>
      <c r="P66"/>
    </row>
    <row r="67" spans="1:17" ht="18.75" customHeight="1">
      <c r="A67" s="17" t="s">
        <v>72</v>
      </c>
      <c r="B67" s="34">
        <v>0</v>
      </c>
      <c r="C67" s="34">
        <v>0</v>
      </c>
      <c r="D67" s="26">
        <v>191107.1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6">
        <f t="shared" si="23"/>
        <v>191107.1</v>
      </c>
      <c r="Q67"/>
    </row>
    <row r="68" spans="1:18" ht="18.75" customHeight="1">
      <c r="A68" s="17" t="s">
        <v>73</v>
      </c>
      <c r="B68" s="34">
        <v>0</v>
      </c>
      <c r="C68" s="34">
        <v>0</v>
      </c>
      <c r="D68" s="34">
        <v>0</v>
      </c>
      <c r="E68" s="26">
        <v>137926.18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29">
        <f t="shared" si="23"/>
        <v>137926.18</v>
      </c>
      <c r="R68"/>
    </row>
    <row r="69" spans="1:19" ht="18.75" customHeight="1">
      <c r="A69" s="17" t="s">
        <v>74</v>
      </c>
      <c r="B69" s="34">
        <v>0</v>
      </c>
      <c r="C69" s="34">
        <v>0</v>
      </c>
      <c r="D69" s="34">
        <v>0</v>
      </c>
      <c r="E69" s="34">
        <v>0</v>
      </c>
      <c r="F69" s="26">
        <v>606727.18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26">
        <f t="shared" si="23"/>
        <v>606727.18</v>
      </c>
      <c r="S69"/>
    </row>
    <row r="70" spans="1:20" ht="18.75" customHeight="1">
      <c r="A70" s="17" t="s">
        <v>75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5">
        <v>584860.81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29">
        <f t="shared" si="23"/>
        <v>584860.81</v>
      </c>
      <c r="T70"/>
    </row>
    <row r="71" spans="1:21" ht="18.75" customHeight="1">
      <c r="A71" s="17" t="s">
        <v>100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v>650287.63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29">
        <f t="shared" si="23"/>
        <v>650287.63</v>
      </c>
      <c r="U71"/>
    </row>
    <row r="72" spans="1:21" ht="18.75" customHeight="1">
      <c r="A72" s="17" t="s">
        <v>76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5">
        <v>134252.57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29">
        <f t="shared" si="23"/>
        <v>134252.57</v>
      </c>
      <c r="U72"/>
    </row>
    <row r="73" spans="1:22" ht="18.75" customHeight="1">
      <c r="A73" s="17" t="s">
        <v>77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26">
        <v>-28202.24</v>
      </c>
      <c r="K73" s="34">
        <v>0</v>
      </c>
      <c r="L73" s="34">
        <v>0</v>
      </c>
      <c r="M73" s="34">
        <v>0</v>
      </c>
      <c r="N73" s="34">
        <v>0</v>
      </c>
      <c r="O73" s="26">
        <f t="shared" si="23"/>
        <v>-28202.24</v>
      </c>
      <c r="V73"/>
    </row>
    <row r="74" spans="1:23" ht="18.75" customHeight="1">
      <c r="A74" s="17" t="s">
        <v>78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26">
        <v>610537.37</v>
      </c>
      <c r="L74" s="34">
        <v>0</v>
      </c>
      <c r="M74" s="34">
        <v>0</v>
      </c>
      <c r="N74" s="34">
        <v>0</v>
      </c>
      <c r="O74" s="29">
        <f t="shared" si="23"/>
        <v>610537.37</v>
      </c>
      <c r="W74"/>
    </row>
    <row r="75" spans="1:24" ht="18.75" customHeight="1">
      <c r="A75" s="17" t="s">
        <v>79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26">
        <v>-13899.69</v>
      </c>
      <c r="M75" s="34">
        <v>0</v>
      </c>
      <c r="N75" s="59">
        <v>0</v>
      </c>
      <c r="O75" s="26">
        <f t="shared" si="23"/>
        <v>-13899.69</v>
      </c>
      <c r="X75"/>
    </row>
    <row r="76" spans="1:25" ht="18.75" customHeight="1">
      <c r="A76" s="17" t="s">
        <v>80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26">
        <v>363152.4</v>
      </c>
      <c r="N76" s="34">
        <v>0</v>
      </c>
      <c r="O76" s="29">
        <f t="shared" si="23"/>
        <v>363152.4</v>
      </c>
      <c r="Y76"/>
    </row>
    <row r="77" spans="1:26" ht="18.75" customHeight="1">
      <c r="A77" s="17" t="s">
        <v>81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26">
        <v>175446.04</v>
      </c>
      <c r="O77" s="26">
        <f t="shared" si="23"/>
        <v>175446.04</v>
      </c>
      <c r="P77"/>
      <c r="Z77"/>
    </row>
    <row r="78" spans="1:26" ht="18.75" customHeight="1">
      <c r="A78" s="33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</row>
    <row r="81" spans="1:15" ht="18.75" customHeight="1">
      <c r="A81" s="2" t="s">
        <v>108</v>
      </c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29"/>
    </row>
    <row r="82" spans="1:16" ht="18.75" customHeight="1">
      <c r="A82" s="17" t="s">
        <v>82</v>
      </c>
      <c r="B82" s="43">
        <v>2.3373797810102106</v>
      </c>
      <c r="C82" s="43">
        <v>2.524482826648574</v>
      </c>
      <c r="D82" s="43">
        <v>0</v>
      </c>
      <c r="E82" s="43">
        <v>0</v>
      </c>
      <c r="F82" s="34">
        <v>0</v>
      </c>
      <c r="G82" s="34">
        <v>0</v>
      </c>
      <c r="H82" s="43">
        <v>0</v>
      </c>
      <c r="I82" s="43">
        <v>0</v>
      </c>
      <c r="J82" s="43">
        <v>0</v>
      </c>
      <c r="K82" s="43">
        <v>0</v>
      </c>
      <c r="L82" s="34">
        <v>0</v>
      </c>
      <c r="M82" s="43">
        <v>0</v>
      </c>
      <c r="N82" s="43">
        <v>0</v>
      </c>
      <c r="O82" s="29"/>
      <c r="P82"/>
    </row>
    <row r="83" spans="1:16" ht="18.75" customHeight="1">
      <c r="A83" s="17" t="s">
        <v>83</v>
      </c>
      <c r="B83" s="43">
        <v>2.047439705210983</v>
      </c>
      <c r="C83" s="43">
        <v>2.098829556683191</v>
      </c>
      <c r="D83" s="43">
        <v>0</v>
      </c>
      <c r="E83" s="43">
        <v>0</v>
      </c>
      <c r="F83" s="34">
        <v>0</v>
      </c>
      <c r="G83" s="34">
        <v>0</v>
      </c>
      <c r="H83" s="43">
        <v>0</v>
      </c>
      <c r="I83" s="43">
        <v>0</v>
      </c>
      <c r="J83" s="43">
        <v>0</v>
      </c>
      <c r="K83" s="43">
        <v>0</v>
      </c>
      <c r="L83" s="34">
        <v>0</v>
      </c>
      <c r="M83" s="43">
        <v>0</v>
      </c>
      <c r="N83" s="43">
        <v>0</v>
      </c>
      <c r="O83" s="29"/>
      <c r="P83"/>
    </row>
    <row r="84" spans="1:17" ht="18.75" customHeight="1">
      <c r="A84" s="17" t="s">
        <v>84</v>
      </c>
      <c r="B84" s="43">
        <v>0</v>
      </c>
      <c r="C84" s="43">
        <v>0</v>
      </c>
      <c r="D84" s="22">
        <f>(D$37+D$38+D$39)/D$7</f>
        <v>1.8708983775517953</v>
      </c>
      <c r="E84" s="43">
        <v>0</v>
      </c>
      <c r="F84" s="34">
        <v>0</v>
      </c>
      <c r="G84" s="34">
        <v>0</v>
      </c>
      <c r="H84" s="43">
        <v>0</v>
      </c>
      <c r="I84" s="43">
        <v>0</v>
      </c>
      <c r="J84" s="43">
        <v>0</v>
      </c>
      <c r="K84" s="43">
        <v>0</v>
      </c>
      <c r="L84" s="34">
        <v>0</v>
      </c>
      <c r="M84" s="43">
        <v>0</v>
      </c>
      <c r="N84" s="43">
        <v>0</v>
      </c>
      <c r="O84" s="26"/>
      <c r="Q84"/>
    </row>
    <row r="85" spans="1:18" ht="18.75" customHeight="1">
      <c r="A85" s="17" t="s">
        <v>85</v>
      </c>
      <c r="B85" s="43">
        <v>0</v>
      </c>
      <c r="C85" s="43">
        <v>0</v>
      </c>
      <c r="D85" s="43">
        <v>0</v>
      </c>
      <c r="E85" s="22">
        <f>(E$37+E$38+E$39)/E$7</f>
        <v>2.7723165487360277</v>
      </c>
      <c r="F85" s="34">
        <v>0</v>
      </c>
      <c r="G85" s="34">
        <v>0</v>
      </c>
      <c r="H85" s="43">
        <v>0</v>
      </c>
      <c r="I85" s="43">
        <v>0</v>
      </c>
      <c r="J85" s="43">
        <v>0</v>
      </c>
      <c r="K85" s="43">
        <v>0</v>
      </c>
      <c r="L85" s="34">
        <v>0</v>
      </c>
      <c r="M85" s="43">
        <v>0</v>
      </c>
      <c r="N85" s="43">
        <v>0</v>
      </c>
      <c r="O85" s="29"/>
      <c r="R85"/>
    </row>
    <row r="86" spans="1:19" ht="18.75" customHeight="1">
      <c r="A86" s="17" t="s">
        <v>86</v>
      </c>
      <c r="B86" s="43">
        <v>0</v>
      </c>
      <c r="C86" s="43">
        <v>0</v>
      </c>
      <c r="D86" s="43">
        <v>0</v>
      </c>
      <c r="E86" s="43">
        <v>0</v>
      </c>
      <c r="F86" s="43">
        <f>(F$37+F$38+F$39)/F$7</f>
        <v>2.1815473314135927</v>
      </c>
      <c r="G86" s="34">
        <v>0</v>
      </c>
      <c r="H86" s="43">
        <v>0</v>
      </c>
      <c r="I86" s="43">
        <v>0</v>
      </c>
      <c r="J86" s="43">
        <v>0</v>
      </c>
      <c r="K86" s="43">
        <v>0</v>
      </c>
      <c r="L86" s="34">
        <v>0</v>
      </c>
      <c r="M86" s="43">
        <v>0</v>
      </c>
      <c r="N86" s="43">
        <v>0</v>
      </c>
      <c r="O86" s="26"/>
      <c r="S86"/>
    </row>
    <row r="87" spans="1:20" ht="18.75" customHeight="1">
      <c r="A87" s="17" t="s">
        <v>87</v>
      </c>
      <c r="B87" s="43">
        <v>0</v>
      </c>
      <c r="C87" s="43">
        <v>0</v>
      </c>
      <c r="D87" s="43">
        <v>0</v>
      </c>
      <c r="E87" s="43">
        <v>0</v>
      </c>
      <c r="F87" s="34">
        <v>0</v>
      </c>
      <c r="G87" s="43">
        <f>(G$37+G$38+G$39)/G$7</f>
        <v>1.7301978823405368</v>
      </c>
      <c r="H87" s="43">
        <v>0</v>
      </c>
      <c r="I87" s="43">
        <v>0</v>
      </c>
      <c r="J87" s="43">
        <v>0</v>
      </c>
      <c r="K87" s="43">
        <v>0</v>
      </c>
      <c r="L87" s="34">
        <v>0</v>
      </c>
      <c r="M87" s="43">
        <v>0</v>
      </c>
      <c r="N87" s="43">
        <v>0</v>
      </c>
      <c r="O87" s="29"/>
      <c r="T87"/>
    </row>
    <row r="88" spans="1:21" ht="18.75" customHeight="1">
      <c r="A88" s="17" t="s">
        <v>88</v>
      </c>
      <c r="B88" s="43">
        <v>0</v>
      </c>
      <c r="C88" s="43">
        <v>0</v>
      </c>
      <c r="D88" s="43">
        <v>0</v>
      </c>
      <c r="E88" s="43">
        <v>0</v>
      </c>
      <c r="F88" s="34">
        <v>0</v>
      </c>
      <c r="G88" s="34">
        <v>0</v>
      </c>
      <c r="H88" s="43">
        <f>(H$37+H$38+H$39)/H$7</f>
        <v>2.091297773165791</v>
      </c>
      <c r="I88" s="43">
        <v>0</v>
      </c>
      <c r="J88" s="43">
        <v>0</v>
      </c>
      <c r="K88" s="43">
        <v>0</v>
      </c>
      <c r="L88" s="34">
        <v>0</v>
      </c>
      <c r="M88" s="43">
        <v>0</v>
      </c>
      <c r="N88" s="43">
        <v>0</v>
      </c>
      <c r="O88" s="29"/>
      <c r="U88"/>
    </row>
    <row r="89" spans="1:21" ht="18.75" customHeight="1">
      <c r="A89" s="17" t="s">
        <v>89</v>
      </c>
      <c r="B89" s="43">
        <v>0</v>
      </c>
      <c r="C89" s="43">
        <v>0</v>
      </c>
      <c r="D89" s="43">
        <v>0</v>
      </c>
      <c r="E89" s="43">
        <v>0</v>
      </c>
      <c r="F89" s="34">
        <v>0</v>
      </c>
      <c r="G89" s="34">
        <v>0</v>
      </c>
      <c r="H89" s="43">
        <v>0</v>
      </c>
      <c r="I89" s="43">
        <f>(I$37+I$38+I$39)/I$7</f>
        <v>2.1390632445133266</v>
      </c>
      <c r="J89" s="43">
        <v>0</v>
      </c>
      <c r="K89" s="43">
        <v>0</v>
      </c>
      <c r="L89" s="34">
        <v>0</v>
      </c>
      <c r="M89" s="43">
        <v>0</v>
      </c>
      <c r="N89" s="43">
        <v>0</v>
      </c>
      <c r="O89" s="29"/>
      <c r="U89"/>
    </row>
    <row r="90" spans="1:22" ht="18.75" customHeight="1">
      <c r="A90" s="17" t="s">
        <v>90</v>
      </c>
      <c r="B90" s="43">
        <v>0</v>
      </c>
      <c r="C90" s="43">
        <v>0</v>
      </c>
      <c r="D90" s="43">
        <v>0</v>
      </c>
      <c r="E90" s="43">
        <v>0</v>
      </c>
      <c r="F90" s="34">
        <v>0</v>
      </c>
      <c r="G90" s="34">
        <v>0</v>
      </c>
      <c r="H90" s="43">
        <v>0</v>
      </c>
      <c r="I90" s="43">
        <v>0</v>
      </c>
      <c r="J90" s="43">
        <f>(J$37+J$38+J$39)/J$7</f>
        <v>2.464151120705421</v>
      </c>
      <c r="K90" s="43">
        <v>0</v>
      </c>
      <c r="L90" s="34">
        <v>0</v>
      </c>
      <c r="M90" s="43">
        <v>0</v>
      </c>
      <c r="N90" s="43">
        <v>0</v>
      </c>
      <c r="O90" s="26"/>
      <c r="V90"/>
    </row>
    <row r="91" spans="1:23" ht="18.75" customHeight="1">
      <c r="A91" s="17" t="s">
        <v>91</v>
      </c>
      <c r="B91" s="43">
        <v>0</v>
      </c>
      <c r="C91" s="43">
        <v>0</v>
      </c>
      <c r="D91" s="43">
        <v>0</v>
      </c>
      <c r="E91" s="43">
        <v>0</v>
      </c>
      <c r="F91" s="34">
        <v>0</v>
      </c>
      <c r="G91" s="34">
        <v>0</v>
      </c>
      <c r="H91" s="43">
        <v>0</v>
      </c>
      <c r="I91" s="43">
        <v>0</v>
      </c>
      <c r="J91" s="43">
        <v>0</v>
      </c>
      <c r="K91" s="43">
        <f>(K$37+K$38+K$39)/K$7</f>
        <v>2.4124442982162284</v>
      </c>
      <c r="L91" s="34">
        <v>0</v>
      </c>
      <c r="M91" s="43">
        <v>0</v>
      </c>
      <c r="N91" s="43">
        <v>0</v>
      </c>
      <c r="O91" s="29"/>
      <c r="W91"/>
    </row>
    <row r="92" spans="1:24" ht="18.75" customHeight="1">
      <c r="A92" s="17" t="s">
        <v>92</v>
      </c>
      <c r="B92" s="43">
        <v>0</v>
      </c>
      <c r="C92" s="43">
        <v>0</v>
      </c>
      <c r="D92" s="43">
        <v>0</v>
      </c>
      <c r="E92" s="43">
        <v>0</v>
      </c>
      <c r="F92" s="34">
        <v>0</v>
      </c>
      <c r="G92" s="34">
        <v>0</v>
      </c>
      <c r="H92" s="43">
        <v>0</v>
      </c>
      <c r="I92" s="43">
        <v>0</v>
      </c>
      <c r="J92" s="43">
        <v>0</v>
      </c>
      <c r="K92" s="43">
        <v>0</v>
      </c>
      <c r="L92" s="43">
        <f>(L$37+L$38+L$39)/L$7</f>
        <v>2.5322364518150717</v>
      </c>
      <c r="M92" s="43">
        <v>0</v>
      </c>
      <c r="N92" s="43">
        <v>0</v>
      </c>
      <c r="O92" s="26"/>
      <c r="X92"/>
    </row>
    <row r="93" spans="1:25" ht="18.75" customHeight="1">
      <c r="A93" s="17" t="s">
        <v>93</v>
      </c>
      <c r="B93" s="43">
        <v>0</v>
      </c>
      <c r="C93" s="43">
        <v>0</v>
      </c>
      <c r="D93" s="43">
        <v>0</v>
      </c>
      <c r="E93" s="43">
        <v>0</v>
      </c>
      <c r="F93" s="34">
        <v>0</v>
      </c>
      <c r="G93" s="34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f>(M$37+M$38+M$39)/M$7</f>
        <v>2.9032108200217848</v>
      </c>
      <c r="N93" s="43">
        <v>0</v>
      </c>
      <c r="O93" s="60"/>
      <c r="Y93"/>
    </row>
    <row r="94" spans="1:26" ht="18.75" customHeight="1">
      <c r="A94" s="33" t="s">
        <v>94</v>
      </c>
      <c r="B94" s="44">
        <v>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7">
        <f>(N$37+N$38+N$39)/N$7</f>
        <v>2.5161961943148694</v>
      </c>
      <c r="O94" s="48"/>
      <c r="P94"/>
      <c r="Z94"/>
    </row>
    <row r="95" spans="1:14" ht="21" customHeight="1">
      <c r="A95" s="64" t="s">
        <v>105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107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39"/>
    </row>
    <row r="99" spans="8:9" ht="14.25">
      <c r="H99" s="40"/>
      <c r="I99" s="40"/>
    </row>
    <row r="100" ht="14.25"/>
    <row r="101" spans="8:12" ht="14.25">
      <c r="H101" s="41"/>
      <c r="I101" s="41"/>
      <c r="J101" s="42"/>
      <c r="K101" s="42"/>
      <c r="L101" s="42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2018-06-04T14:50:19Z</dcterms:modified>
  <cp:category/>
  <cp:version/>
  <cp:contentType/>
  <cp:contentStatus/>
</cp:coreProperties>
</file>