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<sst xmlns="http://schemas.openxmlformats.org/spreadsheetml/2006/main" count="115" uniqueCount="113">
  <si>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</si>
  <si>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</si>
  <si>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</si>
  <si>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</si>
  <si>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</si>
  <si>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</si>
  <si>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</si>
  <si>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</si>
  <si>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</si>
  <si>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</si>
  <si>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</si>
  <si>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</si>
  <si>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</si>
  <si>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</si>
  <si>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</si>
  <si>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</si>
  <si>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</si>
  <si>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</si>
  <si>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</si>
  <si>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</si>
  <si>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</si>
  <si>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</si>
  <si>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</si>
  <si>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</si>
  <si>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</si>
  <si>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</si>
  <si>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</si>
  <si>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</si>
  <si>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</si>
  <si>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</si>
  <si>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</si>
  <si>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</si>
  <si>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</si>
  <si>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</si>
  <si>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</si>
  <si>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</si>
  <si>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</si>
  <si>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</si>
  <si>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</si>
  <si>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</si>
  <si>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</si>
  <si>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</si>
  <si>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</si>
  <si>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</si>
  <si>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</si>
  <si>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</si>
  <si>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</si>
  <si>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</si>
  <si>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</si>
  <si>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</si>
  <si>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</si>
  <si>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</si>
  <si>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</si>
  <si>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</si>
  <si>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</si>
  <si>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</si>
  <si>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</si>
  <si>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</si>
  <si>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</si>
  <si>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</si>
  <si>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</si>
  <si>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</si>
  <si>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</si>
  <si>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</si>
  <si>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</si>
  <si>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</si>
  <si>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</si>
  <si>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</si>
  <si>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</si>
  <si>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</si>
  <si>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</si>
  <si>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</si>
  <si>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</si>
  <si>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</si>
  <si>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</si>
  <si>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</si>
  <si>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</si>
  <si>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</si>
  <si>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</si>
  <si>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</si>
  <si>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</si>
  <si>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</si>
  <si>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</si>
  <si>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</si>
  <si>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</si>
  <si>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</si>
  <si>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</si>
  <si>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</si>
  <si>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</si>
  <si>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</si>
  <si>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</si>
  <si>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</si>
  <si>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</si>
  <si>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</si>
  <si>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</si>
  <si>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</si>
  <si>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</si>
  <si>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</si>
  <si>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</si>
  <si>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</si>
  <si>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</si>
  <si>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</si>
  <si>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</si>
  <si>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</si>
  <si>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</si>
  <si>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23/05/18 - VENCIMENTO 30/05/18</t>
  </si>
  <si>
    <t>5.5. Saldo Inicial Negativo</t>
  </si>
  <si>
    <t>6.1. Saldo Final Negativo</t>
  </si>
  <si>
    <t>5.3. Revisão de Remuneração pelo Transporte Coletivo (1)</t>
  </si>
  <si>
    <t>5.4. Revisão de Remuneração pelo Serviço Atende (2)</t>
  </si>
  <si>
    <t>8. Tarifa de Remuneração por Passageiro(3)</t>
  </si>
  <si>
    <t>(3) Tarifa de remuneração de cada empresa considerando o  reequilibrio interno estabelecido e informado pelo consórcio. Não consideram os acertos financeiros previstos no item 7.</t>
  </si>
  <si>
    <t>(1) Revisão esporádica de passageiros, período de 07 a 14/05/18, total de 596.624 passageiros; e remuneração da rede da madrugada, mês de abril/18.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</si>
</sst>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22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22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22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97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93</v>
      </c>
      <c r="F6" s="3" t="s">
        <v>94</v>
      </c>
      <c r="G6" s="3" t="s">
        <v>95</v>
      </c>
      <c r="H6" s="62" t="s">
        <v>29</v>
      </c>
      <c r="I6" s="62" t="s">
        <v>96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516500</v>
      </c>
      <c r="C7" s="10">
        <f>C8+C20+C24</f>
        <v>387010</v>
      </c>
      <c r="D7" s="10">
        <f>D8+D20+D24</f>
        <v>389599</v>
      </c>
      <c r="E7" s="10">
        <f>E8+E20+E24</f>
        <v>59161</v>
      </c>
      <c r="F7" s="10">
        <f aca="true" t="shared" si="0" ref="F7:N7">F8+F20+F24</f>
        <v>343711</v>
      </c>
      <c r="G7" s="10">
        <f t="shared" si="0"/>
        <v>532687</v>
      </c>
      <c r="H7" s="10">
        <f>H8+H20+H24</f>
        <v>364735</v>
      </c>
      <c r="I7" s="10">
        <f>I8+I20+I24</f>
        <v>105795</v>
      </c>
      <c r="J7" s="10">
        <f>J8+J20+J24</f>
        <v>423525</v>
      </c>
      <c r="K7" s="10">
        <f>K8+K20+K24</f>
        <v>316310</v>
      </c>
      <c r="L7" s="10">
        <f>L8+L20+L24</f>
        <v>364110</v>
      </c>
      <c r="M7" s="10">
        <f t="shared" si="0"/>
        <v>154722</v>
      </c>
      <c r="N7" s="10">
        <f t="shared" si="0"/>
        <v>94165</v>
      </c>
      <c r="O7" s="10">
        <f>+O8+O20+O24</f>
        <v>4052030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216961</v>
      </c>
      <c r="C8" s="12">
        <f>+C9+C12+C16</f>
        <v>174662</v>
      </c>
      <c r="D8" s="12">
        <f>+D9+D12+D16</f>
        <v>190094</v>
      </c>
      <c r="E8" s="12">
        <f>+E9+E12+E16</f>
        <v>25952</v>
      </c>
      <c r="F8" s="12">
        <f aca="true" t="shared" si="1" ref="F8:N8">+F9+F12+F16</f>
        <v>157243</v>
      </c>
      <c r="G8" s="12">
        <f t="shared" si="1"/>
        <v>248303</v>
      </c>
      <c r="H8" s="12">
        <f>+H9+H12+H16</f>
        <v>164474</v>
      </c>
      <c r="I8" s="12">
        <f>+I9+I12+I16</f>
        <v>49752</v>
      </c>
      <c r="J8" s="12">
        <f>+J9+J12+J16</f>
        <v>196583</v>
      </c>
      <c r="K8" s="12">
        <f>+K9+K12+K16</f>
        <v>145178</v>
      </c>
      <c r="L8" s="12">
        <f>+L9+L12+L16</f>
        <v>155662</v>
      </c>
      <c r="M8" s="12">
        <f t="shared" si="1"/>
        <v>76838</v>
      </c>
      <c r="N8" s="12">
        <f t="shared" si="1"/>
        <v>48276</v>
      </c>
      <c r="O8" s="12">
        <f>SUM(B8:N8)</f>
        <v>1849978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18581</v>
      </c>
      <c r="C9" s="14">
        <v>19384</v>
      </c>
      <c r="D9" s="14">
        <v>12592</v>
      </c>
      <c r="E9" s="14">
        <v>2159</v>
      </c>
      <c r="F9" s="14">
        <v>11294</v>
      </c>
      <c r="G9" s="14">
        <v>19947</v>
      </c>
      <c r="H9" s="14">
        <v>18221</v>
      </c>
      <c r="I9" s="14">
        <v>5600</v>
      </c>
      <c r="J9" s="14">
        <v>10802</v>
      </c>
      <c r="K9" s="14">
        <v>15112</v>
      </c>
      <c r="L9" s="14">
        <v>10996</v>
      </c>
      <c r="M9" s="14">
        <v>7864</v>
      </c>
      <c r="N9" s="14">
        <v>5169</v>
      </c>
      <c r="O9" s="12">
        <f aca="true" t="shared" si="2" ref="O9:O19">SUM(B9:N9)</f>
        <v>157721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18581</v>
      </c>
      <c r="C10" s="14">
        <f>+C9-C11</f>
        <v>19384</v>
      </c>
      <c r="D10" s="14">
        <f>+D9-D11</f>
        <v>12592</v>
      </c>
      <c r="E10" s="14">
        <f>+E9-E11</f>
        <v>2159</v>
      </c>
      <c r="F10" s="14">
        <f aca="true" t="shared" si="3" ref="F10:N10">+F9-F11</f>
        <v>11294</v>
      </c>
      <c r="G10" s="14">
        <f t="shared" si="3"/>
        <v>19947</v>
      </c>
      <c r="H10" s="14">
        <f>+H9-H11</f>
        <v>18221</v>
      </c>
      <c r="I10" s="14">
        <f>+I9-I11</f>
        <v>5600</v>
      </c>
      <c r="J10" s="14">
        <f>+J9-J11</f>
        <v>10802</v>
      </c>
      <c r="K10" s="14">
        <f>+K9-K11</f>
        <v>15112</v>
      </c>
      <c r="L10" s="14">
        <f>+L9-L11</f>
        <v>10996</v>
      </c>
      <c r="M10" s="14">
        <f t="shared" si="3"/>
        <v>7864</v>
      </c>
      <c r="N10" s="14">
        <f t="shared" si="3"/>
        <v>5169</v>
      </c>
      <c r="O10" s="12">
        <f t="shared" si="2"/>
        <v>157721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188233</v>
      </c>
      <c r="C12" s="14">
        <f>C13+C14+C15</f>
        <v>147240</v>
      </c>
      <c r="D12" s="14">
        <f>D13+D14+D15</f>
        <v>169588</v>
      </c>
      <c r="E12" s="14">
        <f>E13+E14+E15</f>
        <v>22686</v>
      </c>
      <c r="F12" s="14">
        <f aca="true" t="shared" si="4" ref="F12:N12">F13+F14+F15</f>
        <v>138315</v>
      </c>
      <c r="G12" s="14">
        <f t="shared" si="4"/>
        <v>215567</v>
      </c>
      <c r="H12" s="14">
        <f>H13+H14+H15</f>
        <v>138816</v>
      </c>
      <c r="I12" s="14">
        <f>I13+I14+I15</f>
        <v>41917</v>
      </c>
      <c r="J12" s="14">
        <f>J13+J14+J15</f>
        <v>175147</v>
      </c>
      <c r="K12" s="14">
        <f>K13+K14+K15</f>
        <v>123123</v>
      </c>
      <c r="L12" s="14">
        <f>L13+L14+L15</f>
        <v>136088</v>
      </c>
      <c r="M12" s="14">
        <f t="shared" si="4"/>
        <v>65542</v>
      </c>
      <c r="N12" s="14">
        <f t="shared" si="4"/>
        <v>41323</v>
      </c>
      <c r="O12" s="12">
        <f t="shared" si="2"/>
        <v>1603585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93356</v>
      </c>
      <c r="C13" s="14">
        <v>73421</v>
      </c>
      <c r="D13" s="14">
        <v>82185</v>
      </c>
      <c r="E13" s="14">
        <v>11190</v>
      </c>
      <c r="F13" s="14">
        <v>66547</v>
      </c>
      <c r="G13" s="14">
        <v>105020</v>
      </c>
      <c r="H13" s="14">
        <v>70546</v>
      </c>
      <c r="I13" s="14">
        <v>21564</v>
      </c>
      <c r="J13" s="14">
        <v>88136</v>
      </c>
      <c r="K13" s="14">
        <v>60746</v>
      </c>
      <c r="L13" s="14">
        <v>66044</v>
      </c>
      <c r="M13" s="14">
        <v>31319</v>
      </c>
      <c r="N13" s="14">
        <v>19225</v>
      </c>
      <c r="O13" s="12">
        <f t="shared" si="2"/>
        <v>789299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88448</v>
      </c>
      <c r="C14" s="14">
        <v>65720</v>
      </c>
      <c r="D14" s="14">
        <v>83023</v>
      </c>
      <c r="E14" s="14">
        <v>10510</v>
      </c>
      <c r="F14" s="14">
        <v>65477</v>
      </c>
      <c r="G14" s="14">
        <v>98952</v>
      </c>
      <c r="H14" s="14">
        <v>62063</v>
      </c>
      <c r="I14" s="14">
        <v>18493</v>
      </c>
      <c r="J14" s="14">
        <v>82293</v>
      </c>
      <c r="K14" s="14">
        <v>57538</v>
      </c>
      <c r="L14" s="14">
        <v>66055</v>
      </c>
      <c r="M14" s="14">
        <v>31667</v>
      </c>
      <c r="N14" s="14">
        <v>20879</v>
      </c>
      <c r="O14" s="12">
        <f t="shared" si="2"/>
        <v>751118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6429</v>
      </c>
      <c r="C15" s="14">
        <v>8099</v>
      </c>
      <c r="D15" s="14">
        <v>4380</v>
      </c>
      <c r="E15" s="14">
        <v>986</v>
      </c>
      <c r="F15" s="14">
        <v>6291</v>
      </c>
      <c r="G15" s="14">
        <v>11595</v>
      </c>
      <c r="H15" s="14">
        <v>6207</v>
      </c>
      <c r="I15" s="14">
        <v>1860</v>
      </c>
      <c r="J15" s="14">
        <v>4718</v>
      </c>
      <c r="K15" s="14">
        <v>4839</v>
      </c>
      <c r="L15" s="14">
        <v>3989</v>
      </c>
      <c r="M15" s="14">
        <v>2556</v>
      </c>
      <c r="N15" s="14">
        <v>1219</v>
      </c>
      <c r="O15" s="12">
        <f t="shared" si="2"/>
        <v>63168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10147</v>
      </c>
      <c r="C16" s="14">
        <f>C17+C18+C19</f>
        <v>8038</v>
      </c>
      <c r="D16" s="14">
        <f>D17+D18+D19</f>
        <v>7914</v>
      </c>
      <c r="E16" s="14">
        <f>E17+E18+E19</f>
        <v>1107</v>
      </c>
      <c r="F16" s="14">
        <f aca="true" t="shared" si="5" ref="F16:N16">F17+F18+F19</f>
        <v>7634</v>
      </c>
      <c r="G16" s="14">
        <f t="shared" si="5"/>
        <v>12789</v>
      </c>
      <c r="H16" s="14">
        <f>H17+H18+H19</f>
        <v>7437</v>
      </c>
      <c r="I16" s="14">
        <f>I17+I18+I19</f>
        <v>2235</v>
      </c>
      <c r="J16" s="14">
        <f>J17+J18+J19</f>
        <v>10634</v>
      </c>
      <c r="K16" s="14">
        <f>K17+K18+K19</f>
        <v>6943</v>
      </c>
      <c r="L16" s="14">
        <f>L17+L18+L19</f>
        <v>8578</v>
      </c>
      <c r="M16" s="14">
        <f t="shared" si="5"/>
        <v>3432</v>
      </c>
      <c r="N16" s="14">
        <f t="shared" si="5"/>
        <v>1784</v>
      </c>
      <c r="O16" s="12">
        <f t="shared" si="2"/>
        <v>88672</v>
      </c>
    </row>
    <row r="17" spans="1:26" ht="18.75" customHeight="1">
      <c r="A17" s="15" t="s">
        <v>16</v>
      </c>
      <c r="B17" s="14">
        <v>10054</v>
      </c>
      <c r="C17" s="14">
        <v>7961</v>
      </c>
      <c r="D17" s="14">
        <v>7830</v>
      </c>
      <c r="E17" s="14">
        <v>1096</v>
      </c>
      <c r="F17" s="14">
        <v>7562</v>
      </c>
      <c r="G17" s="14">
        <v>12680</v>
      </c>
      <c r="H17" s="14">
        <v>7381</v>
      </c>
      <c r="I17" s="14">
        <v>2219</v>
      </c>
      <c r="J17" s="14">
        <v>10552</v>
      </c>
      <c r="K17" s="14">
        <v>6869</v>
      </c>
      <c r="L17" s="14">
        <v>8478</v>
      </c>
      <c r="M17" s="14">
        <v>3396</v>
      </c>
      <c r="N17" s="14">
        <v>1759</v>
      </c>
      <c r="O17" s="12">
        <f t="shared" si="2"/>
        <v>87837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85</v>
      </c>
      <c r="C18" s="14">
        <v>61</v>
      </c>
      <c r="D18" s="14">
        <v>72</v>
      </c>
      <c r="E18" s="14">
        <v>9</v>
      </c>
      <c r="F18" s="14">
        <v>59</v>
      </c>
      <c r="G18" s="14">
        <v>91</v>
      </c>
      <c r="H18" s="14">
        <v>48</v>
      </c>
      <c r="I18" s="14">
        <v>13</v>
      </c>
      <c r="J18" s="14">
        <v>72</v>
      </c>
      <c r="K18" s="14">
        <v>61</v>
      </c>
      <c r="L18" s="14">
        <v>83</v>
      </c>
      <c r="M18" s="14">
        <v>27</v>
      </c>
      <c r="N18" s="14">
        <v>17</v>
      </c>
      <c r="O18" s="12">
        <f t="shared" si="2"/>
        <v>698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16</v>
      </c>
      <c r="D19" s="14">
        <v>12</v>
      </c>
      <c r="E19" s="14">
        <v>2</v>
      </c>
      <c r="F19" s="14">
        <v>13</v>
      </c>
      <c r="G19" s="14">
        <v>18</v>
      </c>
      <c r="H19" s="14">
        <v>8</v>
      </c>
      <c r="I19" s="14">
        <v>3</v>
      </c>
      <c r="J19" s="14">
        <v>10</v>
      </c>
      <c r="K19" s="14">
        <v>13</v>
      </c>
      <c r="L19" s="14">
        <v>17</v>
      </c>
      <c r="M19" s="14">
        <v>9</v>
      </c>
      <c r="N19" s="14">
        <v>8</v>
      </c>
      <c r="O19" s="12">
        <f t="shared" si="2"/>
        <v>137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137899</v>
      </c>
      <c r="C20" s="18">
        <f>C21+C22+C23</f>
        <v>87461</v>
      </c>
      <c r="D20" s="18">
        <f>D21+D22+D23</f>
        <v>80947</v>
      </c>
      <c r="E20" s="18">
        <f>E21+E22+E23</f>
        <v>12515</v>
      </c>
      <c r="F20" s="18">
        <f aca="true" t="shared" si="6" ref="F20:N20">F21+F22+F23</f>
        <v>73756</v>
      </c>
      <c r="G20" s="18">
        <f t="shared" si="6"/>
        <v>113907</v>
      </c>
      <c r="H20" s="18">
        <f>H21+H22+H23</f>
        <v>90653</v>
      </c>
      <c r="I20" s="18">
        <f>I21+I22+I23</f>
        <v>25740</v>
      </c>
      <c r="J20" s="18">
        <f>J21+J22+J23</f>
        <v>107991</v>
      </c>
      <c r="K20" s="18">
        <f>K21+K22+K23</f>
        <v>75228</v>
      </c>
      <c r="L20" s="18">
        <f>L21+L22+L23</f>
        <v>107457</v>
      </c>
      <c r="M20" s="18">
        <f t="shared" si="6"/>
        <v>43116</v>
      </c>
      <c r="N20" s="18">
        <f t="shared" si="6"/>
        <v>25142</v>
      </c>
      <c r="O20" s="12">
        <f aca="true" t="shared" si="7" ref="O20:O26">SUM(B20:N20)</f>
        <v>981812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74534</v>
      </c>
      <c r="C21" s="14">
        <v>50209</v>
      </c>
      <c r="D21" s="14">
        <v>44711</v>
      </c>
      <c r="E21" s="14">
        <v>7199</v>
      </c>
      <c r="F21" s="14">
        <v>40201</v>
      </c>
      <c r="G21" s="14">
        <v>63949</v>
      </c>
      <c r="H21" s="14">
        <v>52477</v>
      </c>
      <c r="I21" s="14">
        <v>15124</v>
      </c>
      <c r="J21" s="14">
        <v>60177</v>
      </c>
      <c r="K21" s="14">
        <v>41786</v>
      </c>
      <c r="L21" s="14">
        <v>57120</v>
      </c>
      <c r="M21" s="14">
        <v>23237</v>
      </c>
      <c r="N21" s="14">
        <v>13179</v>
      </c>
      <c r="O21" s="12">
        <f t="shared" si="7"/>
        <v>543903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60168</v>
      </c>
      <c r="C22" s="14">
        <v>34355</v>
      </c>
      <c r="D22" s="14">
        <v>34678</v>
      </c>
      <c r="E22" s="14">
        <v>4945</v>
      </c>
      <c r="F22" s="14">
        <v>31339</v>
      </c>
      <c r="G22" s="14">
        <v>46042</v>
      </c>
      <c r="H22" s="14">
        <v>36041</v>
      </c>
      <c r="I22" s="14">
        <v>9981</v>
      </c>
      <c r="J22" s="14">
        <v>45439</v>
      </c>
      <c r="K22" s="14">
        <v>31492</v>
      </c>
      <c r="L22" s="14">
        <v>48139</v>
      </c>
      <c r="M22" s="14">
        <v>18766</v>
      </c>
      <c r="N22" s="14">
        <v>11443</v>
      </c>
      <c r="O22" s="12">
        <f t="shared" si="7"/>
        <v>412828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3197</v>
      </c>
      <c r="C23" s="14">
        <v>2897</v>
      </c>
      <c r="D23" s="14">
        <v>1558</v>
      </c>
      <c r="E23" s="14">
        <v>371</v>
      </c>
      <c r="F23" s="14">
        <v>2216</v>
      </c>
      <c r="G23" s="14">
        <v>3916</v>
      </c>
      <c r="H23" s="14">
        <v>2135</v>
      </c>
      <c r="I23" s="14">
        <v>635</v>
      </c>
      <c r="J23" s="14">
        <v>2375</v>
      </c>
      <c r="K23" s="14">
        <v>1950</v>
      </c>
      <c r="L23" s="14">
        <v>2198</v>
      </c>
      <c r="M23" s="14">
        <v>1113</v>
      </c>
      <c r="N23" s="14">
        <v>520</v>
      </c>
      <c r="O23" s="12">
        <f t="shared" si="7"/>
        <v>25081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161640</v>
      </c>
      <c r="C24" s="14">
        <f>C25+C26</f>
        <v>124887</v>
      </c>
      <c r="D24" s="14">
        <f>D25+D26</f>
        <v>118558</v>
      </c>
      <c r="E24" s="14">
        <f>E25+E26</f>
        <v>20694</v>
      </c>
      <c r="F24" s="14">
        <f aca="true" t="shared" si="8" ref="F24:N24">F25+F26</f>
        <v>112712</v>
      </c>
      <c r="G24" s="14">
        <f t="shared" si="8"/>
        <v>170477</v>
      </c>
      <c r="H24" s="14">
        <f>H25+H26</f>
        <v>109608</v>
      </c>
      <c r="I24" s="14">
        <f>I25+I26</f>
        <v>30303</v>
      </c>
      <c r="J24" s="14">
        <f>J25+J26</f>
        <v>118951</v>
      </c>
      <c r="K24" s="14">
        <f>K25+K26</f>
        <v>95904</v>
      </c>
      <c r="L24" s="14">
        <f>L25+L26</f>
        <v>100991</v>
      </c>
      <c r="M24" s="14">
        <f t="shared" si="8"/>
        <v>34768</v>
      </c>
      <c r="N24" s="14">
        <f t="shared" si="8"/>
        <v>20747</v>
      </c>
      <c r="O24" s="12">
        <f t="shared" si="7"/>
        <v>1220240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74293</v>
      </c>
      <c r="C25" s="14">
        <v>64838</v>
      </c>
      <c r="D25" s="14">
        <v>60184</v>
      </c>
      <c r="E25" s="14">
        <v>11513</v>
      </c>
      <c r="F25" s="14">
        <v>58497</v>
      </c>
      <c r="G25" s="14">
        <v>93178</v>
      </c>
      <c r="H25" s="14">
        <v>61092</v>
      </c>
      <c r="I25" s="14">
        <v>18240</v>
      </c>
      <c r="J25" s="14">
        <v>56744</v>
      </c>
      <c r="K25" s="14">
        <v>50647</v>
      </c>
      <c r="L25" s="14">
        <v>47675</v>
      </c>
      <c r="M25" s="14">
        <v>16632</v>
      </c>
      <c r="N25" s="14">
        <v>8893</v>
      </c>
      <c r="O25" s="12">
        <f t="shared" si="7"/>
        <v>622426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87347</v>
      </c>
      <c r="C26" s="14">
        <v>60049</v>
      </c>
      <c r="D26" s="14">
        <v>58374</v>
      </c>
      <c r="E26" s="14">
        <v>9181</v>
      </c>
      <c r="F26" s="14">
        <v>54215</v>
      </c>
      <c r="G26" s="14">
        <v>77299</v>
      </c>
      <c r="H26" s="14">
        <v>48516</v>
      </c>
      <c r="I26" s="14">
        <v>12063</v>
      </c>
      <c r="J26" s="14">
        <v>62207</v>
      </c>
      <c r="K26" s="14">
        <v>45257</v>
      </c>
      <c r="L26" s="14">
        <v>53316</v>
      </c>
      <c r="M26" s="14">
        <v>18136</v>
      </c>
      <c r="N26" s="14">
        <v>11854</v>
      </c>
      <c r="O26" s="12">
        <f t="shared" si="7"/>
        <v>597814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49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.75" customHeight="1">
      <c r="A32" s="52" t="s">
        <v>46</v>
      </c>
      <c r="B32" s="53">
        <f>B33*B34</f>
        <v>3257.0800000000004</v>
      </c>
      <c r="C32" s="53">
        <f aca="true" t="shared" si="10" ref="C32:N32">C33*C34</f>
        <v>2392.52</v>
      </c>
      <c r="D32" s="53">
        <f t="shared" si="10"/>
        <v>2161.4</v>
      </c>
      <c r="E32" s="53">
        <f t="shared" si="10"/>
        <v>646.2800000000001</v>
      </c>
      <c r="F32" s="53">
        <f t="shared" si="10"/>
        <v>2161.4</v>
      </c>
      <c r="G32" s="53">
        <f t="shared" si="10"/>
        <v>2662.1600000000003</v>
      </c>
      <c r="H32" s="53">
        <f t="shared" si="10"/>
        <v>2242.7200000000003</v>
      </c>
      <c r="I32" s="53">
        <f t="shared" si="10"/>
        <v>654.84</v>
      </c>
      <c r="J32" s="53">
        <f>J33*J34</f>
        <v>2546.6000000000004</v>
      </c>
      <c r="K32" s="53">
        <f>K33*K34</f>
        <v>2118.6</v>
      </c>
      <c r="L32" s="53">
        <f>L33*L34</f>
        <v>2602.2400000000002</v>
      </c>
      <c r="M32" s="53">
        <f t="shared" si="10"/>
        <v>1271.16</v>
      </c>
      <c r="N32" s="53">
        <f t="shared" si="10"/>
        <v>719.0400000000001</v>
      </c>
      <c r="O32" s="25">
        <f>SUM(B32:N32)</f>
        <v>25436.04</v>
      </c>
    </row>
    <row r="33" spans="1:26" ht="18.75" customHeight="1">
      <c r="A33" s="49" t="s">
        <v>47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524</v>
      </c>
      <c r="I33" s="55">
        <v>153</v>
      </c>
      <c r="J33" s="55">
        <v>595</v>
      </c>
      <c r="K33" s="55">
        <v>495</v>
      </c>
      <c r="L33" s="55">
        <v>608</v>
      </c>
      <c r="M33" s="55">
        <v>297</v>
      </c>
      <c r="N33" s="55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49" t="s">
        <v>48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 s="5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.75" customHeight="1">
      <c r="A36" s="56" t="s">
        <v>49</v>
      </c>
      <c r="B36" s="57">
        <f>B37+B38+B39+B40</f>
        <v>1087971.9500900002</v>
      </c>
      <c r="C36" s="57">
        <f aca="true" t="shared" si="11" ref="C36:N36">C37+C38+C39+C40</f>
        <v>855137.028805</v>
      </c>
      <c r="D36" s="57">
        <f t="shared" si="11"/>
        <v>737964.8068299502</v>
      </c>
      <c r="E36" s="57">
        <f t="shared" si="11"/>
        <v>164020.47006239998</v>
      </c>
      <c r="F36" s="57">
        <f t="shared" si="11"/>
        <v>752549.73694755</v>
      </c>
      <c r="G36" s="57">
        <f t="shared" si="11"/>
        <v>926081.3376000001</v>
      </c>
      <c r="H36" s="57">
        <f t="shared" si="11"/>
        <v>766257.8785</v>
      </c>
      <c r="I36" s="57">
        <f>I37+I38+I39+I40</f>
        <v>226283.857659</v>
      </c>
      <c r="J36" s="57">
        <f>J37+J38+J39+J40</f>
        <v>876969.655095</v>
      </c>
      <c r="K36" s="57">
        <f>K37+K38+K39+K40</f>
        <v>776566.589433</v>
      </c>
      <c r="L36" s="57">
        <f>L37+L38+L39+L40</f>
        <v>848387.0071136</v>
      </c>
      <c r="M36" s="57">
        <f t="shared" si="11"/>
        <v>453094.36311245995</v>
      </c>
      <c r="N36" s="57">
        <f t="shared" si="11"/>
        <v>237801.3861024</v>
      </c>
      <c r="O36" s="57">
        <f>O37+O38+O39+O40</f>
        <v>8709086.067350358</v>
      </c>
    </row>
    <row r="37" spans="1:15" ht="18.75" customHeight="1">
      <c r="A37" s="54" t="s">
        <v>50</v>
      </c>
      <c r="B37" s="51">
        <f aca="true" t="shared" si="12" ref="B37:N37">B29*B7</f>
        <v>1083255.4500000002</v>
      </c>
      <c r="C37" s="51">
        <f t="shared" si="12"/>
        <v>851576.804</v>
      </c>
      <c r="D37" s="51">
        <f t="shared" si="12"/>
        <v>727848.8518000001</v>
      </c>
      <c r="E37" s="51">
        <f t="shared" si="12"/>
        <v>163745.81579999998</v>
      </c>
      <c r="F37" s="51">
        <f t="shared" si="12"/>
        <v>749736.8043</v>
      </c>
      <c r="G37" s="51">
        <f t="shared" si="12"/>
        <v>921495.2413</v>
      </c>
      <c r="H37" s="51">
        <f t="shared" si="12"/>
        <v>762551.4645</v>
      </c>
      <c r="I37" s="51">
        <f>I29*I7</f>
        <v>226221.4485</v>
      </c>
      <c r="J37" s="51">
        <f>J29*J7</f>
        <v>869920.35</v>
      </c>
      <c r="K37" s="51">
        <f>K29*K7</f>
        <v>762749.934</v>
      </c>
      <c r="L37" s="51">
        <f>L29*L7</f>
        <v>841166.922</v>
      </c>
      <c r="M37" s="51">
        <f t="shared" si="12"/>
        <v>448925.883</v>
      </c>
      <c r="N37" s="51">
        <f t="shared" si="12"/>
        <v>236759.0595</v>
      </c>
      <c r="O37" s="53">
        <f>SUM(B37:N37)</f>
        <v>8645954.0287</v>
      </c>
    </row>
    <row r="38" spans="1:15" ht="18.75" customHeight="1">
      <c r="A38" s="54" t="s">
        <v>51</v>
      </c>
      <c r="B38" s="51">
        <f aca="true" t="shared" si="13" ref="B38:N38">B30*B7</f>
        <v>-3199.47991</v>
      </c>
      <c r="C38" s="51">
        <f t="shared" si="13"/>
        <v>-2271.555195</v>
      </c>
      <c r="D38" s="51">
        <f t="shared" si="13"/>
        <v>-2162.25497005</v>
      </c>
      <c r="E38" s="51">
        <f t="shared" si="13"/>
        <v>-371.6257376</v>
      </c>
      <c r="F38" s="51">
        <f t="shared" si="13"/>
        <v>-2185.2973524500003</v>
      </c>
      <c r="G38" s="51">
        <f t="shared" si="13"/>
        <v>-2716.7037</v>
      </c>
      <c r="H38" s="51">
        <f t="shared" si="13"/>
        <v>-2042.516</v>
      </c>
      <c r="I38" s="51">
        <f>I30*I7</f>
        <v>-592.430841</v>
      </c>
      <c r="J38" s="51">
        <f>J30*J7</f>
        <v>-2409.094905</v>
      </c>
      <c r="K38" s="51">
        <f>K30*K7</f>
        <v>-2013.5345670000002</v>
      </c>
      <c r="L38" s="51">
        <f>L30*L7</f>
        <v>-2275.7748864</v>
      </c>
      <c r="M38" s="51">
        <f t="shared" si="13"/>
        <v>-1140.0798875399998</v>
      </c>
      <c r="N38" s="51">
        <f t="shared" si="13"/>
        <v>-689.4233976</v>
      </c>
      <c r="O38" s="25">
        <f>SUM(B38:N38)</f>
        <v>-24069.771349639996</v>
      </c>
    </row>
    <row r="39" spans="1:15" ht="18.75" customHeight="1">
      <c r="A39" s="54" t="s">
        <v>52</v>
      </c>
      <c r="B39" s="51">
        <f aca="true" t="shared" si="14" ref="B39:N39">B32</f>
        <v>3257.0800000000004</v>
      </c>
      <c r="C39" s="51">
        <f t="shared" si="14"/>
        <v>2392.52</v>
      </c>
      <c r="D39" s="51">
        <f t="shared" si="14"/>
        <v>2161.4</v>
      </c>
      <c r="E39" s="51">
        <f t="shared" si="14"/>
        <v>646.2800000000001</v>
      </c>
      <c r="F39" s="51">
        <f t="shared" si="14"/>
        <v>2161.4</v>
      </c>
      <c r="G39" s="51">
        <f t="shared" si="14"/>
        <v>2662.1600000000003</v>
      </c>
      <c r="H39" s="51">
        <f t="shared" si="14"/>
        <v>2242.7200000000003</v>
      </c>
      <c r="I39" s="51">
        <f>I32</f>
        <v>654.84</v>
      </c>
      <c r="J39" s="51">
        <f>J32</f>
        <v>2546.6000000000004</v>
      </c>
      <c r="K39" s="51">
        <f>K32</f>
        <v>2118.6</v>
      </c>
      <c r="L39" s="51">
        <f>L32</f>
        <v>2602.2400000000002</v>
      </c>
      <c r="M39" s="51">
        <f t="shared" si="14"/>
        <v>1271.16</v>
      </c>
      <c r="N39" s="51">
        <f t="shared" si="14"/>
        <v>719.0400000000001</v>
      </c>
      <c r="O39" s="53">
        <f>SUM(B39:N39)</f>
        <v>25436.04</v>
      </c>
    </row>
    <row r="40" spans="1:26" ht="18.75" customHeight="1">
      <c r="A40" s="2" t="s">
        <v>53</v>
      </c>
      <c r="B40" s="51">
        <v>4658.9</v>
      </c>
      <c r="C40" s="51">
        <v>3439.26</v>
      </c>
      <c r="D40" s="51">
        <v>10116.81</v>
      </c>
      <c r="E40" s="51">
        <v>0</v>
      </c>
      <c r="F40" s="51">
        <v>2836.83</v>
      </c>
      <c r="G40" s="51">
        <v>4640.64</v>
      </c>
      <c r="H40" s="51">
        <v>3506.21</v>
      </c>
      <c r="I40" s="51">
        <v>0</v>
      </c>
      <c r="J40" s="51">
        <v>6911.8</v>
      </c>
      <c r="K40" s="51">
        <v>13711.59</v>
      </c>
      <c r="L40" s="51">
        <v>6893.62</v>
      </c>
      <c r="M40" s="51">
        <v>4037.4</v>
      </c>
      <c r="N40" s="51">
        <v>1012.71</v>
      </c>
      <c r="O40" s="53">
        <f>SUM(B40:N40)</f>
        <v>61765.77000000001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</row>
    <row r="42" spans="1:15" ht="18.75" customHeight="1">
      <c r="A42" s="2" t="s">
        <v>54</v>
      </c>
      <c r="B42" s="25">
        <f>+B43+B46+B58+B59-B62+B60</f>
        <v>186957.48</v>
      </c>
      <c r="C42" s="25">
        <f aca="true" t="shared" si="15" ref="C42:O42">+C43+C46+C58+C59-C62+C60</f>
        <v>82413.44</v>
      </c>
      <c r="D42" s="25">
        <f t="shared" si="15"/>
        <v>82853.23000000001</v>
      </c>
      <c r="E42" s="25">
        <f t="shared" si="15"/>
        <v>46481.31</v>
      </c>
      <c r="F42" s="25">
        <f t="shared" si="15"/>
        <v>101659.01000000001</v>
      </c>
      <c r="G42" s="25">
        <f t="shared" si="15"/>
        <v>125793.54</v>
      </c>
      <c r="H42" s="25">
        <f t="shared" si="15"/>
        <v>15968.119999999995</v>
      </c>
      <c r="I42" s="25">
        <f t="shared" si="15"/>
        <v>-11258</v>
      </c>
      <c r="J42" s="25">
        <f t="shared" si="15"/>
        <v>-18608.37</v>
      </c>
      <c r="K42" s="25">
        <f t="shared" si="15"/>
        <v>20560.100000000006</v>
      </c>
      <c r="L42" s="25">
        <f t="shared" si="15"/>
        <v>194992.93</v>
      </c>
      <c r="M42" s="25">
        <f t="shared" si="15"/>
        <v>17886.339999999997</v>
      </c>
      <c r="N42" s="25">
        <f t="shared" si="15"/>
        <v>20240.42</v>
      </c>
      <c r="O42" s="25">
        <f t="shared" si="15"/>
        <v>865939.55</v>
      </c>
    </row>
    <row r="43" spans="1:15" ht="18.75" customHeight="1">
      <c r="A43" s="17" t="s">
        <v>55</v>
      </c>
      <c r="B43" s="26">
        <f>B44+B45</f>
        <v>-74324</v>
      </c>
      <c r="C43" s="26">
        <f>C44+C45</f>
        <v>-77536</v>
      </c>
      <c r="D43" s="26">
        <f>D44+D45</f>
        <v>-50368</v>
      </c>
      <c r="E43" s="26">
        <f>E44+E45</f>
        <v>-8636</v>
      </c>
      <c r="F43" s="26">
        <f aca="true" t="shared" si="16" ref="F43:N43">F44+F45</f>
        <v>-45176</v>
      </c>
      <c r="G43" s="26">
        <f t="shared" si="16"/>
        <v>-79788</v>
      </c>
      <c r="H43" s="26">
        <f t="shared" si="16"/>
        <v>-72884</v>
      </c>
      <c r="I43" s="26">
        <f>I44+I45</f>
        <v>-22400</v>
      </c>
      <c r="J43" s="26">
        <f>J44+J45</f>
        <v>-43208</v>
      </c>
      <c r="K43" s="26">
        <f>K44+K45</f>
        <v>-60448</v>
      </c>
      <c r="L43" s="26">
        <f>L44+L45</f>
        <v>-43984</v>
      </c>
      <c r="M43" s="26">
        <f t="shared" si="16"/>
        <v>-31456</v>
      </c>
      <c r="N43" s="26">
        <f t="shared" si="16"/>
        <v>-20676</v>
      </c>
      <c r="O43" s="25">
        <f aca="true" t="shared" si="17" ref="O43:O60">SUM(B43:N43)</f>
        <v>-630884</v>
      </c>
    </row>
    <row r="44" spans="1:26" ht="18.75" customHeight="1">
      <c r="A44" s="13" t="s">
        <v>56</v>
      </c>
      <c r="B44" s="20">
        <f>ROUND(-B9*$D$3,2)</f>
        <v>-74324</v>
      </c>
      <c r="C44" s="20">
        <f>ROUND(-C9*$D$3,2)</f>
        <v>-77536</v>
      </c>
      <c r="D44" s="20">
        <f>ROUND(-D9*$D$3,2)</f>
        <v>-50368</v>
      </c>
      <c r="E44" s="20">
        <f>ROUND(-E9*$D$3,2)</f>
        <v>-8636</v>
      </c>
      <c r="F44" s="20">
        <f aca="true" t="shared" si="18" ref="F44:N44">ROUND(-F9*$D$3,2)</f>
        <v>-45176</v>
      </c>
      <c r="G44" s="20">
        <f t="shared" si="18"/>
        <v>-79788</v>
      </c>
      <c r="H44" s="20">
        <f t="shared" si="18"/>
        <v>-72884</v>
      </c>
      <c r="I44" s="20">
        <f>ROUND(-I9*$D$3,2)</f>
        <v>-22400</v>
      </c>
      <c r="J44" s="20">
        <f>ROUND(-J9*$D$3,2)</f>
        <v>-43208</v>
      </c>
      <c r="K44" s="20">
        <f>ROUND(-K9*$D$3,2)</f>
        <v>-60448</v>
      </c>
      <c r="L44" s="20">
        <f>ROUND(-L9*$D$3,2)</f>
        <v>-43984</v>
      </c>
      <c r="M44" s="20">
        <f t="shared" si="18"/>
        <v>-31456</v>
      </c>
      <c r="N44" s="20">
        <f t="shared" si="18"/>
        <v>-20676</v>
      </c>
      <c r="O44" s="44">
        <f t="shared" si="17"/>
        <v>-630884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108</v>
      </c>
      <c r="B58" s="27">
        <v>261281.48</v>
      </c>
      <c r="C58" s="27">
        <v>159949.44</v>
      </c>
      <c r="D58" s="27">
        <v>134221.23</v>
      </c>
      <c r="E58" s="27">
        <v>56117.31</v>
      </c>
      <c r="F58" s="27">
        <v>147835.01</v>
      </c>
      <c r="G58" s="27">
        <v>210722.18</v>
      </c>
      <c r="H58" s="27">
        <v>88852.12</v>
      </c>
      <c r="I58" s="27">
        <v>12142</v>
      </c>
      <c r="J58" s="27">
        <v>24599.63</v>
      </c>
      <c r="K58" s="27">
        <v>81008.1</v>
      </c>
      <c r="L58" s="27">
        <v>238976.93</v>
      </c>
      <c r="M58" s="27">
        <v>49342.34</v>
      </c>
      <c r="N58" s="27">
        <v>33827.45</v>
      </c>
      <c r="O58" s="24">
        <f t="shared" si="17"/>
        <v>1498875.22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109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7088.97</v>
      </c>
      <c r="O59" s="24">
        <f t="shared" si="17"/>
        <v>7088.97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17" t="s">
        <v>106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-96674.7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-96674.7</v>
      </c>
    </row>
    <row r="61" spans="1:26" ht="15.75">
      <c r="A61" s="2" t="s">
        <v>66</v>
      </c>
      <c r="B61" s="29">
        <f aca="true" t="shared" si="21" ref="B61:N61">+B36+B42</f>
        <v>1274929.4300900002</v>
      </c>
      <c r="C61" s="29">
        <f t="shared" si="21"/>
        <v>937550.468805</v>
      </c>
      <c r="D61" s="29">
        <f t="shared" si="21"/>
        <v>820818.0368299502</v>
      </c>
      <c r="E61" s="29">
        <f t="shared" si="21"/>
        <v>210501.78006239998</v>
      </c>
      <c r="F61" s="29">
        <f t="shared" si="21"/>
        <v>854208.74694755</v>
      </c>
      <c r="G61" s="29">
        <f>+G36+G42</f>
        <v>1051874.8776</v>
      </c>
      <c r="H61" s="29">
        <f t="shared" si="21"/>
        <v>782225.9985</v>
      </c>
      <c r="I61" s="29">
        <f t="shared" si="21"/>
        <v>215025.857659</v>
      </c>
      <c r="J61" s="29">
        <f>+J36+J42</f>
        <v>858361.285095</v>
      </c>
      <c r="K61" s="29">
        <f>+K36+K42</f>
        <v>797126.6894329999</v>
      </c>
      <c r="L61" s="29">
        <f>+L36+L42</f>
        <v>1043379.9371136001</v>
      </c>
      <c r="M61" s="29">
        <f t="shared" si="21"/>
        <v>470980.70311246</v>
      </c>
      <c r="N61" s="29">
        <f t="shared" si="21"/>
        <v>258041.8061024</v>
      </c>
      <c r="O61" s="29">
        <f>SUM(B61:N61)</f>
        <v>9575025.617350362</v>
      </c>
      <c r="P61"/>
      <c r="Q61"/>
      <c r="R61"/>
      <c r="S61"/>
      <c r="T61"/>
      <c r="U61"/>
      <c r="V61"/>
      <c r="W61"/>
      <c r="X61"/>
      <c r="Y61"/>
      <c r="Z61"/>
    </row>
    <row r="62" spans="1:15" ht="21.75" customHeight="1">
      <c r="A62" s="32" t="s">
        <v>107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-92034.06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f>SUM(B62:N62)</f>
        <v>-92034.06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8.75" customHeight="1">
      <c r="A64" s="2" t="s">
        <v>67</v>
      </c>
      <c r="B64" s="34">
        <f>SUM(B65:B78)</f>
        <v>1274929.43</v>
      </c>
      <c r="C64" s="34">
        <f aca="true" t="shared" si="22" ref="C64:N64">SUM(C65:C78)</f>
        <v>937550.46</v>
      </c>
      <c r="D64" s="34">
        <f t="shared" si="22"/>
        <v>820818.04</v>
      </c>
      <c r="E64" s="34">
        <f t="shared" si="22"/>
        <v>210501.78</v>
      </c>
      <c r="F64" s="34">
        <f t="shared" si="22"/>
        <v>854208.74</v>
      </c>
      <c r="G64" s="34">
        <f t="shared" si="22"/>
        <v>1051874.88</v>
      </c>
      <c r="H64" s="34">
        <f t="shared" si="22"/>
        <v>782226</v>
      </c>
      <c r="I64" s="34">
        <f t="shared" si="22"/>
        <v>215025.86</v>
      </c>
      <c r="J64" s="34">
        <f t="shared" si="22"/>
        <v>858361.3</v>
      </c>
      <c r="K64" s="34">
        <f t="shared" si="22"/>
        <v>797126.69</v>
      </c>
      <c r="L64" s="34">
        <f t="shared" si="22"/>
        <v>1043379.94</v>
      </c>
      <c r="M64" s="34">
        <f t="shared" si="22"/>
        <v>470980.7</v>
      </c>
      <c r="N64" s="34">
        <f t="shared" si="22"/>
        <v>258041.81</v>
      </c>
      <c r="O64" s="29">
        <f>SUM(O65:O78)</f>
        <v>9575025.629999999</v>
      </c>
    </row>
    <row r="65" spans="1:16" ht="18.75" customHeight="1">
      <c r="A65" s="17" t="s">
        <v>68</v>
      </c>
      <c r="B65" s="34">
        <v>212861.26</v>
      </c>
      <c r="C65" s="34">
        <v>256807.19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29">
        <f>SUM(B65:N65)</f>
        <v>469668.45</v>
      </c>
      <c r="P65"/>
    </row>
    <row r="66" spans="1:16" ht="18.75" customHeight="1">
      <c r="A66" s="17" t="s">
        <v>69</v>
      </c>
      <c r="B66" s="34">
        <v>1062068.17</v>
      </c>
      <c r="C66" s="34">
        <v>680743.27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f aca="true" t="shared" si="23" ref="O66:O77">SUM(B66:N66)</f>
        <v>1742811.44</v>
      </c>
      <c r="P66"/>
    </row>
    <row r="67" spans="1:17" ht="18.75" customHeight="1">
      <c r="A67" s="17" t="s">
        <v>70</v>
      </c>
      <c r="B67" s="33">
        <v>0</v>
      </c>
      <c r="C67" s="33">
        <v>0</v>
      </c>
      <c r="D67" s="26">
        <v>820818.04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26">
        <f t="shared" si="23"/>
        <v>820818.04</v>
      </c>
      <c r="Q67"/>
    </row>
    <row r="68" spans="1:18" ht="18.75" customHeight="1">
      <c r="A68" s="17" t="s">
        <v>71</v>
      </c>
      <c r="B68" s="33">
        <v>0</v>
      </c>
      <c r="C68" s="33">
        <v>0</v>
      </c>
      <c r="D68" s="33">
        <v>0</v>
      </c>
      <c r="E68" s="26">
        <v>210501.78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29">
        <f t="shared" si="23"/>
        <v>210501.78</v>
      </c>
      <c r="R68"/>
    </row>
    <row r="69" spans="1:19" ht="18.75" customHeight="1">
      <c r="A69" s="17" t="s">
        <v>72</v>
      </c>
      <c r="B69" s="33">
        <v>0</v>
      </c>
      <c r="C69" s="33">
        <v>0</v>
      </c>
      <c r="D69" s="33">
        <v>0</v>
      </c>
      <c r="E69" s="33">
        <v>0</v>
      </c>
      <c r="F69" s="26">
        <v>854208.74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26">
        <f t="shared" si="23"/>
        <v>854208.74</v>
      </c>
      <c r="S69"/>
    </row>
    <row r="70" spans="1:20" ht="18.75" customHeight="1">
      <c r="A70" s="17" t="s">
        <v>73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f>841152.7+129734.49+80987.69</f>
        <v>1051874.88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29">
        <f t="shared" si="23"/>
        <v>1051874.88</v>
      </c>
      <c r="T70"/>
    </row>
    <row r="71" spans="1:21" ht="18.75" customHeight="1">
      <c r="A71" s="17" t="s">
        <v>98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v>782226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29">
        <f t="shared" si="23"/>
        <v>782226</v>
      </c>
      <c r="U71"/>
    </row>
    <row r="72" spans="1:21" ht="18.75" customHeight="1">
      <c r="A72" s="17" t="s">
        <v>74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215025.86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f t="shared" si="23"/>
        <v>215025.86</v>
      </c>
      <c r="U72"/>
    </row>
    <row r="73" spans="1:22" ht="18.75" customHeight="1">
      <c r="A73" s="17" t="s">
        <v>75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26">
        <v>858361.3</v>
      </c>
      <c r="K73" s="33">
        <v>0</v>
      </c>
      <c r="L73" s="33">
        <v>0</v>
      </c>
      <c r="M73" s="33">
        <v>0</v>
      </c>
      <c r="N73" s="33">
        <v>0</v>
      </c>
      <c r="O73" s="26">
        <f t="shared" si="23"/>
        <v>858361.3</v>
      </c>
      <c r="V73"/>
    </row>
    <row r="74" spans="1:23" ht="18.75" customHeight="1">
      <c r="A74" s="17" t="s">
        <v>76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26">
        <v>797126.69</v>
      </c>
      <c r="L74" s="33">
        <v>0</v>
      </c>
      <c r="M74" s="33">
        <v>0</v>
      </c>
      <c r="N74" s="33">
        <v>0</v>
      </c>
      <c r="O74" s="29">
        <f t="shared" si="23"/>
        <v>797126.69</v>
      </c>
      <c r="W74"/>
    </row>
    <row r="75" spans="1:24" ht="18.75" customHeight="1">
      <c r="A75" s="17" t="s">
        <v>77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26">
        <v>1043379.94</v>
      </c>
      <c r="M75" s="33">
        <v>0</v>
      </c>
      <c r="N75" s="58">
        <v>0</v>
      </c>
      <c r="O75" s="26">
        <f t="shared" si="23"/>
        <v>1043379.94</v>
      </c>
      <c r="X75"/>
    </row>
    <row r="76" spans="1:25" ht="18.75" customHeight="1">
      <c r="A76" s="17" t="s">
        <v>78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26">
        <v>470980.7</v>
      </c>
      <c r="N76" s="33">
        <v>0</v>
      </c>
      <c r="O76" s="29">
        <f t="shared" si="23"/>
        <v>470980.7</v>
      </c>
      <c r="Y76"/>
    </row>
    <row r="77" spans="1:26" ht="18.75" customHeight="1">
      <c r="A77" s="17" t="s">
        <v>79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6">
        <v>258041.81</v>
      </c>
      <c r="O77" s="26">
        <f t="shared" si="23"/>
        <v>258041.81</v>
      </c>
      <c r="P77"/>
      <c r="Z77"/>
    </row>
    <row r="78" spans="1:26" ht="18.75" customHeight="1">
      <c r="A78" s="3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18.75" customHeight="1">
      <c r="A81" s="2" t="s">
        <v>110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29"/>
    </row>
    <row r="82" spans="1:16" ht="18.75" customHeight="1">
      <c r="A82" s="17" t="s">
        <v>80</v>
      </c>
      <c r="B82" s="42">
        <v>2.3469183479825357</v>
      </c>
      <c r="C82" s="42">
        <v>2.5043876779762932</v>
      </c>
      <c r="D82" s="42">
        <v>0</v>
      </c>
      <c r="E82" s="42">
        <v>0</v>
      </c>
      <c r="F82" s="33">
        <v>0</v>
      </c>
      <c r="G82" s="33">
        <v>0</v>
      </c>
      <c r="H82" s="42">
        <v>0</v>
      </c>
      <c r="I82" s="42">
        <v>0</v>
      </c>
      <c r="J82" s="42">
        <v>0</v>
      </c>
      <c r="K82" s="42">
        <v>0</v>
      </c>
      <c r="L82" s="33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81</v>
      </c>
      <c r="B83" s="42">
        <v>2.0466872944317474</v>
      </c>
      <c r="C83" s="42">
        <v>2.0975750821238313</v>
      </c>
      <c r="D83" s="42">
        <v>0</v>
      </c>
      <c r="E83" s="42">
        <v>0</v>
      </c>
      <c r="F83" s="33">
        <v>0</v>
      </c>
      <c r="G83" s="33">
        <v>0</v>
      </c>
      <c r="H83" s="42">
        <v>0</v>
      </c>
      <c r="I83" s="42">
        <v>0</v>
      </c>
      <c r="J83" s="42">
        <v>0</v>
      </c>
      <c r="K83" s="42">
        <v>0</v>
      </c>
      <c r="L83" s="33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82</v>
      </c>
      <c r="B84" s="42">
        <v>0</v>
      </c>
      <c r="C84" s="42">
        <v>0</v>
      </c>
      <c r="D84" s="22">
        <f>(D$37+D$38+D$39)/D$7</f>
        <v>1.8681978055127197</v>
      </c>
      <c r="E84" s="42">
        <v>0</v>
      </c>
      <c r="F84" s="33">
        <v>0</v>
      </c>
      <c r="G84" s="33">
        <v>0</v>
      </c>
      <c r="H84" s="42">
        <v>0</v>
      </c>
      <c r="I84" s="42">
        <v>0</v>
      </c>
      <c r="J84" s="42">
        <v>0</v>
      </c>
      <c r="K84" s="42">
        <v>0</v>
      </c>
      <c r="L84" s="33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83</v>
      </c>
      <c r="B85" s="42">
        <v>0</v>
      </c>
      <c r="C85" s="42">
        <v>0</v>
      </c>
      <c r="D85" s="42">
        <v>0</v>
      </c>
      <c r="E85" s="22">
        <f>(E$37+E$38+E$39)/E$7</f>
        <v>2.7724424885042507</v>
      </c>
      <c r="F85" s="33">
        <v>0</v>
      </c>
      <c r="G85" s="33">
        <v>0</v>
      </c>
      <c r="H85" s="42">
        <v>0</v>
      </c>
      <c r="I85" s="42">
        <v>0</v>
      </c>
      <c r="J85" s="42">
        <v>0</v>
      </c>
      <c r="K85" s="42">
        <v>0</v>
      </c>
      <c r="L85" s="33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84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2.18123047254103</v>
      </c>
      <c r="G86" s="33">
        <v>0</v>
      </c>
      <c r="H86" s="42">
        <v>0</v>
      </c>
      <c r="I86" s="42">
        <v>0</v>
      </c>
      <c r="J86" s="42">
        <v>0</v>
      </c>
      <c r="K86" s="42">
        <v>0</v>
      </c>
      <c r="L86" s="33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85</v>
      </c>
      <c r="B87" s="42">
        <v>0</v>
      </c>
      <c r="C87" s="42">
        <v>0</v>
      </c>
      <c r="D87" s="42">
        <v>0</v>
      </c>
      <c r="E87" s="42">
        <v>0</v>
      </c>
      <c r="F87" s="33">
        <v>0</v>
      </c>
      <c r="G87" s="42">
        <f>(G$37+G$38+G$39)/G$7</f>
        <v>1.7297976064743463</v>
      </c>
      <c r="H87" s="42">
        <v>0</v>
      </c>
      <c r="I87" s="42">
        <v>0</v>
      </c>
      <c r="J87" s="42">
        <v>0</v>
      </c>
      <c r="K87" s="42">
        <v>0</v>
      </c>
      <c r="L87" s="33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86</v>
      </c>
      <c r="B88" s="42">
        <v>0</v>
      </c>
      <c r="C88" s="42">
        <v>0</v>
      </c>
      <c r="D88" s="42">
        <v>0</v>
      </c>
      <c r="E88" s="42">
        <v>0</v>
      </c>
      <c r="F88" s="33">
        <v>0</v>
      </c>
      <c r="G88" s="33">
        <v>0</v>
      </c>
      <c r="H88" s="42">
        <f>(H$37+H$38+H$39)/H$7</f>
        <v>2.0912489026279353</v>
      </c>
      <c r="I88" s="42">
        <v>0</v>
      </c>
      <c r="J88" s="42">
        <v>0</v>
      </c>
      <c r="K88" s="42">
        <v>0</v>
      </c>
      <c r="L88" s="33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87</v>
      </c>
      <c r="B89" s="42">
        <v>0</v>
      </c>
      <c r="C89" s="42">
        <v>0</v>
      </c>
      <c r="D89" s="42">
        <v>0</v>
      </c>
      <c r="E89" s="42">
        <v>0</v>
      </c>
      <c r="F89" s="33">
        <v>0</v>
      </c>
      <c r="G89" s="33">
        <v>0</v>
      </c>
      <c r="H89" s="42">
        <v>0</v>
      </c>
      <c r="I89" s="42">
        <f>(I$37+I$38+I$39)/I$7</f>
        <v>2.138889906507869</v>
      </c>
      <c r="J89" s="42">
        <v>0</v>
      </c>
      <c r="K89" s="42">
        <v>0</v>
      </c>
      <c r="L89" s="33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88</v>
      </c>
      <c r="B90" s="42">
        <v>0</v>
      </c>
      <c r="C90" s="42">
        <v>0</v>
      </c>
      <c r="D90" s="42">
        <v>0</v>
      </c>
      <c r="E90" s="42">
        <v>0</v>
      </c>
      <c r="F90" s="33">
        <v>0</v>
      </c>
      <c r="G90" s="33">
        <v>0</v>
      </c>
      <c r="H90" s="42">
        <v>0</v>
      </c>
      <c r="I90" s="42">
        <v>0</v>
      </c>
      <c r="J90" s="42">
        <f>(J$37+J$38+J$39)/J$7</f>
        <v>2.054324668189599</v>
      </c>
      <c r="K90" s="42">
        <v>0</v>
      </c>
      <c r="L90" s="33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89</v>
      </c>
      <c r="B91" s="42">
        <v>0</v>
      </c>
      <c r="C91" s="42">
        <v>0</v>
      </c>
      <c r="D91" s="42">
        <v>0</v>
      </c>
      <c r="E91" s="42">
        <v>0</v>
      </c>
      <c r="F91" s="33">
        <v>0</v>
      </c>
      <c r="G91" s="33">
        <v>0</v>
      </c>
      <c r="H91" s="42">
        <v>0</v>
      </c>
      <c r="I91" s="42">
        <v>0</v>
      </c>
      <c r="J91" s="42">
        <v>0</v>
      </c>
      <c r="K91" s="42">
        <f>(K$37+K$38+K$39)/K$7</f>
        <v>2.4117321596946035</v>
      </c>
      <c r="L91" s="33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90</v>
      </c>
      <c r="B92" s="42">
        <v>0</v>
      </c>
      <c r="C92" s="42">
        <v>0</v>
      </c>
      <c r="D92" s="42">
        <v>0</v>
      </c>
      <c r="E92" s="42">
        <v>0</v>
      </c>
      <c r="F92" s="33">
        <v>0</v>
      </c>
      <c r="G92" s="33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2.311096611226278</v>
      </c>
      <c r="M92" s="42">
        <v>0</v>
      </c>
      <c r="N92" s="42">
        <v>0</v>
      </c>
      <c r="O92" s="26"/>
      <c r="X92"/>
    </row>
    <row r="93" spans="1:25" ht="18.75" customHeight="1">
      <c r="A93" s="17" t="s">
        <v>91</v>
      </c>
      <c r="B93" s="42">
        <v>0</v>
      </c>
      <c r="C93" s="42">
        <v>0</v>
      </c>
      <c r="D93" s="42">
        <v>0</v>
      </c>
      <c r="E93" s="42">
        <v>0</v>
      </c>
      <c r="F93" s="33">
        <v>0</v>
      </c>
      <c r="G93" s="33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2.9023471976348545</v>
      </c>
      <c r="N93" s="42">
        <v>0</v>
      </c>
      <c r="O93" s="59"/>
      <c r="Y93"/>
    </row>
    <row r="94" spans="1:26" ht="18.75" customHeight="1">
      <c r="A94" s="32" t="s">
        <v>92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6">
        <f>(N$37+N$38+N$39)/N$7</f>
        <v>2.5146145181585515</v>
      </c>
      <c r="O94" s="47"/>
      <c r="P94"/>
      <c r="Z94"/>
    </row>
    <row r="95" spans="1:14" ht="21" customHeight="1">
      <c r="A95" s="63" t="s">
        <v>103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21" customHeight="1">
      <c r="A96" s="63" t="s">
        <v>112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spans="1:14" ht="21" customHeight="1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5"/>
    </row>
    <row r="98" spans="1:14" ht="15.75">
      <c r="A98" s="66" t="s">
        <v>111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100" ht="14.25">
      <c r="B100" s="38"/>
    </row>
    <row r="101" spans="8:9" ht="14.25">
      <c r="H101" s="39"/>
      <c r="I101" s="39"/>
    </row>
    <row r="102" ht="14.25"/>
    <row r="103" spans="8:12" ht="14.25">
      <c r="H103" s="40"/>
      <c r="I103" s="40"/>
      <c r="J103" s="41"/>
      <c r="K103" s="41"/>
      <c r="L103" s="41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2018-05-30T19:06:31Z</dcterms:modified>
  <cp:category/>
  <cp:version/>
  <cp:contentType/>
  <cp:contentStatus/>
</cp:coreProperties>
</file>