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<sst xmlns="http://schemas.openxmlformats.org/spreadsheetml/2006/main" count="114" uniqueCount="112">
  <si>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</si>
  <si>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</si>
  <si>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</si>
  <si>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</si>
  <si>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</si>
  <si>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</si>
  <si>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</si>
  <si>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</si>
  <si>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</si>
  <si>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</si>
  <si>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</si>
  <si>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</si>
  <si>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</si>
  <si>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</si>
  <si>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</si>
  <si>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</si>
  <si>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</si>
  <si>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</si>
  <si>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</si>
  <si>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</si>
  <si>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</si>
  <si>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</si>
  <si>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</si>
  <si>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</si>
  <si>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</si>
  <si>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</si>
  <si>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</si>
  <si>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</si>
  <si>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</si>
  <si>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</si>
  <si>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</si>
  <si>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</si>
  <si>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</si>
  <si>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</si>
  <si>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</si>
  <si>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</si>
  <si>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</si>
  <si>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</si>
  <si>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</si>
  <si>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</si>
  <si>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</si>
  <si>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</si>
  <si>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</si>
  <si>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</si>
  <si>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</si>
  <si>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</si>
  <si>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</si>
  <si>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</si>
  <si>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</si>
  <si>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</si>
  <si>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</si>
  <si>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</si>
  <si>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</si>
  <si>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</si>
  <si>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</si>
  <si>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</si>
  <si>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</si>
  <si>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</si>
  <si>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</si>
  <si>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</si>
  <si>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</si>
  <si>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</si>
  <si>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</si>
  <si>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</si>
  <si>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</si>
  <si>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</si>
  <si>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</si>
  <si>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</si>
  <si>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</si>
  <si>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</si>
  <si>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</si>
  <si>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</si>
  <si>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</si>
  <si>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</si>
  <si>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</si>
  <si>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</si>
  <si>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</si>
  <si>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</si>
  <si>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</si>
  <si>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</si>
  <si>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</si>
  <si>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</si>
  <si>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</si>
  <si>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</si>
  <si>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</si>
  <si>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</si>
  <si>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</si>
  <si>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</si>
  <si>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</si>
  <si>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</si>
  <si>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</si>
  <si>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</si>
  <si>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</si>
  <si>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</si>
  <si>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</si>
  <si>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</si>
  <si>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</si>
  <si>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</si>
  <si>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</si>
  <si>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</si>
  <si>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</si>
  <si>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</si>
  <si>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</si>
  <si>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</si>
  <si>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</si>
  <si>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</si>
  <si>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</si>
  <si>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</si>
  <si>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</si>
  <si>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18/05/18 - VENCIMENTO 25/05/18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</si>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</sst>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F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85" sqref="P85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16.00390625" style="1" customWidth="1"/>
    <col min="17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515787</v>
      </c>
      <c r="C7" s="10">
        <f>C8+C20+C24</f>
        <v>384384</v>
      </c>
      <c r="D7" s="10">
        <f>D8+D20+D24</f>
        <v>388106</v>
      </c>
      <c r="E7" s="10">
        <f>E8+E20+E24</f>
        <v>63519</v>
      </c>
      <c r="F7" s="10">
        <f aca="true" t="shared" si="0" ref="F7:N7">F8+F20+F24</f>
        <v>341876</v>
      </c>
      <c r="G7" s="10">
        <f t="shared" si="0"/>
        <v>532170</v>
      </c>
      <c r="H7" s="10">
        <f>H8+H20+H24</f>
        <v>360177</v>
      </c>
      <c r="I7" s="10">
        <f>I8+I20+I24</f>
        <v>103529</v>
      </c>
      <c r="J7" s="10">
        <f>J8+J20+J24</f>
        <v>424593</v>
      </c>
      <c r="K7" s="10">
        <f>K8+K20+K24</f>
        <v>315462</v>
      </c>
      <c r="L7" s="10">
        <f>L8+L20+L24</f>
        <v>372729</v>
      </c>
      <c r="M7" s="10">
        <f t="shared" si="0"/>
        <v>154536</v>
      </c>
      <c r="N7" s="10">
        <f t="shared" si="0"/>
        <v>95025</v>
      </c>
      <c r="O7" s="10">
        <f>+O8+O20+O24</f>
        <v>4051893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219567</v>
      </c>
      <c r="C8" s="12">
        <f>+C9+C12+C16</f>
        <v>175116</v>
      </c>
      <c r="D8" s="12">
        <f>+D9+D12+D16</f>
        <v>191186</v>
      </c>
      <c r="E8" s="12">
        <f>+E9+E12+E16</f>
        <v>28515</v>
      </c>
      <c r="F8" s="12">
        <f aca="true" t="shared" si="1" ref="F8:N8">+F9+F12+F16</f>
        <v>157863</v>
      </c>
      <c r="G8" s="12">
        <f t="shared" si="1"/>
        <v>250687</v>
      </c>
      <c r="H8" s="12">
        <f>+H9+H12+H16</f>
        <v>163803</v>
      </c>
      <c r="I8" s="12">
        <f>+I9+I12+I16</f>
        <v>49120</v>
      </c>
      <c r="J8" s="12">
        <f>+J9+J12+J16</f>
        <v>198868</v>
      </c>
      <c r="K8" s="12">
        <f>+K9+K12+K16</f>
        <v>146139</v>
      </c>
      <c r="L8" s="12">
        <f>+L9+L12+L16</f>
        <v>162070</v>
      </c>
      <c r="M8" s="12">
        <f t="shared" si="1"/>
        <v>76930</v>
      </c>
      <c r="N8" s="12">
        <f t="shared" si="1"/>
        <v>49022</v>
      </c>
      <c r="O8" s="12">
        <f>SUM(B8:N8)</f>
        <v>1868886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19604</v>
      </c>
      <c r="C9" s="14">
        <v>20612</v>
      </c>
      <c r="D9" s="14">
        <v>13860</v>
      </c>
      <c r="E9" s="14">
        <v>2392</v>
      </c>
      <c r="F9" s="14">
        <v>11905</v>
      </c>
      <c r="G9" s="14">
        <v>21676</v>
      </c>
      <c r="H9" s="14">
        <v>19354</v>
      </c>
      <c r="I9" s="14">
        <v>5896</v>
      </c>
      <c r="J9" s="14">
        <v>11310</v>
      </c>
      <c r="K9" s="14">
        <v>16130</v>
      </c>
      <c r="L9" s="14">
        <v>11974</v>
      </c>
      <c r="M9" s="14">
        <v>8213</v>
      </c>
      <c r="N9" s="14">
        <v>5310</v>
      </c>
      <c r="O9" s="12">
        <f aca="true" t="shared" si="2" ref="O9:O19">SUM(B9:N9)</f>
        <v>168236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19604</v>
      </c>
      <c r="C10" s="14">
        <f>+C9-C11</f>
        <v>20612</v>
      </c>
      <c r="D10" s="14">
        <f>+D9-D11</f>
        <v>13860</v>
      </c>
      <c r="E10" s="14">
        <f>+E9-E11</f>
        <v>2392</v>
      </c>
      <c r="F10" s="14">
        <f aca="true" t="shared" si="3" ref="F10:N10">+F9-F11</f>
        <v>11905</v>
      </c>
      <c r="G10" s="14">
        <f t="shared" si="3"/>
        <v>21676</v>
      </c>
      <c r="H10" s="14">
        <f>+H9-H11</f>
        <v>19354</v>
      </c>
      <c r="I10" s="14">
        <f>+I9-I11</f>
        <v>5896</v>
      </c>
      <c r="J10" s="14">
        <f>+J9-J11</f>
        <v>11310</v>
      </c>
      <c r="K10" s="14">
        <f>+K9-K11</f>
        <v>16130</v>
      </c>
      <c r="L10" s="14">
        <f>+L9-L11</f>
        <v>11974</v>
      </c>
      <c r="M10" s="14">
        <f t="shared" si="3"/>
        <v>8213</v>
      </c>
      <c r="N10" s="14">
        <f t="shared" si="3"/>
        <v>5310</v>
      </c>
      <c r="O10" s="12">
        <f t="shared" si="2"/>
        <v>168236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189783</v>
      </c>
      <c r="C12" s="14">
        <f>C13+C14+C15</f>
        <v>146611</v>
      </c>
      <c r="D12" s="14">
        <f>D13+D14+D15</f>
        <v>169584</v>
      </c>
      <c r="E12" s="14">
        <f>E13+E14+E15</f>
        <v>24877</v>
      </c>
      <c r="F12" s="14">
        <f aca="true" t="shared" si="4" ref="F12:N12">F13+F14+F15</f>
        <v>138576</v>
      </c>
      <c r="G12" s="14">
        <f t="shared" si="4"/>
        <v>216378</v>
      </c>
      <c r="H12" s="14">
        <f>H13+H14+H15</f>
        <v>137298</v>
      </c>
      <c r="I12" s="14">
        <f>I13+I14+I15</f>
        <v>41097</v>
      </c>
      <c r="J12" s="14">
        <f>J13+J14+J15</f>
        <v>177178</v>
      </c>
      <c r="K12" s="14">
        <f>K13+K14+K15</f>
        <v>123348</v>
      </c>
      <c r="L12" s="14">
        <f>L13+L14+L15</f>
        <v>141452</v>
      </c>
      <c r="M12" s="14">
        <f t="shared" si="4"/>
        <v>65379</v>
      </c>
      <c r="N12" s="14">
        <f t="shared" si="4"/>
        <v>41974</v>
      </c>
      <c r="O12" s="12">
        <f t="shared" si="2"/>
        <v>1613535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91757</v>
      </c>
      <c r="C13" s="14">
        <v>70700</v>
      </c>
      <c r="D13" s="14">
        <v>79684</v>
      </c>
      <c r="E13" s="14">
        <v>12000</v>
      </c>
      <c r="F13" s="14">
        <v>64872</v>
      </c>
      <c r="G13" s="14">
        <v>102657</v>
      </c>
      <c r="H13" s="14">
        <v>68107</v>
      </c>
      <c r="I13" s="14">
        <v>20669</v>
      </c>
      <c r="J13" s="14">
        <v>86987</v>
      </c>
      <c r="K13" s="14">
        <v>58859</v>
      </c>
      <c r="L13" s="14">
        <v>66731</v>
      </c>
      <c r="M13" s="14">
        <v>30558</v>
      </c>
      <c r="N13" s="14">
        <v>19210</v>
      </c>
      <c r="O13" s="12">
        <f t="shared" si="2"/>
        <v>772791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91609</v>
      </c>
      <c r="C14" s="14">
        <v>67980</v>
      </c>
      <c r="D14" s="14">
        <v>85739</v>
      </c>
      <c r="E14" s="14">
        <v>11798</v>
      </c>
      <c r="F14" s="14">
        <v>67660</v>
      </c>
      <c r="G14" s="14">
        <v>102217</v>
      </c>
      <c r="H14" s="14">
        <v>63238</v>
      </c>
      <c r="I14" s="14">
        <v>18659</v>
      </c>
      <c r="J14" s="14">
        <v>85565</v>
      </c>
      <c r="K14" s="14">
        <v>59776</v>
      </c>
      <c r="L14" s="14">
        <v>70488</v>
      </c>
      <c r="M14" s="14">
        <v>32243</v>
      </c>
      <c r="N14" s="14">
        <v>21503</v>
      </c>
      <c r="O14" s="12">
        <f t="shared" si="2"/>
        <v>778475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6417</v>
      </c>
      <c r="C15" s="14">
        <v>7931</v>
      </c>
      <c r="D15" s="14">
        <v>4161</v>
      </c>
      <c r="E15" s="14">
        <v>1079</v>
      </c>
      <c r="F15" s="14">
        <v>6044</v>
      </c>
      <c r="G15" s="14">
        <v>11504</v>
      </c>
      <c r="H15" s="14">
        <v>5953</v>
      </c>
      <c r="I15" s="14">
        <v>1769</v>
      </c>
      <c r="J15" s="14">
        <v>4626</v>
      </c>
      <c r="K15" s="14">
        <v>4713</v>
      </c>
      <c r="L15" s="14">
        <v>4233</v>
      </c>
      <c r="M15" s="14">
        <v>2578</v>
      </c>
      <c r="N15" s="14">
        <v>1261</v>
      </c>
      <c r="O15" s="12">
        <f t="shared" si="2"/>
        <v>62269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10180</v>
      </c>
      <c r="C16" s="14">
        <f>C17+C18+C19</f>
        <v>7893</v>
      </c>
      <c r="D16" s="14">
        <f>D17+D18+D19</f>
        <v>7742</v>
      </c>
      <c r="E16" s="14">
        <f>E17+E18+E19</f>
        <v>1246</v>
      </c>
      <c r="F16" s="14">
        <f aca="true" t="shared" si="5" ref="F16:N16">F17+F18+F19</f>
        <v>7382</v>
      </c>
      <c r="G16" s="14">
        <f t="shared" si="5"/>
        <v>12633</v>
      </c>
      <c r="H16" s="14">
        <f>H17+H18+H19</f>
        <v>7151</v>
      </c>
      <c r="I16" s="14">
        <f>I17+I18+I19</f>
        <v>2127</v>
      </c>
      <c r="J16" s="14">
        <f>J17+J18+J19</f>
        <v>10380</v>
      </c>
      <c r="K16" s="14">
        <f>K17+K18+K19</f>
        <v>6661</v>
      </c>
      <c r="L16" s="14">
        <f>L17+L18+L19</f>
        <v>8644</v>
      </c>
      <c r="M16" s="14">
        <f t="shared" si="5"/>
        <v>3338</v>
      </c>
      <c r="N16" s="14">
        <f t="shared" si="5"/>
        <v>1738</v>
      </c>
      <c r="O16" s="12">
        <f t="shared" si="2"/>
        <v>87115</v>
      </c>
    </row>
    <row r="17" spans="1:26" ht="18.75" customHeight="1">
      <c r="A17" s="15" t="s">
        <v>16</v>
      </c>
      <c r="B17" s="14">
        <v>10077</v>
      </c>
      <c r="C17" s="14">
        <v>7822</v>
      </c>
      <c r="D17" s="14">
        <v>7649</v>
      </c>
      <c r="E17" s="14">
        <v>1232</v>
      </c>
      <c r="F17" s="14">
        <v>7305</v>
      </c>
      <c r="G17" s="14">
        <v>12495</v>
      </c>
      <c r="H17" s="14">
        <v>7077</v>
      </c>
      <c r="I17" s="14">
        <v>2113</v>
      </c>
      <c r="J17" s="14">
        <v>10288</v>
      </c>
      <c r="K17" s="14">
        <v>6582</v>
      </c>
      <c r="L17" s="14">
        <v>8545</v>
      </c>
      <c r="M17" s="14">
        <v>3302</v>
      </c>
      <c r="N17" s="14">
        <v>1715</v>
      </c>
      <c r="O17" s="12">
        <f t="shared" si="2"/>
        <v>86202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90</v>
      </c>
      <c r="C18" s="14">
        <v>62</v>
      </c>
      <c r="D18" s="14">
        <v>85</v>
      </c>
      <c r="E18" s="14">
        <v>11</v>
      </c>
      <c r="F18" s="14">
        <v>61</v>
      </c>
      <c r="G18" s="14">
        <v>106</v>
      </c>
      <c r="H18" s="14">
        <v>64</v>
      </c>
      <c r="I18" s="14">
        <v>12</v>
      </c>
      <c r="J18" s="14">
        <v>78</v>
      </c>
      <c r="K18" s="14">
        <v>78</v>
      </c>
      <c r="L18" s="14">
        <v>90</v>
      </c>
      <c r="M18" s="14">
        <v>26</v>
      </c>
      <c r="N18" s="14">
        <v>21</v>
      </c>
      <c r="O18" s="12">
        <f t="shared" si="2"/>
        <v>784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13</v>
      </c>
      <c r="C19" s="14">
        <v>9</v>
      </c>
      <c r="D19" s="14">
        <v>8</v>
      </c>
      <c r="E19" s="14">
        <v>3</v>
      </c>
      <c r="F19" s="14">
        <v>16</v>
      </c>
      <c r="G19" s="14">
        <v>32</v>
      </c>
      <c r="H19" s="14">
        <v>10</v>
      </c>
      <c r="I19" s="14">
        <v>2</v>
      </c>
      <c r="J19" s="14">
        <v>14</v>
      </c>
      <c r="K19" s="14">
        <v>1</v>
      </c>
      <c r="L19" s="14">
        <v>9</v>
      </c>
      <c r="M19" s="14">
        <v>10</v>
      </c>
      <c r="N19" s="14">
        <v>2</v>
      </c>
      <c r="O19" s="12">
        <f t="shared" si="2"/>
        <v>129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136505</v>
      </c>
      <c r="C20" s="18">
        <f>C21+C22+C23</f>
        <v>85985</v>
      </c>
      <c r="D20" s="18">
        <f>D21+D22+D23</f>
        <v>80229</v>
      </c>
      <c r="E20" s="18">
        <f>E21+E22+E23</f>
        <v>13159</v>
      </c>
      <c r="F20" s="18">
        <f aca="true" t="shared" si="6" ref="F20:N20">F21+F22+F23</f>
        <v>73923</v>
      </c>
      <c r="G20" s="18">
        <f t="shared" si="6"/>
        <v>114087</v>
      </c>
      <c r="H20" s="18">
        <f>H21+H22+H23</f>
        <v>89753</v>
      </c>
      <c r="I20" s="18">
        <f>I21+I22+I23</f>
        <v>25017</v>
      </c>
      <c r="J20" s="18">
        <f>J21+J22+J23</f>
        <v>107261</v>
      </c>
      <c r="K20" s="18">
        <f>K21+K22+K23</f>
        <v>74753</v>
      </c>
      <c r="L20" s="18">
        <f>L21+L22+L23</f>
        <v>109997</v>
      </c>
      <c r="M20" s="18">
        <f t="shared" si="6"/>
        <v>42816</v>
      </c>
      <c r="N20" s="18">
        <f t="shared" si="6"/>
        <v>25229</v>
      </c>
      <c r="O20" s="12">
        <f aca="true" t="shared" si="7" ref="O20:O26">SUM(B20:N20)</f>
        <v>978714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71896</v>
      </c>
      <c r="C21" s="14">
        <v>47830</v>
      </c>
      <c r="D21" s="14">
        <v>42743</v>
      </c>
      <c r="E21" s="14">
        <v>7476</v>
      </c>
      <c r="F21" s="14">
        <v>39173</v>
      </c>
      <c r="G21" s="14">
        <v>61527</v>
      </c>
      <c r="H21" s="14">
        <v>50231</v>
      </c>
      <c r="I21" s="14">
        <v>14418</v>
      </c>
      <c r="J21" s="14">
        <v>58840</v>
      </c>
      <c r="K21" s="14">
        <v>40225</v>
      </c>
      <c r="L21" s="14">
        <v>57220</v>
      </c>
      <c r="M21" s="14">
        <v>22505</v>
      </c>
      <c r="N21" s="14">
        <v>12880</v>
      </c>
      <c r="O21" s="12">
        <f t="shared" si="7"/>
        <v>526964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61506</v>
      </c>
      <c r="C22" s="14">
        <v>35413</v>
      </c>
      <c r="D22" s="14">
        <v>35943</v>
      </c>
      <c r="E22" s="14">
        <v>5297</v>
      </c>
      <c r="F22" s="14">
        <v>32579</v>
      </c>
      <c r="G22" s="14">
        <v>48609</v>
      </c>
      <c r="H22" s="14">
        <v>37327</v>
      </c>
      <c r="I22" s="14">
        <v>9991</v>
      </c>
      <c r="J22" s="14">
        <v>46145</v>
      </c>
      <c r="K22" s="14">
        <v>32710</v>
      </c>
      <c r="L22" s="14">
        <v>50515</v>
      </c>
      <c r="M22" s="14">
        <v>19167</v>
      </c>
      <c r="N22" s="14">
        <v>11799</v>
      </c>
      <c r="O22" s="12">
        <f t="shared" si="7"/>
        <v>427001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3103</v>
      </c>
      <c r="C23" s="14">
        <v>2742</v>
      </c>
      <c r="D23" s="14">
        <v>1543</v>
      </c>
      <c r="E23" s="14">
        <v>386</v>
      </c>
      <c r="F23" s="14">
        <v>2171</v>
      </c>
      <c r="G23" s="14">
        <v>3951</v>
      </c>
      <c r="H23" s="14">
        <v>2195</v>
      </c>
      <c r="I23" s="14">
        <v>608</v>
      </c>
      <c r="J23" s="14">
        <v>2276</v>
      </c>
      <c r="K23" s="14">
        <v>1818</v>
      </c>
      <c r="L23" s="14">
        <v>2262</v>
      </c>
      <c r="M23" s="14">
        <v>1144</v>
      </c>
      <c r="N23" s="14">
        <v>550</v>
      </c>
      <c r="O23" s="12">
        <f t="shared" si="7"/>
        <v>24749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159715</v>
      </c>
      <c r="C24" s="14">
        <f>C25+C26</f>
        <v>123283</v>
      </c>
      <c r="D24" s="14">
        <f>D25+D26</f>
        <v>116691</v>
      </c>
      <c r="E24" s="14">
        <f>E25+E26</f>
        <v>21845</v>
      </c>
      <c r="F24" s="14">
        <f aca="true" t="shared" si="8" ref="F24:N24">F25+F26</f>
        <v>110090</v>
      </c>
      <c r="G24" s="14">
        <f t="shared" si="8"/>
        <v>167396</v>
      </c>
      <c r="H24" s="14">
        <f>H25+H26</f>
        <v>106621</v>
      </c>
      <c r="I24" s="14">
        <f>I25+I26</f>
        <v>29392</v>
      </c>
      <c r="J24" s="14">
        <f>J25+J26</f>
        <v>118464</v>
      </c>
      <c r="K24" s="14">
        <f>K25+K26</f>
        <v>94570</v>
      </c>
      <c r="L24" s="14">
        <f>L25+L26</f>
        <v>100662</v>
      </c>
      <c r="M24" s="14">
        <f t="shared" si="8"/>
        <v>34790</v>
      </c>
      <c r="N24" s="14">
        <f t="shared" si="8"/>
        <v>20774</v>
      </c>
      <c r="O24" s="12">
        <f t="shared" si="7"/>
        <v>1204293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73393</v>
      </c>
      <c r="C25" s="14">
        <v>63459</v>
      </c>
      <c r="D25" s="14">
        <v>59262</v>
      </c>
      <c r="E25" s="14">
        <v>12322</v>
      </c>
      <c r="F25" s="14">
        <v>56647</v>
      </c>
      <c r="G25" s="14">
        <v>91162</v>
      </c>
      <c r="H25" s="14">
        <v>59250</v>
      </c>
      <c r="I25" s="14">
        <v>17477</v>
      </c>
      <c r="J25" s="14">
        <v>55428</v>
      </c>
      <c r="K25" s="14">
        <v>49734</v>
      </c>
      <c r="L25" s="14">
        <v>47933</v>
      </c>
      <c r="M25" s="14">
        <v>16710</v>
      </c>
      <c r="N25" s="14">
        <v>8829</v>
      </c>
      <c r="O25" s="12">
        <f t="shared" si="7"/>
        <v>611606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86322</v>
      </c>
      <c r="C26" s="14">
        <v>59824</v>
      </c>
      <c r="D26" s="14">
        <v>57429</v>
      </c>
      <c r="E26" s="14">
        <v>9523</v>
      </c>
      <c r="F26" s="14">
        <v>53443</v>
      </c>
      <c r="G26" s="14">
        <v>76234</v>
      </c>
      <c r="H26" s="14">
        <v>47371</v>
      </c>
      <c r="I26" s="14">
        <v>11915</v>
      </c>
      <c r="J26" s="14">
        <v>63036</v>
      </c>
      <c r="K26" s="14">
        <v>44836</v>
      </c>
      <c r="L26" s="14">
        <v>52729</v>
      </c>
      <c r="M26" s="14">
        <v>18080</v>
      </c>
      <c r="N26" s="14">
        <v>11945</v>
      </c>
      <c r="O26" s="12">
        <f t="shared" si="7"/>
        <v>592687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1086480.99189702</v>
      </c>
      <c r="C36" s="58">
        <f aca="true" t="shared" si="11" ref="C36:N36">C37+C38+C39+C40</f>
        <v>849374.1917120002</v>
      </c>
      <c r="D36" s="58">
        <f t="shared" si="11"/>
        <v>735183.8703053001</v>
      </c>
      <c r="E36" s="58">
        <f t="shared" si="11"/>
        <v>176055.1672496</v>
      </c>
      <c r="F36" s="58">
        <f t="shared" si="11"/>
        <v>748558.7182858</v>
      </c>
      <c r="G36" s="58">
        <f t="shared" si="11"/>
        <v>925189.616</v>
      </c>
      <c r="H36" s="58">
        <f t="shared" si="11"/>
        <v>756753.9927</v>
      </c>
      <c r="I36" s="58">
        <f>I37+I38+I39+I40</f>
        <v>221451.1590058</v>
      </c>
      <c r="J36" s="58">
        <f>J37+J38+J39+J40</f>
        <v>879157.2520973999</v>
      </c>
      <c r="K36" s="58">
        <f>K37+K38+K39+K40</f>
        <v>774527.1203466</v>
      </c>
      <c r="L36" s="58">
        <f>L37+L38+L39+L40</f>
        <v>868244.75009504</v>
      </c>
      <c r="M36" s="58">
        <f t="shared" si="11"/>
        <v>452556.05466648</v>
      </c>
      <c r="N36" s="58">
        <f t="shared" si="11"/>
        <v>238944.677664</v>
      </c>
      <c r="O36" s="58">
        <f>O37+O38+O39+O40</f>
        <v>8712477.562025039</v>
      </c>
    </row>
    <row r="37" spans="1:15" ht="18.75" customHeight="1">
      <c r="A37" s="55" t="s">
        <v>50</v>
      </c>
      <c r="B37" s="52">
        <f aca="true" t="shared" si="12" ref="B37:N37">B29*B7</f>
        <v>1081760.0751</v>
      </c>
      <c r="C37" s="52">
        <f t="shared" si="12"/>
        <v>845798.5536000001</v>
      </c>
      <c r="D37" s="52">
        <f t="shared" si="12"/>
        <v>725059.6292000001</v>
      </c>
      <c r="E37" s="52">
        <f t="shared" si="12"/>
        <v>175807.8882</v>
      </c>
      <c r="F37" s="52">
        <f t="shared" si="12"/>
        <v>745734.1187999999</v>
      </c>
      <c r="G37" s="52">
        <f t="shared" si="12"/>
        <v>920600.883</v>
      </c>
      <c r="H37" s="52">
        <f t="shared" si="12"/>
        <v>753022.0539</v>
      </c>
      <c r="I37" s="52">
        <f>I29*I7</f>
        <v>221376.0607</v>
      </c>
      <c r="J37" s="52">
        <f>J29*J7</f>
        <v>872114.0219999999</v>
      </c>
      <c r="K37" s="52">
        <f>K29*K7</f>
        <v>760705.0668</v>
      </c>
      <c r="L37" s="52">
        <f>L29*L7</f>
        <v>861078.5358</v>
      </c>
      <c r="M37" s="52">
        <f t="shared" si="12"/>
        <v>448386.20399999997</v>
      </c>
      <c r="N37" s="52">
        <f t="shared" si="12"/>
        <v>238921.35749999998</v>
      </c>
      <c r="O37" s="54">
        <f>SUM(B37:N37)</f>
        <v>8650364.4486</v>
      </c>
    </row>
    <row r="38" spans="1:15" ht="18.75" customHeight="1">
      <c r="A38" s="55" t="s">
        <v>51</v>
      </c>
      <c r="B38" s="52">
        <f aca="true" t="shared" si="13" ref="B38:N38">B30*B7</f>
        <v>-3195.06320298</v>
      </c>
      <c r="C38" s="52">
        <f t="shared" si="13"/>
        <v>-2256.141888</v>
      </c>
      <c r="D38" s="52">
        <f t="shared" si="13"/>
        <v>-2153.9688947</v>
      </c>
      <c r="E38" s="52">
        <f t="shared" si="13"/>
        <v>-399.0009504</v>
      </c>
      <c r="F38" s="52">
        <f t="shared" si="13"/>
        <v>-2173.6305142</v>
      </c>
      <c r="G38" s="52">
        <f t="shared" si="13"/>
        <v>-2714.067</v>
      </c>
      <c r="H38" s="52">
        <f t="shared" si="13"/>
        <v>-2016.9912</v>
      </c>
      <c r="I38" s="52">
        <f>I30*I7</f>
        <v>-579.7416942</v>
      </c>
      <c r="J38" s="52">
        <f>J30*J7</f>
        <v>-2415.1699026</v>
      </c>
      <c r="K38" s="52">
        <f>K30*K7</f>
        <v>-2008.1364534000002</v>
      </c>
      <c r="L38" s="52">
        <f>L30*L7</f>
        <v>-2329.64570496</v>
      </c>
      <c r="M38" s="52">
        <f t="shared" si="13"/>
        <v>-1138.70933352</v>
      </c>
      <c r="N38" s="52">
        <f t="shared" si="13"/>
        <v>-695.719836</v>
      </c>
      <c r="O38" s="25">
        <f>SUM(B38:N38)</f>
        <v>-24075.98657496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4658.9</v>
      </c>
      <c r="C40" s="52">
        <v>3439.26</v>
      </c>
      <c r="D40" s="52">
        <v>10116.81</v>
      </c>
      <c r="E40" s="52">
        <v>0</v>
      </c>
      <c r="F40" s="52">
        <v>2836.83</v>
      </c>
      <c r="G40" s="52">
        <v>4640.64</v>
      </c>
      <c r="H40" s="52">
        <v>3506.21</v>
      </c>
      <c r="I40" s="52">
        <v>0</v>
      </c>
      <c r="J40" s="52">
        <v>6911.8</v>
      </c>
      <c r="K40" s="52">
        <v>13711.59</v>
      </c>
      <c r="L40" s="52">
        <v>6893.62</v>
      </c>
      <c r="M40" s="52">
        <v>4037.4</v>
      </c>
      <c r="N40" s="52">
        <v>0</v>
      </c>
      <c r="O40" s="54">
        <f>SUM(B40:N40)</f>
        <v>60753.06000000001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+B43+B46+B58+B59-B62+B60</f>
        <v>-111641.22</v>
      </c>
      <c r="C42" s="25">
        <f aca="true" t="shared" si="15" ref="C42:O42">+C43+C46+C58+C59-C62+C60</f>
        <v>-105634.83</v>
      </c>
      <c r="D42" s="25">
        <f t="shared" si="15"/>
        <v>-292059.17000000004</v>
      </c>
      <c r="E42" s="25">
        <f t="shared" si="15"/>
        <v>-73025.7</v>
      </c>
      <c r="F42" s="25">
        <f t="shared" si="15"/>
        <v>-82380.84</v>
      </c>
      <c r="G42" s="25">
        <f t="shared" si="15"/>
        <v>-229904.44</v>
      </c>
      <c r="H42" s="25">
        <f t="shared" si="15"/>
        <v>-77416</v>
      </c>
      <c r="I42" s="25">
        <f t="shared" si="15"/>
        <v>-90980.66</v>
      </c>
      <c r="J42" s="25">
        <f t="shared" si="15"/>
        <v>-45240</v>
      </c>
      <c r="K42" s="25">
        <f t="shared" si="15"/>
        <v>-79181.95</v>
      </c>
      <c r="L42" s="25">
        <f t="shared" si="15"/>
        <v>-54789.619999999995</v>
      </c>
      <c r="M42" s="25">
        <f t="shared" si="15"/>
        <v>-45017.41</v>
      </c>
      <c r="N42" s="25">
        <f t="shared" si="15"/>
        <v>-41606.76</v>
      </c>
      <c r="O42" s="25">
        <f t="shared" si="15"/>
        <v>-1328878.6</v>
      </c>
    </row>
    <row r="43" spans="1:15" ht="18.75" customHeight="1">
      <c r="A43" s="17" t="s">
        <v>55</v>
      </c>
      <c r="B43" s="26">
        <f>B44+B45</f>
        <v>-78416</v>
      </c>
      <c r="C43" s="26">
        <f>C44+C45</f>
        <v>-82448</v>
      </c>
      <c r="D43" s="26">
        <f>D44+D45</f>
        <v>-55440</v>
      </c>
      <c r="E43" s="26">
        <f>E44+E45</f>
        <v>-9568</v>
      </c>
      <c r="F43" s="26">
        <f aca="true" t="shared" si="16" ref="F43:N43">F44+F45</f>
        <v>-47620</v>
      </c>
      <c r="G43" s="26">
        <f t="shared" si="16"/>
        <v>-86704</v>
      </c>
      <c r="H43" s="26">
        <f t="shared" si="16"/>
        <v>-77416</v>
      </c>
      <c r="I43" s="26">
        <f>I44+I45</f>
        <v>-23584</v>
      </c>
      <c r="J43" s="26">
        <f>J44+J45</f>
        <v>-45240</v>
      </c>
      <c r="K43" s="26">
        <f>K44+K45</f>
        <v>-64520</v>
      </c>
      <c r="L43" s="26">
        <f>L44+L45</f>
        <v>-47896</v>
      </c>
      <c r="M43" s="26">
        <f t="shared" si="16"/>
        <v>-32852</v>
      </c>
      <c r="N43" s="26">
        <f t="shared" si="16"/>
        <v>-21240</v>
      </c>
      <c r="O43" s="25">
        <f aca="true" t="shared" si="17" ref="O43:O60">SUM(B43:N43)</f>
        <v>-672944</v>
      </c>
    </row>
    <row r="44" spans="1:26" ht="18.75" customHeight="1">
      <c r="A44" s="13" t="s">
        <v>56</v>
      </c>
      <c r="B44" s="20">
        <f>ROUND(-B9*$D$3,2)</f>
        <v>-78416</v>
      </c>
      <c r="C44" s="20">
        <f>ROUND(-C9*$D$3,2)</f>
        <v>-82448</v>
      </c>
      <c r="D44" s="20">
        <f>ROUND(-D9*$D$3,2)</f>
        <v>-55440</v>
      </c>
      <c r="E44" s="20">
        <f>ROUND(-E9*$D$3,2)</f>
        <v>-9568</v>
      </c>
      <c r="F44" s="20">
        <f aca="true" t="shared" si="18" ref="F44:N44">ROUND(-F9*$D$3,2)</f>
        <v>-47620</v>
      </c>
      <c r="G44" s="20">
        <f t="shared" si="18"/>
        <v>-86704</v>
      </c>
      <c r="H44" s="20">
        <f t="shared" si="18"/>
        <v>-77416</v>
      </c>
      <c r="I44" s="20">
        <f>ROUND(-I9*$D$3,2)</f>
        <v>-23584</v>
      </c>
      <c r="J44" s="20">
        <f>ROUND(-J9*$D$3,2)</f>
        <v>-45240</v>
      </c>
      <c r="K44" s="20">
        <f>ROUND(-K9*$D$3,2)</f>
        <v>-64520</v>
      </c>
      <c r="L44" s="20">
        <f>ROUND(-L9*$D$3,2)</f>
        <v>-47896</v>
      </c>
      <c r="M44" s="20">
        <f t="shared" si="18"/>
        <v>-32852</v>
      </c>
      <c r="N44" s="20">
        <f t="shared" si="18"/>
        <v>-21240</v>
      </c>
      <c r="O44" s="45">
        <f t="shared" si="17"/>
        <v>-672944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-33225.22</v>
      </c>
      <c r="C46" s="26">
        <f aca="true" t="shared" si="20" ref="C46:O46">SUM(C47:C57)</f>
        <v>-23186.83</v>
      </c>
      <c r="D46" s="26">
        <f t="shared" si="20"/>
        <v>-236619.17</v>
      </c>
      <c r="E46" s="26">
        <f t="shared" si="20"/>
        <v>-63457.7</v>
      </c>
      <c r="F46" s="26">
        <f t="shared" si="20"/>
        <v>-34760.84</v>
      </c>
      <c r="G46" s="26">
        <f t="shared" si="20"/>
        <v>-138560</v>
      </c>
      <c r="H46" s="26">
        <f t="shared" si="20"/>
        <v>0</v>
      </c>
      <c r="I46" s="26">
        <f t="shared" si="20"/>
        <v>-67396.66</v>
      </c>
      <c r="J46" s="26">
        <f t="shared" si="20"/>
        <v>0</v>
      </c>
      <c r="K46" s="26">
        <f t="shared" si="20"/>
        <v>-14661.95</v>
      </c>
      <c r="L46" s="26">
        <f t="shared" si="20"/>
        <v>0</v>
      </c>
      <c r="M46" s="26">
        <f t="shared" si="20"/>
        <v>-12165.41</v>
      </c>
      <c r="N46" s="26">
        <f t="shared" si="20"/>
        <v>-20366.760000000002</v>
      </c>
      <c r="O46" s="26">
        <f t="shared" si="20"/>
        <v>-644400.54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-2520</v>
      </c>
      <c r="E47" s="24">
        <v>0</v>
      </c>
      <c r="F47" s="24">
        <v>-180</v>
      </c>
      <c r="G47" s="24">
        <v>0</v>
      </c>
      <c r="H47" s="24">
        <v>0</v>
      </c>
      <c r="I47" s="24">
        <v>-9984.86</v>
      </c>
      <c r="J47" s="24">
        <v>0</v>
      </c>
      <c r="K47" s="24">
        <v>0</v>
      </c>
      <c r="L47" s="24">
        <v>0</v>
      </c>
      <c r="M47" s="24">
        <v>-1536</v>
      </c>
      <c r="N47" s="24">
        <v>-1701.29</v>
      </c>
      <c r="O47" s="24">
        <f t="shared" si="17"/>
        <v>-15922.150000000001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-29000</v>
      </c>
      <c r="C49" s="24">
        <v>-20000</v>
      </c>
      <c r="D49" s="24">
        <f>-1000-233099.17</f>
        <v>-234099.17</v>
      </c>
      <c r="E49" s="24">
        <v>-53000</v>
      </c>
      <c r="F49" s="24">
        <f>-1000-33580.84</f>
        <v>-34580.84</v>
      </c>
      <c r="G49" s="24">
        <f>-500-138060</f>
        <v>-138560</v>
      </c>
      <c r="H49" s="24">
        <v>0</v>
      </c>
      <c r="I49" s="24">
        <f>-22000-32105.84</f>
        <v>-54105.84</v>
      </c>
      <c r="J49" s="24">
        <v>0</v>
      </c>
      <c r="K49" s="24">
        <v>-13000</v>
      </c>
      <c r="L49" s="24">
        <v>0</v>
      </c>
      <c r="M49" s="24">
        <v>-9000</v>
      </c>
      <c r="N49" s="24">
        <v>-16000</v>
      </c>
      <c r="O49" s="24">
        <f t="shared" si="17"/>
        <v>-601345.85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-4225.22</v>
      </c>
      <c r="C50" s="24">
        <v>-3186.83</v>
      </c>
      <c r="D50" s="24">
        <v>0</v>
      </c>
      <c r="E50" s="24">
        <v>-10457.7</v>
      </c>
      <c r="F50" s="24">
        <v>0</v>
      </c>
      <c r="G50" s="24">
        <v>0</v>
      </c>
      <c r="H50" s="24">
        <v>0</v>
      </c>
      <c r="I50" s="24">
        <v>-3305.96</v>
      </c>
      <c r="J50" s="24">
        <v>0</v>
      </c>
      <c r="K50" s="24">
        <v>-1661.95</v>
      </c>
      <c r="L50" s="24">
        <v>0</v>
      </c>
      <c r="M50" s="24">
        <v>-1629.41</v>
      </c>
      <c r="N50" s="24">
        <v>-2665.47</v>
      </c>
      <c r="O50" s="21">
        <f t="shared" si="17"/>
        <v>-27132.54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-119877.9</v>
      </c>
      <c r="H60" s="27">
        <v>0</v>
      </c>
      <c r="I60" s="27">
        <v>0</v>
      </c>
      <c r="J60" s="27">
        <v>0</v>
      </c>
      <c r="K60" s="27">
        <v>0</v>
      </c>
      <c r="L60" s="27">
        <v>-22723.98</v>
      </c>
      <c r="M60" s="27">
        <v>0</v>
      </c>
      <c r="N60" s="27">
        <v>0</v>
      </c>
      <c r="O60" s="24">
        <f>SUM(B60:N60)</f>
        <v>-142601.88</v>
      </c>
    </row>
    <row r="61" spans="1:26" ht="15.75">
      <c r="A61" s="2" t="s">
        <v>68</v>
      </c>
      <c r="B61" s="29">
        <f aca="true" t="shared" si="21" ref="B61:N61">+B36+B42</f>
        <v>974839.77189702</v>
      </c>
      <c r="C61" s="29">
        <f t="shared" si="21"/>
        <v>743739.3617120002</v>
      </c>
      <c r="D61" s="29">
        <f t="shared" si="21"/>
        <v>443124.70030530007</v>
      </c>
      <c r="E61" s="29">
        <f t="shared" si="21"/>
        <v>103029.4672496</v>
      </c>
      <c r="F61" s="29">
        <f t="shared" si="21"/>
        <v>666177.8782858</v>
      </c>
      <c r="G61" s="29">
        <f t="shared" si="21"/>
        <v>695285.176</v>
      </c>
      <c r="H61" s="29">
        <f t="shared" si="21"/>
        <v>679337.9927</v>
      </c>
      <c r="I61" s="29">
        <f t="shared" si="21"/>
        <v>130470.4990058</v>
      </c>
      <c r="J61" s="29">
        <f>+J36+J42</f>
        <v>833917.2520973999</v>
      </c>
      <c r="K61" s="29">
        <f>+K36+K42</f>
        <v>695345.1703466</v>
      </c>
      <c r="L61" s="29">
        <f>+L36+L42</f>
        <v>813455.13009504</v>
      </c>
      <c r="M61" s="29">
        <f t="shared" si="21"/>
        <v>407538.64466648</v>
      </c>
      <c r="N61" s="29">
        <f t="shared" si="21"/>
        <v>197337.91766399998</v>
      </c>
      <c r="O61" s="29">
        <f>SUM(B61:N61)</f>
        <v>7383598.96202504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-115237.46</v>
      </c>
      <c r="H62" s="46">
        <v>0</v>
      </c>
      <c r="I62" s="46">
        <v>0</v>
      </c>
      <c r="J62" s="46">
        <v>0</v>
      </c>
      <c r="K62" s="46">
        <v>0</v>
      </c>
      <c r="L62" s="46">
        <v>-15830.36</v>
      </c>
      <c r="M62" s="46">
        <v>0</v>
      </c>
      <c r="N62" s="46">
        <v>0</v>
      </c>
      <c r="O62" s="46">
        <f>SUM(B62:N62)</f>
        <v>-131067.82</v>
      </c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6" ht="18.75" customHeight="1">
      <c r="A64" s="2" t="s">
        <v>69</v>
      </c>
      <c r="B64" s="35">
        <f>SUM(B65:B78)</f>
        <v>974839.77</v>
      </c>
      <c r="C64" s="35">
        <f aca="true" t="shared" si="22" ref="C64:N64">SUM(C65:C78)</f>
        <v>743739.37</v>
      </c>
      <c r="D64" s="35">
        <f t="shared" si="22"/>
        <v>443124.7</v>
      </c>
      <c r="E64" s="35">
        <f t="shared" si="22"/>
        <v>103029.47</v>
      </c>
      <c r="F64" s="35">
        <f t="shared" si="22"/>
        <v>666177.88</v>
      </c>
      <c r="G64" s="35">
        <f t="shared" si="22"/>
        <v>695285.18</v>
      </c>
      <c r="H64" s="35">
        <f t="shared" si="22"/>
        <v>679338</v>
      </c>
      <c r="I64" s="35">
        <f t="shared" si="22"/>
        <v>130470.5</v>
      </c>
      <c r="J64" s="35">
        <f t="shared" si="22"/>
        <v>833917.25</v>
      </c>
      <c r="K64" s="35">
        <f t="shared" si="22"/>
        <v>695345.17</v>
      </c>
      <c r="L64" s="35">
        <f t="shared" si="22"/>
        <v>813455.13</v>
      </c>
      <c r="M64" s="35">
        <f t="shared" si="22"/>
        <v>407538.64</v>
      </c>
      <c r="N64" s="35">
        <f t="shared" si="22"/>
        <v>197337.92</v>
      </c>
      <c r="O64" s="29">
        <f>SUM(O65:O78)</f>
        <v>7383598.9799999995</v>
      </c>
      <c r="P64" s="74"/>
    </row>
    <row r="65" spans="1:16" ht="18.75" customHeight="1">
      <c r="A65" s="17" t="s">
        <v>70</v>
      </c>
      <c r="B65" s="35">
        <v>196079.84</v>
      </c>
      <c r="C65" s="35">
        <v>219744.08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415823.92</v>
      </c>
      <c r="P65"/>
    </row>
    <row r="66" spans="1:16" ht="18.75" customHeight="1">
      <c r="A66" s="17" t="s">
        <v>71</v>
      </c>
      <c r="B66" s="35">
        <v>778759.93</v>
      </c>
      <c r="C66" s="35">
        <v>523995.29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1302755.22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443124.7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443124.7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103029.47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103029.47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666177.88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666177.88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695285.18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695285.18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679338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679338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130470.5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130470.5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833917.25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833917.25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695345.17</v>
      </c>
      <c r="L74" s="34">
        <v>0</v>
      </c>
      <c r="M74" s="34">
        <v>0</v>
      </c>
      <c r="N74" s="34">
        <v>0</v>
      </c>
      <c r="O74" s="29">
        <f t="shared" si="23"/>
        <v>695345.17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813455.13</v>
      </c>
      <c r="M75" s="34">
        <v>0</v>
      </c>
      <c r="N75" s="59">
        <v>0</v>
      </c>
      <c r="O75" s="26">
        <f t="shared" si="23"/>
        <v>813455.13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407538.64</v>
      </c>
      <c r="N76" s="34">
        <v>0</v>
      </c>
      <c r="O76" s="29">
        <f t="shared" si="23"/>
        <v>407538.64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197337.92</v>
      </c>
      <c r="O77" s="26">
        <f t="shared" si="23"/>
        <v>197337.92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2.337432898541055</v>
      </c>
      <c r="C82" s="43">
        <v>2.5080970619293126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2.0467371345914964</v>
      </c>
      <c r="C83" s="43">
        <v>2.097598269571562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1.8682191471023382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2.7716929934287378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2.1812642252916263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1.7298024616194074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2.091326716308926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2.139025384247892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2.0543095437216343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2.411750164351332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2.3109313471584985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2.9023570861577883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2.5145454108287293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2018-05-25T13:59:37Z</dcterms:modified>
  <cp:category/>
  <cp:version/>
  <cp:contentType/>
  <cp:contentStatus/>
</cp:coreProperties>
</file>