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<sst xmlns="http://schemas.openxmlformats.org/spreadsheetml/2006/main" count="114" uniqueCount="112">
  <si>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</si>
  <si>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</si>
  <si>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</si>
  <si>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</si>
  <si>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</si>
  <si>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</si>
  <si>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</si>
  <si>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</si>
  <si>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</si>
  <si>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</si>
  <si>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</si>
  <si>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</si>
  <si>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</si>
  <si>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</si>
  <si>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</si>
  <si>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</si>
  <si>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</si>
  <si>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</si>
  <si>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</si>
  <si>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</si>
  <si>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</si>
  <si>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</si>
  <si>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</si>
  <si>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</si>
  <si>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</si>
  <si>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</si>
  <si>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</si>
  <si>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</si>
  <si>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</si>
  <si>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</si>
  <si>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</si>
  <si>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</si>
  <si>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</si>
  <si>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</si>
  <si>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</si>
  <si>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</si>
  <si>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</si>
  <si>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</si>
  <si>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</si>
  <si>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</si>
  <si>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</si>
  <si>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</si>
  <si>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</si>
  <si>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</si>
  <si>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</si>
  <si>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</si>
  <si>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</si>
  <si>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</si>
  <si>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</si>
  <si>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</si>
  <si>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</si>
  <si>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</si>
  <si>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</si>
  <si>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</si>
  <si>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</si>
  <si>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</si>
  <si>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</si>
  <si>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</si>
  <si>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</si>
  <si>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</si>
  <si>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</si>
  <si>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</si>
  <si>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</si>
  <si>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</si>
  <si>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</si>
  <si>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</si>
  <si>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</si>
  <si>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</si>
  <si>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</si>
  <si>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</si>
  <si>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</si>
  <si>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</si>
  <si>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</si>
  <si>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</si>
  <si>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</si>
  <si>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</si>
  <si>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</si>
  <si>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</si>
  <si>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</si>
  <si>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</si>
  <si>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</si>
  <si>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</si>
  <si>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</si>
  <si>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</si>
  <si>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</si>
  <si>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</si>
  <si>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</si>
  <si>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</si>
  <si>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</si>
  <si>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</si>
  <si>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</si>
  <si>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</si>
  <si>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</si>
  <si>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</si>
  <si>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</si>
  <si>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</si>
  <si>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</si>
  <si>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</si>
  <si>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</si>
  <si>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</si>
  <si>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</si>
  <si>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</si>
  <si>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</si>
  <si>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</si>
  <si>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</si>
  <si>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</si>
  <si>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</si>
  <si>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</si>
  <si>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</si>
  <si>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17/05/18 - VENCIMENTO 24/05/18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</si>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</sst>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71" fontId="42" fillId="0" borderId="14" xfId="52" applyFont="1" applyFill="1" applyBorder="1" applyAlignment="1">
      <alignment horizontal="left" vertical="center" indent="2"/>
    </xf>
    <xf numFmtId="171" fontId="42" fillId="0" borderId="14" xfId="45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50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50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50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6" sqref="A5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522660</v>
      </c>
      <c r="C7" s="10">
        <f>C8+C20+C24</f>
        <v>389269</v>
      </c>
      <c r="D7" s="10">
        <f>D8+D20+D24</f>
        <v>393509</v>
      </c>
      <c r="E7" s="10">
        <f>E8+E20+E24</f>
        <v>65274</v>
      </c>
      <c r="F7" s="10">
        <f aca="true" t="shared" si="0" ref="F7:N7">F8+F20+F24</f>
        <v>338506</v>
      </c>
      <c r="G7" s="10">
        <f t="shared" si="0"/>
        <v>535097</v>
      </c>
      <c r="H7" s="10">
        <f>H8+H20+H24</f>
        <v>371656</v>
      </c>
      <c r="I7" s="10">
        <f>I8+I20+I24</f>
        <v>105537</v>
      </c>
      <c r="J7" s="10">
        <f>J8+J20+J24</f>
        <v>426802</v>
      </c>
      <c r="K7" s="10">
        <f>K8+K20+K24</f>
        <v>317769</v>
      </c>
      <c r="L7" s="10">
        <f>L8+L20+L24</f>
        <v>377353</v>
      </c>
      <c r="M7" s="10">
        <f t="shared" si="0"/>
        <v>156856</v>
      </c>
      <c r="N7" s="10">
        <f t="shared" si="0"/>
        <v>69562</v>
      </c>
      <c r="O7" s="10">
        <f>+O8+O20+O24</f>
        <v>4069850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218365</v>
      </c>
      <c r="C8" s="12">
        <f>+C9+C12+C16</f>
        <v>174518</v>
      </c>
      <c r="D8" s="12">
        <f>+D9+D12+D16</f>
        <v>191980</v>
      </c>
      <c r="E8" s="12">
        <f>+E9+E12+E16</f>
        <v>28869</v>
      </c>
      <c r="F8" s="12">
        <f aca="true" t="shared" si="1" ref="F8:N8">+F9+F12+F16</f>
        <v>153430</v>
      </c>
      <c r="G8" s="12">
        <f t="shared" si="1"/>
        <v>248829</v>
      </c>
      <c r="H8" s="12">
        <f>+H9+H12+H16</f>
        <v>166945</v>
      </c>
      <c r="I8" s="12">
        <f>+I9+I12+I16</f>
        <v>49763</v>
      </c>
      <c r="J8" s="12">
        <f>+J9+J12+J16</f>
        <v>197526</v>
      </c>
      <c r="K8" s="12">
        <f>+K9+K12+K16</f>
        <v>145570</v>
      </c>
      <c r="L8" s="12">
        <f>+L9+L12+L16</f>
        <v>161007</v>
      </c>
      <c r="M8" s="12">
        <f t="shared" si="1"/>
        <v>77538</v>
      </c>
      <c r="N8" s="12">
        <f t="shared" si="1"/>
        <v>35908</v>
      </c>
      <c r="O8" s="12">
        <f>SUM(B8:N8)</f>
        <v>1850248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17844</v>
      </c>
      <c r="C9" s="14">
        <v>18593</v>
      </c>
      <c r="D9" s="14">
        <v>12462</v>
      </c>
      <c r="E9" s="14">
        <v>2277</v>
      </c>
      <c r="F9" s="14">
        <v>10605</v>
      </c>
      <c r="G9" s="14">
        <v>19186</v>
      </c>
      <c r="H9" s="14">
        <v>17685</v>
      </c>
      <c r="I9" s="14">
        <v>5501</v>
      </c>
      <c r="J9" s="14">
        <v>10741</v>
      </c>
      <c r="K9" s="14">
        <v>14636</v>
      </c>
      <c r="L9" s="14">
        <v>10875</v>
      </c>
      <c r="M9" s="14">
        <v>7771</v>
      </c>
      <c r="N9" s="14">
        <v>3718</v>
      </c>
      <c r="O9" s="12">
        <f aca="true" t="shared" si="2" ref="O9:O19">SUM(B9:N9)</f>
        <v>151894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17844</v>
      </c>
      <c r="C10" s="14">
        <f>+C9-C11</f>
        <v>18593</v>
      </c>
      <c r="D10" s="14">
        <f>+D9-D11</f>
        <v>12462</v>
      </c>
      <c r="E10" s="14">
        <f>+E9-E11</f>
        <v>2277</v>
      </c>
      <c r="F10" s="14">
        <f aca="true" t="shared" si="3" ref="F10:N10">+F9-F11</f>
        <v>10605</v>
      </c>
      <c r="G10" s="14">
        <f t="shared" si="3"/>
        <v>19186</v>
      </c>
      <c r="H10" s="14">
        <f>+H9-H11</f>
        <v>17685</v>
      </c>
      <c r="I10" s="14">
        <f>+I9-I11</f>
        <v>5501</v>
      </c>
      <c r="J10" s="14">
        <f>+J9-J11</f>
        <v>10741</v>
      </c>
      <c r="K10" s="14">
        <f>+K9-K11</f>
        <v>14636</v>
      </c>
      <c r="L10" s="14">
        <f>+L9-L11</f>
        <v>10875</v>
      </c>
      <c r="M10" s="14">
        <f t="shared" si="3"/>
        <v>7771</v>
      </c>
      <c r="N10" s="14">
        <f t="shared" si="3"/>
        <v>3718</v>
      </c>
      <c r="O10" s="12">
        <f t="shared" si="2"/>
        <v>151894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190147</v>
      </c>
      <c r="C12" s="14">
        <f>C13+C14+C15</f>
        <v>147954</v>
      </c>
      <c r="D12" s="14">
        <f>D13+D14+D15</f>
        <v>171527</v>
      </c>
      <c r="E12" s="14">
        <f>E13+E14+E15</f>
        <v>25330</v>
      </c>
      <c r="F12" s="14">
        <f aca="true" t="shared" si="4" ref="F12:N12">F13+F14+F15</f>
        <v>135428</v>
      </c>
      <c r="G12" s="14">
        <f t="shared" si="4"/>
        <v>216836</v>
      </c>
      <c r="H12" s="14">
        <f>H13+H14+H15</f>
        <v>141488</v>
      </c>
      <c r="I12" s="14">
        <f>I13+I14+I15</f>
        <v>42099</v>
      </c>
      <c r="J12" s="14">
        <f>J13+J14+J15</f>
        <v>176212</v>
      </c>
      <c r="K12" s="14">
        <f>K13+K14+K15</f>
        <v>123988</v>
      </c>
      <c r="L12" s="14">
        <f>L13+L14+L15</f>
        <v>141292</v>
      </c>
      <c r="M12" s="14">
        <f t="shared" si="4"/>
        <v>66318</v>
      </c>
      <c r="N12" s="14">
        <f t="shared" si="4"/>
        <v>30908</v>
      </c>
      <c r="O12" s="12">
        <f t="shared" si="2"/>
        <v>1609527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90499</v>
      </c>
      <c r="C13" s="14">
        <v>70308</v>
      </c>
      <c r="D13" s="14">
        <v>79935</v>
      </c>
      <c r="E13" s="14">
        <v>11998</v>
      </c>
      <c r="F13" s="14">
        <v>62847</v>
      </c>
      <c r="G13" s="14">
        <v>101720</v>
      </c>
      <c r="H13" s="14">
        <v>69391</v>
      </c>
      <c r="I13" s="14">
        <v>20904</v>
      </c>
      <c r="J13" s="14">
        <v>85062</v>
      </c>
      <c r="K13" s="14">
        <v>58474</v>
      </c>
      <c r="L13" s="14">
        <v>65856</v>
      </c>
      <c r="M13" s="14">
        <v>30448</v>
      </c>
      <c r="N13" s="14">
        <v>13945</v>
      </c>
      <c r="O13" s="12">
        <f t="shared" si="2"/>
        <v>761387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92818</v>
      </c>
      <c r="C14" s="14">
        <v>69062</v>
      </c>
      <c r="D14" s="14">
        <v>87039</v>
      </c>
      <c r="E14" s="14">
        <v>12208</v>
      </c>
      <c r="F14" s="14">
        <v>66226</v>
      </c>
      <c r="G14" s="14">
        <v>103081</v>
      </c>
      <c r="H14" s="14">
        <v>65496</v>
      </c>
      <c r="I14" s="14">
        <v>19309</v>
      </c>
      <c r="J14" s="14">
        <v>86263</v>
      </c>
      <c r="K14" s="14">
        <v>60423</v>
      </c>
      <c r="L14" s="14">
        <v>70903</v>
      </c>
      <c r="M14" s="14">
        <v>33124</v>
      </c>
      <c r="N14" s="14">
        <v>15959</v>
      </c>
      <c r="O14" s="12">
        <f t="shared" si="2"/>
        <v>781911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6830</v>
      </c>
      <c r="C15" s="14">
        <v>8584</v>
      </c>
      <c r="D15" s="14">
        <v>4553</v>
      </c>
      <c r="E15" s="14">
        <v>1124</v>
      </c>
      <c r="F15" s="14">
        <v>6355</v>
      </c>
      <c r="G15" s="14">
        <v>12035</v>
      </c>
      <c r="H15" s="14">
        <v>6601</v>
      </c>
      <c r="I15" s="14">
        <v>1886</v>
      </c>
      <c r="J15" s="14">
        <v>4887</v>
      </c>
      <c r="K15" s="14">
        <v>5091</v>
      </c>
      <c r="L15" s="14">
        <v>4533</v>
      </c>
      <c r="M15" s="14">
        <v>2746</v>
      </c>
      <c r="N15" s="14">
        <v>1004</v>
      </c>
      <c r="O15" s="12">
        <f t="shared" si="2"/>
        <v>66229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10374</v>
      </c>
      <c r="C16" s="14">
        <f>C17+C18+C19</f>
        <v>7971</v>
      </c>
      <c r="D16" s="14">
        <f>D17+D18+D19</f>
        <v>7991</v>
      </c>
      <c r="E16" s="14">
        <f>E17+E18+E19</f>
        <v>1262</v>
      </c>
      <c r="F16" s="14">
        <f aca="true" t="shared" si="5" ref="F16:N16">F17+F18+F19</f>
        <v>7397</v>
      </c>
      <c r="G16" s="14">
        <f t="shared" si="5"/>
        <v>12807</v>
      </c>
      <c r="H16" s="14">
        <f>H17+H18+H19</f>
        <v>7772</v>
      </c>
      <c r="I16" s="14">
        <f>I17+I18+I19</f>
        <v>2163</v>
      </c>
      <c r="J16" s="14">
        <f>J17+J18+J19</f>
        <v>10573</v>
      </c>
      <c r="K16" s="14">
        <f>K17+K18+K19</f>
        <v>6946</v>
      </c>
      <c r="L16" s="14">
        <f>L17+L18+L19</f>
        <v>8840</v>
      </c>
      <c r="M16" s="14">
        <f t="shared" si="5"/>
        <v>3449</v>
      </c>
      <c r="N16" s="14">
        <f t="shared" si="5"/>
        <v>1282</v>
      </c>
      <c r="O16" s="12">
        <f t="shared" si="2"/>
        <v>88827</v>
      </c>
    </row>
    <row r="17" spans="1:26" ht="18.75" customHeight="1">
      <c r="A17" s="15" t="s">
        <v>16</v>
      </c>
      <c r="B17" s="14">
        <v>10257</v>
      </c>
      <c r="C17" s="14">
        <v>7891</v>
      </c>
      <c r="D17" s="14">
        <v>7901</v>
      </c>
      <c r="E17" s="14">
        <v>1246</v>
      </c>
      <c r="F17" s="14">
        <v>7323</v>
      </c>
      <c r="G17" s="14">
        <v>12677</v>
      </c>
      <c r="H17" s="14">
        <v>7688</v>
      </c>
      <c r="I17" s="14">
        <v>2146</v>
      </c>
      <c r="J17" s="14">
        <v>10488</v>
      </c>
      <c r="K17" s="14">
        <v>6872</v>
      </c>
      <c r="L17" s="14">
        <v>8739</v>
      </c>
      <c r="M17" s="14">
        <v>3408</v>
      </c>
      <c r="N17" s="14">
        <v>1266</v>
      </c>
      <c r="O17" s="12">
        <f t="shared" si="2"/>
        <v>87902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99</v>
      </c>
      <c r="C18" s="14">
        <v>67</v>
      </c>
      <c r="D18" s="14">
        <v>81</v>
      </c>
      <c r="E18" s="14">
        <v>15</v>
      </c>
      <c r="F18" s="14">
        <v>59</v>
      </c>
      <c r="G18" s="14">
        <v>96</v>
      </c>
      <c r="H18" s="14">
        <v>75</v>
      </c>
      <c r="I18" s="14">
        <v>14</v>
      </c>
      <c r="J18" s="14">
        <v>75</v>
      </c>
      <c r="K18" s="14">
        <v>65</v>
      </c>
      <c r="L18" s="14">
        <v>91</v>
      </c>
      <c r="M18" s="14">
        <v>32</v>
      </c>
      <c r="N18" s="14">
        <v>14</v>
      </c>
      <c r="O18" s="12">
        <f t="shared" si="2"/>
        <v>783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18</v>
      </c>
      <c r="C19" s="14">
        <v>13</v>
      </c>
      <c r="D19" s="14">
        <v>9</v>
      </c>
      <c r="E19" s="14">
        <v>1</v>
      </c>
      <c r="F19" s="14">
        <v>15</v>
      </c>
      <c r="G19" s="14">
        <v>34</v>
      </c>
      <c r="H19" s="14">
        <v>9</v>
      </c>
      <c r="I19" s="14">
        <v>3</v>
      </c>
      <c r="J19" s="14">
        <v>10</v>
      </c>
      <c r="K19" s="14">
        <v>9</v>
      </c>
      <c r="L19" s="14">
        <v>10</v>
      </c>
      <c r="M19" s="14">
        <v>9</v>
      </c>
      <c r="N19" s="14">
        <v>2</v>
      </c>
      <c r="O19" s="12">
        <f t="shared" si="2"/>
        <v>142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137760</v>
      </c>
      <c r="C20" s="18">
        <f>C21+C22+C23</f>
        <v>86910</v>
      </c>
      <c r="D20" s="18">
        <f>D21+D22+D23</f>
        <v>81538</v>
      </c>
      <c r="E20" s="18">
        <f>E21+E22+E23</f>
        <v>13431</v>
      </c>
      <c r="F20" s="18">
        <f aca="true" t="shared" si="6" ref="F20:N20">F21+F22+F23</f>
        <v>72717</v>
      </c>
      <c r="G20" s="18">
        <f t="shared" si="6"/>
        <v>113833</v>
      </c>
      <c r="H20" s="18">
        <f>H21+H22+H23</f>
        <v>92422</v>
      </c>
      <c r="I20" s="18">
        <f>I21+I22+I23</f>
        <v>25454</v>
      </c>
      <c r="J20" s="18">
        <f>J21+J22+J23</f>
        <v>108041</v>
      </c>
      <c r="K20" s="18">
        <f>K21+K22+K23</f>
        <v>75372</v>
      </c>
      <c r="L20" s="18">
        <f>L21+L22+L23</f>
        <v>111233</v>
      </c>
      <c r="M20" s="18">
        <f t="shared" si="6"/>
        <v>43498</v>
      </c>
      <c r="N20" s="18">
        <f t="shared" si="6"/>
        <v>18518</v>
      </c>
      <c r="O20" s="12">
        <f aca="true" t="shared" si="7" ref="O20:O26">SUM(B20:N20)</f>
        <v>980727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70790</v>
      </c>
      <c r="C21" s="14">
        <v>47185</v>
      </c>
      <c r="D21" s="14">
        <v>41953</v>
      </c>
      <c r="E21" s="14">
        <v>7240</v>
      </c>
      <c r="F21" s="14">
        <v>37856</v>
      </c>
      <c r="G21" s="14">
        <v>60444</v>
      </c>
      <c r="H21" s="14">
        <v>50990</v>
      </c>
      <c r="I21" s="14">
        <v>14433</v>
      </c>
      <c r="J21" s="14">
        <v>57554</v>
      </c>
      <c r="K21" s="14">
        <v>39829</v>
      </c>
      <c r="L21" s="14">
        <v>56734</v>
      </c>
      <c r="M21" s="14">
        <v>22521</v>
      </c>
      <c r="N21" s="14">
        <v>9282</v>
      </c>
      <c r="O21" s="12">
        <f t="shared" si="7"/>
        <v>516811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63565</v>
      </c>
      <c r="C22" s="14">
        <v>36753</v>
      </c>
      <c r="D22" s="14">
        <v>37955</v>
      </c>
      <c r="E22" s="14">
        <v>5771</v>
      </c>
      <c r="F22" s="14">
        <v>32598</v>
      </c>
      <c r="G22" s="14">
        <v>49388</v>
      </c>
      <c r="H22" s="14">
        <v>39195</v>
      </c>
      <c r="I22" s="14">
        <v>10406</v>
      </c>
      <c r="J22" s="14">
        <v>48046</v>
      </c>
      <c r="K22" s="14">
        <v>33532</v>
      </c>
      <c r="L22" s="14">
        <v>52123</v>
      </c>
      <c r="M22" s="14">
        <v>19774</v>
      </c>
      <c r="N22" s="14">
        <v>8808</v>
      </c>
      <c r="O22" s="12">
        <f t="shared" si="7"/>
        <v>437914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3405</v>
      </c>
      <c r="C23" s="14">
        <v>2972</v>
      </c>
      <c r="D23" s="14">
        <v>1630</v>
      </c>
      <c r="E23" s="14">
        <v>420</v>
      </c>
      <c r="F23" s="14">
        <v>2263</v>
      </c>
      <c r="G23" s="14">
        <v>4001</v>
      </c>
      <c r="H23" s="14">
        <v>2237</v>
      </c>
      <c r="I23" s="14">
        <v>615</v>
      </c>
      <c r="J23" s="14">
        <v>2441</v>
      </c>
      <c r="K23" s="14">
        <v>2011</v>
      </c>
      <c r="L23" s="14">
        <v>2376</v>
      </c>
      <c r="M23" s="14">
        <v>1203</v>
      </c>
      <c r="N23" s="14">
        <v>428</v>
      </c>
      <c r="O23" s="12">
        <f t="shared" si="7"/>
        <v>26002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166535</v>
      </c>
      <c r="C24" s="14">
        <f>C25+C26</f>
        <v>127841</v>
      </c>
      <c r="D24" s="14">
        <f>D25+D26</f>
        <v>119991</v>
      </c>
      <c r="E24" s="14">
        <f>E25+E26</f>
        <v>22974</v>
      </c>
      <c r="F24" s="14">
        <f aca="true" t="shared" si="8" ref="F24:N24">F25+F26</f>
        <v>112359</v>
      </c>
      <c r="G24" s="14">
        <f t="shared" si="8"/>
        <v>172435</v>
      </c>
      <c r="H24" s="14">
        <f>H25+H26</f>
        <v>112289</v>
      </c>
      <c r="I24" s="14">
        <f>I25+I26</f>
        <v>30320</v>
      </c>
      <c r="J24" s="14">
        <f>J25+J26</f>
        <v>121235</v>
      </c>
      <c r="K24" s="14">
        <f>K25+K26</f>
        <v>96827</v>
      </c>
      <c r="L24" s="14">
        <f>L25+L26</f>
        <v>105113</v>
      </c>
      <c r="M24" s="14">
        <f t="shared" si="8"/>
        <v>35820</v>
      </c>
      <c r="N24" s="14">
        <f t="shared" si="8"/>
        <v>15136</v>
      </c>
      <c r="O24" s="12">
        <f t="shared" si="7"/>
        <v>1238875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74063</v>
      </c>
      <c r="C25" s="14">
        <v>64108</v>
      </c>
      <c r="D25" s="14">
        <v>59192</v>
      </c>
      <c r="E25" s="14">
        <v>12743</v>
      </c>
      <c r="F25" s="14">
        <v>56815</v>
      </c>
      <c r="G25" s="14">
        <v>91660</v>
      </c>
      <c r="H25" s="14">
        <v>61332</v>
      </c>
      <c r="I25" s="14">
        <v>17893</v>
      </c>
      <c r="J25" s="14">
        <v>55991</v>
      </c>
      <c r="K25" s="14">
        <v>49886</v>
      </c>
      <c r="L25" s="14">
        <v>48199</v>
      </c>
      <c r="M25" s="14">
        <v>16820</v>
      </c>
      <c r="N25" s="14">
        <v>6297</v>
      </c>
      <c r="O25" s="12">
        <f t="shared" si="7"/>
        <v>614999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92472</v>
      </c>
      <c r="C26" s="14">
        <v>63733</v>
      </c>
      <c r="D26" s="14">
        <v>60799</v>
      </c>
      <c r="E26" s="14">
        <v>10231</v>
      </c>
      <c r="F26" s="14">
        <v>55544</v>
      </c>
      <c r="G26" s="14">
        <v>80775</v>
      </c>
      <c r="H26" s="14">
        <v>50957</v>
      </c>
      <c r="I26" s="14">
        <v>12427</v>
      </c>
      <c r="J26" s="14">
        <v>65244</v>
      </c>
      <c r="K26" s="14">
        <v>46941</v>
      </c>
      <c r="L26" s="14">
        <v>56914</v>
      </c>
      <c r="M26" s="14">
        <v>19000</v>
      </c>
      <c r="N26" s="14">
        <v>8839</v>
      </c>
      <c r="O26" s="12">
        <f t="shared" si="7"/>
        <v>623876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1100853.1597236</v>
      </c>
      <c r="C36" s="58">
        <f aca="true" t="shared" si="11" ref="C36:N36">C37+C38+C39+C40</f>
        <v>860094.4732045</v>
      </c>
      <c r="D36" s="58">
        <f t="shared" si="11"/>
        <v>745247.7685254501</v>
      </c>
      <c r="E36" s="58">
        <f t="shared" si="11"/>
        <v>180901.63204159998</v>
      </c>
      <c r="F36" s="58">
        <f t="shared" si="11"/>
        <v>741229.1635772999</v>
      </c>
      <c r="G36" s="58">
        <f t="shared" si="11"/>
        <v>930238.1056</v>
      </c>
      <c r="H36" s="58">
        <f t="shared" si="11"/>
        <v>780688.8556</v>
      </c>
      <c r="I36" s="58">
        <f>I37+I38+I39+I40</f>
        <v>225733.62100739998</v>
      </c>
      <c r="J36" s="58">
        <f>J37+J38+J39+J40</f>
        <v>883681.9728636</v>
      </c>
      <c r="K36" s="58">
        <f>K37+K38+K39+K40</f>
        <v>780075.5344766999</v>
      </c>
      <c r="L36" s="58">
        <f>L37+L38+L39+L40</f>
        <v>878898.21378528</v>
      </c>
      <c r="M36" s="58">
        <f t="shared" si="11"/>
        <v>459270.43958408</v>
      </c>
      <c r="N36" s="58">
        <f t="shared" si="11"/>
        <v>175109.48259072</v>
      </c>
      <c r="O36" s="58">
        <f>O37+O38+O39+O40</f>
        <v>8742022.42258023</v>
      </c>
    </row>
    <row r="37" spans="1:15" ht="18.75" customHeight="1">
      <c r="A37" s="55" t="s">
        <v>50</v>
      </c>
      <c r="B37" s="52">
        <f aca="true" t="shared" si="12" ref="B37:N37">B29*B7</f>
        <v>1096174.818</v>
      </c>
      <c r="C37" s="52">
        <f t="shared" si="12"/>
        <v>856547.5076</v>
      </c>
      <c r="D37" s="52">
        <f t="shared" si="12"/>
        <v>735153.5138000001</v>
      </c>
      <c r="E37" s="52">
        <f t="shared" si="12"/>
        <v>180665.3772</v>
      </c>
      <c r="F37" s="52">
        <f t="shared" si="12"/>
        <v>738383.1377999999</v>
      </c>
      <c r="G37" s="52">
        <f t="shared" si="12"/>
        <v>925664.3003</v>
      </c>
      <c r="H37" s="52">
        <f t="shared" si="12"/>
        <v>777021.1992</v>
      </c>
      <c r="I37" s="52">
        <f>I29*I7</f>
        <v>225669.7671</v>
      </c>
      <c r="J37" s="52">
        <f>J29*J7</f>
        <v>876651.308</v>
      </c>
      <c r="K37" s="52">
        <f>K29*K7</f>
        <v>766268.1666</v>
      </c>
      <c r="L37" s="52">
        <f>L29*L7</f>
        <v>871760.9006</v>
      </c>
      <c r="M37" s="52">
        <f t="shared" si="12"/>
        <v>455117.684</v>
      </c>
      <c r="N37" s="52">
        <f t="shared" si="12"/>
        <v>174899.7366</v>
      </c>
      <c r="O37" s="54">
        <f>SUM(B37:N37)</f>
        <v>8679977.4168</v>
      </c>
    </row>
    <row r="38" spans="1:15" ht="18.75" customHeight="1">
      <c r="A38" s="55" t="s">
        <v>51</v>
      </c>
      <c r="B38" s="52">
        <f aca="true" t="shared" si="13" ref="B38:N38">B30*B7</f>
        <v>-3237.6382764</v>
      </c>
      <c r="C38" s="52">
        <f t="shared" si="13"/>
        <v>-2284.8143955</v>
      </c>
      <c r="D38" s="52">
        <f t="shared" si="13"/>
        <v>-2183.95527455</v>
      </c>
      <c r="E38" s="52">
        <f t="shared" si="13"/>
        <v>-410.0251584</v>
      </c>
      <c r="F38" s="52">
        <f t="shared" si="13"/>
        <v>-2152.2042227</v>
      </c>
      <c r="G38" s="52">
        <f t="shared" si="13"/>
        <v>-2728.9947</v>
      </c>
      <c r="H38" s="52">
        <f t="shared" si="13"/>
        <v>-2081.2736</v>
      </c>
      <c r="I38" s="52">
        <f>I30*I7</f>
        <v>-590.9860926</v>
      </c>
      <c r="J38" s="52">
        <f>J30*J7</f>
        <v>-2427.7351364</v>
      </c>
      <c r="K38" s="52">
        <f>K30*K7</f>
        <v>-2022.8221233000002</v>
      </c>
      <c r="L38" s="52">
        <f>L30*L7</f>
        <v>-2358.54681472</v>
      </c>
      <c r="M38" s="52">
        <f t="shared" si="13"/>
        <v>-1155.8044159199999</v>
      </c>
      <c r="N38" s="52">
        <f t="shared" si="13"/>
        <v>-509.29400928</v>
      </c>
      <c r="O38" s="25">
        <f>SUM(B38:N38)</f>
        <v>-24144.094219770002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4640.64</v>
      </c>
      <c r="H40" s="52">
        <v>3506.21</v>
      </c>
      <c r="I40" s="52">
        <v>0</v>
      </c>
      <c r="J40" s="52">
        <v>6911.8</v>
      </c>
      <c r="K40" s="52">
        <v>13711.59</v>
      </c>
      <c r="L40" s="52">
        <v>6893.62</v>
      </c>
      <c r="M40" s="52">
        <v>4037.4</v>
      </c>
      <c r="N40" s="52">
        <v>0</v>
      </c>
      <c r="O40" s="54">
        <f>SUM(B40:N40)</f>
        <v>60753.06000000001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+B43+B46+B58+B59-B62+B60</f>
        <v>-71376</v>
      </c>
      <c r="C42" s="25">
        <f aca="true" t="shared" si="15" ref="C42:O42">+C43+C46+C58+C59-C62+C60</f>
        <v>-74372</v>
      </c>
      <c r="D42" s="25">
        <f t="shared" si="15"/>
        <v>-50848</v>
      </c>
      <c r="E42" s="25">
        <f t="shared" si="15"/>
        <v>-10108</v>
      </c>
      <c r="F42" s="25">
        <f t="shared" si="15"/>
        <v>-43420</v>
      </c>
      <c r="G42" s="25">
        <f t="shared" si="15"/>
        <v>-81884.64</v>
      </c>
      <c r="H42" s="25">
        <f t="shared" si="15"/>
        <v>-70740</v>
      </c>
      <c r="I42" s="25">
        <f t="shared" si="15"/>
        <v>-23004</v>
      </c>
      <c r="J42" s="25">
        <f t="shared" si="15"/>
        <v>-42964</v>
      </c>
      <c r="K42" s="25">
        <f t="shared" si="15"/>
        <v>-58544</v>
      </c>
      <c r="L42" s="25">
        <f t="shared" si="15"/>
        <v>-50393.619999999995</v>
      </c>
      <c r="M42" s="25">
        <f t="shared" si="15"/>
        <v>-31084</v>
      </c>
      <c r="N42" s="25">
        <f t="shared" si="15"/>
        <v>-14872</v>
      </c>
      <c r="O42" s="25">
        <f t="shared" si="15"/>
        <v>-623610.26</v>
      </c>
    </row>
    <row r="43" spans="1:15" ht="18.75" customHeight="1">
      <c r="A43" s="17" t="s">
        <v>55</v>
      </c>
      <c r="B43" s="26">
        <f>B44+B45</f>
        <v>-71376</v>
      </c>
      <c r="C43" s="26">
        <f>C44+C45</f>
        <v>-74372</v>
      </c>
      <c r="D43" s="26">
        <f>D44+D45</f>
        <v>-49848</v>
      </c>
      <c r="E43" s="26">
        <f>E44+E45</f>
        <v>-9108</v>
      </c>
      <c r="F43" s="26">
        <f aca="true" t="shared" si="16" ref="F43:N43">F44+F45</f>
        <v>-42420</v>
      </c>
      <c r="G43" s="26">
        <f t="shared" si="16"/>
        <v>-76744</v>
      </c>
      <c r="H43" s="26">
        <f t="shared" si="16"/>
        <v>-70740</v>
      </c>
      <c r="I43" s="26">
        <f>I44+I45</f>
        <v>-22004</v>
      </c>
      <c r="J43" s="26">
        <f>J44+J45</f>
        <v>-42964</v>
      </c>
      <c r="K43" s="26">
        <f>K44+K45</f>
        <v>-58544</v>
      </c>
      <c r="L43" s="26">
        <f>L44+L45</f>
        <v>-43500</v>
      </c>
      <c r="M43" s="26">
        <f t="shared" si="16"/>
        <v>-31084</v>
      </c>
      <c r="N43" s="26">
        <f t="shared" si="16"/>
        <v>-14872</v>
      </c>
      <c r="O43" s="25">
        <f aca="true" t="shared" si="17" ref="O43:O59">SUM(B43:N43)</f>
        <v>-607576</v>
      </c>
    </row>
    <row r="44" spans="1:26" ht="18.75" customHeight="1">
      <c r="A44" s="13" t="s">
        <v>56</v>
      </c>
      <c r="B44" s="20">
        <f>ROUND(-B9*$D$3,2)</f>
        <v>-71376</v>
      </c>
      <c r="C44" s="20">
        <f>ROUND(-C9*$D$3,2)</f>
        <v>-74372</v>
      </c>
      <c r="D44" s="20">
        <f>ROUND(-D9*$D$3,2)</f>
        <v>-49848</v>
      </c>
      <c r="E44" s="20">
        <f>ROUND(-E9*$D$3,2)</f>
        <v>-9108</v>
      </c>
      <c r="F44" s="20">
        <f aca="true" t="shared" si="18" ref="F44:N44">ROUND(-F9*$D$3,2)</f>
        <v>-42420</v>
      </c>
      <c r="G44" s="20">
        <f t="shared" si="18"/>
        <v>-76744</v>
      </c>
      <c r="H44" s="20">
        <f t="shared" si="18"/>
        <v>-70740</v>
      </c>
      <c r="I44" s="20">
        <f>ROUND(-I9*$D$3,2)</f>
        <v>-22004</v>
      </c>
      <c r="J44" s="20">
        <f>ROUND(-J9*$D$3,2)</f>
        <v>-42964</v>
      </c>
      <c r="K44" s="20">
        <f>ROUND(-K9*$D$3,2)</f>
        <v>-58544</v>
      </c>
      <c r="L44" s="20">
        <f>ROUND(-L9*$D$3,2)</f>
        <v>-43500</v>
      </c>
      <c r="M44" s="20">
        <f t="shared" si="18"/>
        <v>-31084</v>
      </c>
      <c r="N44" s="20">
        <f t="shared" si="18"/>
        <v>-14872</v>
      </c>
      <c r="O44" s="45">
        <f t="shared" si="17"/>
        <v>-607576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21.75" customHeight="1">
      <c r="A60" s="17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-124518.54</v>
      </c>
      <c r="H60" s="27">
        <v>0</v>
      </c>
      <c r="I60" s="27">
        <v>0</v>
      </c>
      <c r="J60" s="27">
        <v>0</v>
      </c>
      <c r="K60" s="27">
        <v>0</v>
      </c>
      <c r="L60" s="27">
        <v>-29617.6</v>
      </c>
      <c r="M60" s="27">
        <v>0</v>
      </c>
      <c r="N60" s="27">
        <v>0</v>
      </c>
      <c r="O60" s="24">
        <f>SUM(B60:N60)</f>
        <v>-154136.13999999998</v>
      </c>
    </row>
    <row r="61" spans="1:26" ht="21.75" customHeight="1">
      <c r="A61" s="2" t="s">
        <v>68</v>
      </c>
      <c r="B61" s="29">
        <f aca="true" t="shared" si="21" ref="B61:N61">+B36+B42</f>
        <v>1029477.1597235999</v>
      </c>
      <c r="C61" s="29">
        <f t="shared" si="21"/>
        <v>785722.4732045</v>
      </c>
      <c r="D61" s="29">
        <f t="shared" si="21"/>
        <v>694399.7685254501</v>
      </c>
      <c r="E61" s="29">
        <f t="shared" si="21"/>
        <v>170793.63204159998</v>
      </c>
      <c r="F61" s="29">
        <f t="shared" si="21"/>
        <v>697809.1635772999</v>
      </c>
      <c r="G61" s="29">
        <f t="shared" si="21"/>
        <v>848353.4656</v>
      </c>
      <c r="H61" s="29">
        <f t="shared" si="21"/>
        <v>709948.8556</v>
      </c>
      <c r="I61" s="29">
        <f t="shared" si="21"/>
        <v>202729.62100739998</v>
      </c>
      <c r="J61" s="29">
        <f>+J36+J42</f>
        <v>840717.9728636</v>
      </c>
      <c r="K61" s="29">
        <f>+K36+K42</f>
        <v>721531.5344766999</v>
      </c>
      <c r="L61" s="29">
        <f>+L36+L42</f>
        <v>828504.59378528</v>
      </c>
      <c r="M61" s="29">
        <f t="shared" si="21"/>
        <v>428186.43958408</v>
      </c>
      <c r="N61" s="29">
        <f t="shared" si="21"/>
        <v>160237.48259072</v>
      </c>
      <c r="O61" s="29">
        <f>SUM(B61:N61)</f>
        <v>8118412.16258023</v>
      </c>
      <c r="P61"/>
      <c r="Q61"/>
      <c r="R61"/>
      <c r="S61"/>
      <c r="T61"/>
      <c r="U61"/>
      <c r="V61"/>
      <c r="W61"/>
      <c r="X61"/>
      <c r="Y61"/>
      <c r="Z61"/>
    </row>
    <row r="62" spans="1:15" ht="21.75" customHeight="1">
      <c r="A62" s="33" t="s">
        <v>111</v>
      </c>
      <c r="B62" s="46"/>
      <c r="C62" s="46"/>
      <c r="D62" s="46"/>
      <c r="E62" s="46"/>
      <c r="F62" s="46"/>
      <c r="G62" s="67">
        <v>-119877.9</v>
      </c>
      <c r="H62" s="46"/>
      <c r="I62" s="46"/>
      <c r="J62" s="46"/>
      <c r="K62" s="46"/>
      <c r="L62" s="67">
        <v>-22723.98</v>
      </c>
      <c r="M62" s="46"/>
      <c r="N62" s="46"/>
      <c r="O62" s="68">
        <f>SUM(B62:N62)</f>
        <v>-142601.88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5">
        <f>SUM(B65:B78)</f>
        <v>1029477.16</v>
      </c>
      <c r="C64" s="35">
        <f aca="true" t="shared" si="22" ref="C64:N64">SUM(C65:C78)</f>
        <v>785722.48</v>
      </c>
      <c r="D64" s="35">
        <f t="shared" si="22"/>
        <v>694399.76</v>
      </c>
      <c r="E64" s="35">
        <f t="shared" si="22"/>
        <v>170793.63</v>
      </c>
      <c r="F64" s="35">
        <f t="shared" si="22"/>
        <v>697809.17</v>
      </c>
      <c r="G64" s="35">
        <f t="shared" si="22"/>
        <v>848353.47</v>
      </c>
      <c r="H64" s="35">
        <f t="shared" si="22"/>
        <v>709948.86</v>
      </c>
      <c r="I64" s="35">
        <f t="shared" si="22"/>
        <v>202729.62</v>
      </c>
      <c r="J64" s="35">
        <f t="shared" si="22"/>
        <v>840717.96</v>
      </c>
      <c r="K64" s="35">
        <f t="shared" si="22"/>
        <v>721531.54</v>
      </c>
      <c r="L64" s="35">
        <f t="shared" si="22"/>
        <v>828504.59</v>
      </c>
      <c r="M64" s="35">
        <f t="shared" si="22"/>
        <v>428186.44</v>
      </c>
      <c r="N64" s="35">
        <f t="shared" si="22"/>
        <v>160237.49</v>
      </c>
      <c r="O64" s="29">
        <f>SUM(O65:O78)</f>
        <v>8118412.170000001</v>
      </c>
    </row>
    <row r="65" spans="1:16" ht="18.75" customHeight="1">
      <c r="A65" s="17" t="s">
        <v>70</v>
      </c>
      <c r="B65" s="35">
        <v>201353.75</v>
      </c>
      <c r="C65" s="35">
        <v>225518.41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426872.16000000003</v>
      </c>
      <c r="P65"/>
    </row>
    <row r="66" spans="1:16" ht="18.75" customHeight="1">
      <c r="A66" s="17" t="s">
        <v>71</v>
      </c>
      <c r="B66" s="35">
        <v>828123.41</v>
      </c>
      <c r="C66" s="35">
        <v>560204.07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1388327.48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694399.76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694399.76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170793.63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170793.63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697809.17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697809.17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f>848353.47</f>
        <v>848353.47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848353.47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709948.86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709948.86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202729.62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202729.62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840717.96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840717.96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721531.54</v>
      </c>
      <c r="L74" s="34">
        <v>0</v>
      </c>
      <c r="M74" s="34">
        <v>0</v>
      </c>
      <c r="N74" s="34">
        <v>0</v>
      </c>
      <c r="O74" s="29">
        <f t="shared" si="23"/>
        <v>721531.54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f>828504.59</f>
        <v>828504.59</v>
      </c>
      <c r="M75" s="34">
        <v>0</v>
      </c>
      <c r="N75" s="59">
        <v>0</v>
      </c>
      <c r="O75" s="26">
        <f t="shared" si="23"/>
        <v>828504.59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428186.44</v>
      </c>
      <c r="N76" s="34">
        <v>0</v>
      </c>
      <c r="O76" s="29">
        <f t="shared" si="23"/>
        <v>428186.44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160237.49</v>
      </c>
      <c r="O77" s="26">
        <f t="shared" si="23"/>
        <v>160237.49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6"/>
      <c r="B80" s="37">
        <v>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2.337645432576124</v>
      </c>
      <c r="C82" s="43">
        <v>2.506399684324148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2.0466525689025636</v>
      </c>
      <c r="C83" s="43">
        <v>2.0975299700756183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1.868142681680597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2.7714194325703954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2.181327165773428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1.729775097972891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2.0911343973997463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2.138905038113647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2.054278501186967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2.4117014072382768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2.3108457963373286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2.902235423471719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2.517315238071361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9" t="s">
        <v>107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39"/>
    </row>
    <row r="99" spans="8:9" ht="14.25">
      <c r="H99" s="40"/>
      <c r="I99" s="40"/>
    </row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2018-05-24T12:04:32Z</dcterms:modified>
  <cp:category/>
  <cp:version/>
  <cp:contentType/>
  <cp:contentStatus/>
</cp:coreProperties>
</file>