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<sst xmlns="http://schemas.openxmlformats.org/spreadsheetml/2006/main" count="115" uniqueCount="113">
  <si>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</si>
  <si>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</si>
  <si>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</si>
  <si>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</si>
  <si>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</si>
  <si>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</si>
  <si>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</si>
  <si>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</si>
  <si>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</si>
  <si>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</si>
  <si>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</si>
  <si>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</si>
  <si>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</si>
  <si>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</si>
  <si>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</si>
  <si>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</si>
  <si>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</si>
  <si>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</si>
  <si>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</si>
  <si>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</si>
  <si>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</si>
  <si>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</si>
  <si>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</si>
  <si>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</si>
  <si>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</si>
  <si>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</si>
  <si>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</si>
  <si>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</si>
  <si>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</si>
  <si>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</si>
  <si>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</si>
  <si>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</si>
  <si>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</si>
  <si>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</si>
  <si>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</si>
  <si>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</si>
  <si>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</si>
  <si>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</si>
  <si>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</si>
  <si>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</si>
  <si>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</si>
  <si>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</si>
  <si>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</si>
  <si>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</si>
  <si>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</si>
  <si>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</si>
  <si>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</si>
  <si>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</si>
  <si>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</si>
  <si>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</si>
  <si>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</si>
  <si>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</si>
  <si>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</si>
  <si>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</si>
  <si>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</si>
  <si>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</si>
  <si>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</si>
  <si>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</si>
  <si>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</si>
  <si>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</si>
  <si>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</si>
  <si>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</si>
  <si>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</si>
  <si>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</si>
  <si>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</si>
  <si>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</si>
  <si>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</si>
  <si>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</si>
  <si>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</si>
  <si>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</si>
  <si>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</si>
  <si>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</si>
  <si>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</si>
  <si>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</si>
  <si>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</si>
  <si>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</si>
  <si>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</si>
  <si>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</si>
  <si>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</si>
  <si>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</si>
  <si>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</si>
  <si>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</si>
  <si>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</si>
  <si>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</si>
  <si>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</si>
  <si>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</si>
  <si>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</si>
  <si>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</si>
  <si>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</si>
  <si>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</si>
  <si>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</si>
  <si>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</si>
  <si>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</si>
  <si>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</si>
  <si>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</si>
  <si>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</si>
  <si>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</si>
  <si>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</si>
  <si>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</si>
  <si>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</si>
  <si>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</si>
  <si>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</si>
  <si>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</si>
  <si>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</si>
  <si>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</si>
  <si>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</si>
  <si>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11/05/18 - VENCIMENTO 18/05/18</t>
  </si>
  <si>
    <t>5.5. Saldo Inicial Negativo</t>
  </si>
  <si>
    <t>6.1. Saldo Final Negativo</t>
  </si>
  <si>
    <t>5.4. Revisão de Remuneração pelo Serviço Atende 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</si>
  <si>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</si>
  <si>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</si>
  <si>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serviço atende, véiculos e horas extras, período de outubro a dezembro/17.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</si>
</sst>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7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7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7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2" t="s">
        <v>29</v>
      </c>
      <c r="I6" s="62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530158</v>
      </c>
      <c r="C7" s="10">
        <f>C8+C20+C24</f>
        <v>393346</v>
      </c>
      <c r="D7" s="10">
        <f>D8+D20+D24</f>
        <v>404833</v>
      </c>
      <c r="E7" s="10">
        <f>E8+E20+E24</f>
        <v>63592</v>
      </c>
      <c r="F7" s="10">
        <f aca="true" t="shared" si="0" ref="F7:N7">F8+F20+F24</f>
        <v>345267</v>
      </c>
      <c r="G7" s="10">
        <f t="shared" si="0"/>
        <v>546508</v>
      </c>
      <c r="H7" s="10">
        <f>H8+H20+H24</f>
        <v>373886</v>
      </c>
      <c r="I7" s="10">
        <f>I8+I20+I24</f>
        <v>105461</v>
      </c>
      <c r="J7" s="10">
        <f>J8+J20+J24</f>
        <v>433788</v>
      </c>
      <c r="K7" s="10">
        <f>K8+K20+K24</f>
        <v>321828</v>
      </c>
      <c r="L7" s="10">
        <f>L8+L20+L24</f>
        <v>379265</v>
      </c>
      <c r="M7" s="10">
        <f t="shared" si="0"/>
        <v>155905</v>
      </c>
      <c r="N7" s="10">
        <f t="shared" si="0"/>
        <v>95748</v>
      </c>
      <c r="O7" s="10">
        <f>+O8+O20+O24</f>
        <v>4149585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226851</v>
      </c>
      <c r="C8" s="12">
        <f>+C9+C12+C16</f>
        <v>179629</v>
      </c>
      <c r="D8" s="12">
        <f>+D9+D12+D16</f>
        <v>200716</v>
      </c>
      <c r="E8" s="12">
        <f>+E9+E12+E16</f>
        <v>28680</v>
      </c>
      <c r="F8" s="12">
        <f aca="true" t="shared" si="1" ref="F8:N8">+F9+F12+F16</f>
        <v>160004</v>
      </c>
      <c r="G8" s="12">
        <f t="shared" si="1"/>
        <v>257990</v>
      </c>
      <c r="H8" s="12">
        <f>+H9+H12+H16</f>
        <v>171030</v>
      </c>
      <c r="I8" s="12">
        <f>+I9+I12+I16</f>
        <v>50196</v>
      </c>
      <c r="J8" s="12">
        <f>+J9+J12+J16</f>
        <v>205481</v>
      </c>
      <c r="K8" s="12">
        <f>+K9+K12+K16</f>
        <v>150129</v>
      </c>
      <c r="L8" s="12">
        <f>+L9+L12+L16</f>
        <v>165269</v>
      </c>
      <c r="M8" s="12">
        <f t="shared" si="1"/>
        <v>78159</v>
      </c>
      <c r="N8" s="12">
        <f t="shared" si="1"/>
        <v>49725</v>
      </c>
      <c r="O8" s="12">
        <f>SUM(B8:N8)</f>
        <v>1923859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21251</v>
      </c>
      <c r="C9" s="14">
        <v>21911</v>
      </c>
      <c r="D9" s="14">
        <v>15415</v>
      </c>
      <c r="E9" s="14">
        <v>2597</v>
      </c>
      <c r="F9" s="14">
        <v>13260</v>
      </c>
      <c r="G9" s="14">
        <v>23156</v>
      </c>
      <c r="H9" s="14">
        <v>20787</v>
      </c>
      <c r="I9" s="14">
        <v>6069</v>
      </c>
      <c r="J9" s="14">
        <v>12312</v>
      </c>
      <c r="K9" s="14">
        <v>17072</v>
      </c>
      <c r="L9" s="14">
        <v>12581</v>
      </c>
      <c r="M9" s="14">
        <v>8569</v>
      </c>
      <c r="N9" s="14">
        <v>5530</v>
      </c>
      <c r="O9" s="12">
        <f aca="true" t="shared" si="2" ref="O9:O19">SUM(B9:N9)</f>
        <v>180510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21251</v>
      </c>
      <c r="C10" s="14">
        <f>+C9-C11</f>
        <v>21911</v>
      </c>
      <c r="D10" s="14">
        <f>+D9-D11</f>
        <v>15415</v>
      </c>
      <c r="E10" s="14">
        <f>+E9-E11</f>
        <v>2597</v>
      </c>
      <c r="F10" s="14">
        <f aca="true" t="shared" si="3" ref="F10:N10">+F9-F11</f>
        <v>13260</v>
      </c>
      <c r="G10" s="14">
        <f t="shared" si="3"/>
        <v>23156</v>
      </c>
      <c r="H10" s="14">
        <f>+H9-H11</f>
        <v>20787</v>
      </c>
      <c r="I10" s="14">
        <f>+I9-I11</f>
        <v>6069</v>
      </c>
      <c r="J10" s="14">
        <f>+J9-J11</f>
        <v>12312</v>
      </c>
      <c r="K10" s="14">
        <f>+K9-K11</f>
        <v>17072</v>
      </c>
      <c r="L10" s="14">
        <f>+L9-L11</f>
        <v>12581</v>
      </c>
      <c r="M10" s="14">
        <f t="shared" si="3"/>
        <v>8569</v>
      </c>
      <c r="N10" s="14">
        <f t="shared" si="3"/>
        <v>5530</v>
      </c>
      <c r="O10" s="12">
        <f t="shared" si="2"/>
        <v>180510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195370</v>
      </c>
      <c r="C12" s="14">
        <f>C13+C14+C15</f>
        <v>149696</v>
      </c>
      <c r="D12" s="14">
        <f>D13+D14+D15</f>
        <v>177216</v>
      </c>
      <c r="E12" s="14">
        <f>E13+E14+E15</f>
        <v>24898</v>
      </c>
      <c r="F12" s="14">
        <f aca="true" t="shared" si="4" ref="F12:N12">F13+F14+F15</f>
        <v>139427</v>
      </c>
      <c r="G12" s="14">
        <f t="shared" si="4"/>
        <v>221991</v>
      </c>
      <c r="H12" s="14">
        <f>H13+H14+H15</f>
        <v>142746</v>
      </c>
      <c r="I12" s="14">
        <f>I13+I14+I15</f>
        <v>42004</v>
      </c>
      <c r="J12" s="14">
        <f>J13+J14+J15</f>
        <v>182438</v>
      </c>
      <c r="K12" s="14">
        <f>K13+K14+K15</f>
        <v>126102</v>
      </c>
      <c r="L12" s="14">
        <f>L13+L14+L15</f>
        <v>143785</v>
      </c>
      <c r="M12" s="14">
        <f t="shared" si="4"/>
        <v>66220</v>
      </c>
      <c r="N12" s="14">
        <f t="shared" si="4"/>
        <v>42409</v>
      </c>
      <c r="O12" s="12">
        <f t="shared" si="2"/>
        <v>1654302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93543</v>
      </c>
      <c r="C13" s="14">
        <v>71391</v>
      </c>
      <c r="D13" s="14">
        <v>83055</v>
      </c>
      <c r="E13" s="14">
        <v>12156</v>
      </c>
      <c r="F13" s="14">
        <v>64438</v>
      </c>
      <c r="G13" s="14">
        <v>104356</v>
      </c>
      <c r="H13" s="14">
        <v>70294</v>
      </c>
      <c r="I13" s="14">
        <v>21083</v>
      </c>
      <c r="J13" s="14">
        <v>88910</v>
      </c>
      <c r="K13" s="14">
        <v>59527</v>
      </c>
      <c r="L13" s="14">
        <v>67388</v>
      </c>
      <c r="M13" s="14">
        <v>30829</v>
      </c>
      <c r="N13" s="14">
        <v>19316</v>
      </c>
      <c r="O13" s="12">
        <f t="shared" si="2"/>
        <v>786286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95327</v>
      </c>
      <c r="C14" s="14">
        <v>70347</v>
      </c>
      <c r="D14" s="14">
        <v>89854</v>
      </c>
      <c r="E14" s="14">
        <v>11698</v>
      </c>
      <c r="F14" s="14">
        <v>68902</v>
      </c>
      <c r="G14" s="14">
        <v>106068</v>
      </c>
      <c r="H14" s="14">
        <v>66286</v>
      </c>
      <c r="I14" s="14">
        <v>19110</v>
      </c>
      <c r="J14" s="14">
        <v>88921</v>
      </c>
      <c r="K14" s="14">
        <v>61759</v>
      </c>
      <c r="L14" s="14">
        <v>72171</v>
      </c>
      <c r="M14" s="14">
        <v>32901</v>
      </c>
      <c r="N14" s="14">
        <v>21880</v>
      </c>
      <c r="O14" s="12">
        <f t="shared" si="2"/>
        <v>805224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6500</v>
      </c>
      <c r="C15" s="14">
        <v>7958</v>
      </c>
      <c r="D15" s="14">
        <v>4307</v>
      </c>
      <c r="E15" s="14">
        <v>1044</v>
      </c>
      <c r="F15" s="14">
        <v>6087</v>
      </c>
      <c r="G15" s="14">
        <v>11567</v>
      </c>
      <c r="H15" s="14">
        <v>6166</v>
      </c>
      <c r="I15" s="14">
        <v>1811</v>
      </c>
      <c r="J15" s="14">
        <v>4607</v>
      </c>
      <c r="K15" s="14">
        <v>4816</v>
      </c>
      <c r="L15" s="14">
        <v>4226</v>
      </c>
      <c r="M15" s="14">
        <v>2490</v>
      </c>
      <c r="N15" s="14">
        <v>1213</v>
      </c>
      <c r="O15" s="12">
        <f t="shared" si="2"/>
        <v>62792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10230</v>
      </c>
      <c r="C16" s="14">
        <f>C17+C18+C19</f>
        <v>8022</v>
      </c>
      <c r="D16" s="14">
        <f>D17+D18+D19</f>
        <v>8085</v>
      </c>
      <c r="E16" s="14">
        <f>E17+E18+E19</f>
        <v>1185</v>
      </c>
      <c r="F16" s="14">
        <f aca="true" t="shared" si="5" ref="F16:N16">F17+F18+F19</f>
        <v>7317</v>
      </c>
      <c r="G16" s="14">
        <f t="shared" si="5"/>
        <v>12843</v>
      </c>
      <c r="H16" s="14">
        <f>H17+H18+H19</f>
        <v>7497</v>
      </c>
      <c r="I16" s="14">
        <f>I17+I18+I19</f>
        <v>2123</v>
      </c>
      <c r="J16" s="14">
        <f>J17+J18+J19</f>
        <v>10731</v>
      </c>
      <c r="K16" s="14">
        <f>K17+K18+K19</f>
        <v>6955</v>
      </c>
      <c r="L16" s="14">
        <f>L17+L18+L19</f>
        <v>8903</v>
      </c>
      <c r="M16" s="14">
        <f t="shared" si="5"/>
        <v>3370</v>
      </c>
      <c r="N16" s="14">
        <f t="shared" si="5"/>
        <v>1786</v>
      </c>
      <c r="O16" s="12">
        <f t="shared" si="2"/>
        <v>89047</v>
      </c>
    </row>
    <row r="17" spans="1:26" ht="18.75" customHeight="1">
      <c r="A17" s="15" t="s">
        <v>16</v>
      </c>
      <c r="B17" s="14">
        <v>10131</v>
      </c>
      <c r="C17" s="14">
        <v>7962</v>
      </c>
      <c r="D17" s="14">
        <v>7971</v>
      </c>
      <c r="E17" s="14">
        <v>1170</v>
      </c>
      <c r="F17" s="14">
        <v>7245</v>
      </c>
      <c r="G17" s="14">
        <v>12738</v>
      </c>
      <c r="H17" s="14">
        <v>7401</v>
      </c>
      <c r="I17" s="14">
        <v>2110</v>
      </c>
      <c r="J17" s="14">
        <v>10633</v>
      </c>
      <c r="K17" s="14">
        <v>6863</v>
      </c>
      <c r="L17" s="14">
        <v>8800</v>
      </c>
      <c r="M17" s="14">
        <v>3328</v>
      </c>
      <c r="N17" s="14">
        <v>1767</v>
      </c>
      <c r="O17" s="12">
        <f t="shared" si="2"/>
        <v>88119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83</v>
      </c>
      <c r="C18" s="14">
        <v>50</v>
      </c>
      <c r="D18" s="14">
        <v>106</v>
      </c>
      <c r="E18" s="14">
        <v>13</v>
      </c>
      <c r="F18" s="14">
        <v>64</v>
      </c>
      <c r="G18" s="14">
        <v>82</v>
      </c>
      <c r="H18" s="14">
        <v>87</v>
      </c>
      <c r="I18" s="14">
        <v>13</v>
      </c>
      <c r="J18" s="14">
        <v>90</v>
      </c>
      <c r="K18" s="14">
        <v>86</v>
      </c>
      <c r="L18" s="14">
        <v>89</v>
      </c>
      <c r="M18" s="14">
        <v>36</v>
      </c>
      <c r="N18" s="14">
        <v>18</v>
      </c>
      <c r="O18" s="12">
        <f t="shared" si="2"/>
        <v>817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16</v>
      </c>
      <c r="C19" s="14">
        <v>10</v>
      </c>
      <c r="D19" s="14">
        <v>8</v>
      </c>
      <c r="E19" s="14">
        <v>2</v>
      </c>
      <c r="F19" s="14">
        <v>8</v>
      </c>
      <c r="G19" s="14">
        <v>23</v>
      </c>
      <c r="H19" s="14">
        <v>9</v>
      </c>
      <c r="I19" s="14">
        <v>0</v>
      </c>
      <c r="J19" s="14">
        <v>8</v>
      </c>
      <c r="K19" s="14">
        <v>6</v>
      </c>
      <c r="L19" s="14">
        <v>14</v>
      </c>
      <c r="M19" s="14">
        <v>6</v>
      </c>
      <c r="N19" s="14">
        <v>1</v>
      </c>
      <c r="O19" s="12">
        <f t="shared" si="2"/>
        <v>111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139891</v>
      </c>
      <c r="C20" s="18">
        <f>C21+C22+C23</f>
        <v>87946</v>
      </c>
      <c r="D20" s="18">
        <f>D21+D22+D23</f>
        <v>83717</v>
      </c>
      <c r="E20" s="18">
        <f>E21+E22+E23</f>
        <v>13248</v>
      </c>
      <c r="F20" s="18">
        <f aca="true" t="shared" si="6" ref="F20:N20">F21+F22+F23</f>
        <v>73892</v>
      </c>
      <c r="G20" s="18">
        <f t="shared" si="6"/>
        <v>117283</v>
      </c>
      <c r="H20" s="18">
        <f>H21+H22+H23</f>
        <v>92527</v>
      </c>
      <c r="I20" s="18">
        <f>I21+I22+I23</f>
        <v>25420</v>
      </c>
      <c r="J20" s="18">
        <f>J21+J22+J23</f>
        <v>108605</v>
      </c>
      <c r="K20" s="18">
        <f>K21+K22+K23</f>
        <v>76340</v>
      </c>
      <c r="L20" s="18">
        <f>L21+L22+L23</f>
        <v>111949</v>
      </c>
      <c r="M20" s="18">
        <f t="shared" si="6"/>
        <v>43396</v>
      </c>
      <c r="N20" s="18">
        <f t="shared" si="6"/>
        <v>25446</v>
      </c>
      <c r="O20" s="12">
        <f aca="true" t="shared" si="7" ref="O20:O26">SUM(B20:N20)</f>
        <v>999660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72967</v>
      </c>
      <c r="C21" s="14">
        <v>48172</v>
      </c>
      <c r="D21" s="14">
        <v>44118</v>
      </c>
      <c r="E21" s="14">
        <v>7355</v>
      </c>
      <c r="F21" s="14">
        <v>38640</v>
      </c>
      <c r="G21" s="14">
        <v>62305</v>
      </c>
      <c r="H21" s="14">
        <v>51512</v>
      </c>
      <c r="I21" s="14">
        <v>14361</v>
      </c>
      <c r="J21" s="14">
        <v>59140</v>
      </c>
      <c r="K21" s="14">
        <v>40230</v>
      </c>
      <c r="L21" s="14">
        <v>57796</v>
      </c>
      <c r="M21" s="14">
        <v>22663</v>
      </c>
      <c r="N21" s="14">
        <v>13029</v>
      </c>
      <c r="O21" s="12">
        <f t="shared" si="7"/>
        <v>532288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63798</v>
      </c>
      <c r="C22" s="14">
        <v>36968</v>
      </c>
      <c r="D22" s="14">
        <v>38002</v>
      </c>
      <c r="E22" s="14">
        <v>5513</v>
      </c>
      <c r="F22" s="14">
        <v>33107</v>
      </c>
      <c r="G22" s="14">
        <v>50966</v>
      </c>
      <c r="H22" s="14">
        <v>38842</v>
      </c>
      <c r="I22" s="14">
        <v>10465</v>
      </c>
      <c r="J22" s="14">
        <v>47227</v>
      </c>
      <c r="K22" s="14">
        <v>34202</v>
      </c>
      <c r="L22" s="14">
        <v>51887</v>
      </c>
      <c r="M22" s="14">
        <v>19638</v>
      </c>
      <c r="N22" s="14">
        <v>11888</v>
      </c>
      <c r="O22" s="12">
        <f t="shared" si="7"/>
        <v>442503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3126</v>
      </c>
      <c r="C23" s="14">
        <v>2806</v>
      </c>
      <c r="D23" s="14">
        <v>1597</v>
      </c>
      <c r="E23" s="14">
        <v>380</v>
      </c>
      <c r="F23" s="14">
        <v>2145</v>
      </c>
      <c r="G23" s="14">
        <v>4012</v>
      </c>
      <c r="H23" s="14">
        <v>2173</v>
      </c>
      <c r="I23" s="14">
        <v>594</v>
      </c>
      <c r="J23" s="14">
        <v>2238</v>
      </c>
      <c r="K23" s="14">
        <v>1908</v>
      </c>
      <c r="L23" s="14">
        <v>2266</v>
      </c>
      <c r="M23" s="14">
        <v>1095</v>
      </c>
      <c r="N23" s="14">
        <v>529</v>
      </c>
      <c r="O23" s="12">
        <f t="shared" si="7"/>
        <v>24869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163416</v>
      </c>
      <c r="C24" s="14">
        <f>C25+C26</f>
        <v>125771</v>
      </c>
      <c r="D24" s="14">
        <f>D25+D26</f>
        <v>120400</v>
      </c>
      <c r="E24" s="14">
        <f>E25+E26</f>
        <v>21664</v>
      </c>
      <c r="F24" s="14">
        <f aca="true" t="shared" si="8" ref="F24:N24">F25+F26</f>
        <v>111371</v>
      </c>
      <c r="G24" s="14">
        <f t="shared" si="8"/>
        <v>171235</v>
      </c>
      <c r="H24" s="14">
        <f>H25+H26</f>
        <v>110329</v>
      </c>
      <c r="I24" s="14">
        <f>I25+I26</f>
        <v>29845</v>
      </c>
      <c r="J24" s="14">
        <f>J25+J26</f>
        <v>119702</v>
      </c>
      <c r="K24" s="14">
        <f>K25+K26</f>
        <v>95359</v>
      </c>
      <c r="L24" s="14">
        <f>L25+L26</f>
        <v>102047</v>
      </c>
      <c r="M24" s="14">
        <f t="shared" si="8"/>
        <v>34350</v>
      </c>
      <c r="N24" s="14">
        <f t="shared" si="8"/>
        <v>20577</v>
      </c>
      <c r="O24" s="12">
        <f t="shared" si="7"/>
        <v>1226066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76442</v>
      </c>
      <c r="C25" s="14">
        <v>65649</v>
      </c>
      <c r="D25" s="14">
        <v>62527</v>
      </c>
      <c r="E25" s="14">
        <v>12448</v>
      </c>
      <c r="F25" s="14">
        <v>58785</v>
      </c>
      <c r="G25" s="14">
        <v>95147</v>
      </c>
      <c r="H25" s="14">
        <v>62761</v>
      </c>
      <c r="I25" s="14">
        <v>17869</v>
      </c>
      <c r="J25" s="14">
        <v>57456</v>
      </c>
      <c r="K25" s="14">
        <v>50980</v>
      </c>
      <c r="L25" s="14">
        <v>49236</v>
      </c>
      <c r="M25" s="14">
        <v>16640</v>
      </c>
      <c r="N25" s="14">
        <v>8862</v>
      </c>
      <c r="O25" s="12">
        <f t="shared" si="7"/>
        <v>634802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86974</v>
      </c>
      <c r="C26" s="14">
        <v>60122</v>
      </c>
      <c r="D26" s="14">
        <v>57873</v>
      </c>
      <c r="E26" s="14">
        <v>9216</v>
      </c>
      <c r="F26" s="14">
        <v>52586</v>
      </c>
      <c r="G26" s="14">
        <v>76088</v>
      </c>
      <c r="H26" s="14">
        <v>47568</v>
      </c>
      <c r="I26" s="14">
        <v>11976</v>
      </c>
      <c r="J26" s="14">
        <v>62246</v>
      </c>
      <c r="K26" s="14">
        <v>44379</v>
      </c>
      <c r="L26" s="14">
        <v>52811</v>
      </c>
      <c r="M26" s="14">
        <v>17710</v>
      </c>
      <c r="N26" s="14">
        <v>11715</v>
      </c>
      <c r="O26" s="12">
        <f t="shared" si="7"/>
        <v>591264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49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.75" customHeight="1">
      <c r="A32" s="52" t="s">
        <v>46</v>
      </c>
      <c r="B32" s="53">
        <f>B33*B34</f>
        <v>3257.0800000000004</v>
      </c>
      <c r="C32" s="53">
        <f aca="true" t="shared" si="10" ref="C32:N32">C33*C34</f>
        <v>2392.52</v>
      </c>
      <c r="D32" s="53">
        <f t="shared" si="10"/>
        <v>2161.4</v>
      </c>
      <c r="E32" s="53">
        <f t="shared" si="10"/>
        <v>646.2800000000001</v>
      </c>
      <c r="F32" s="53">
        <f t="shared" si="10"/>
        <v>2161.4</v>
      </c>
      <c r="G32" s="53">
        <f t="shared" si="10"/>
        <v>2662.1600000000003</v>
      </c>
      <c r="H32" s="53">
        <f t="shared" si="10"/>
        <v>2242.7200000000003</v>
      </c>
      <c r="I32" s="53">
        <f t="shared" si="10"/>
        <v>654.84</v>
      </c>
      <c r="J32" s="53">
        <f>J33*J34</f>
        <v>2546.6000000000004</v>
      </c>
      <c r="K32" s="53">
        <f>K33*K34</f>
        <v>2118.6</v>
      </c>
      <c r="L32" s="53">
        <f>L33*L34</f>
        <v>2602.2400000000002</v>
      </c>
      <c r="M32" s="53">
        <f t="shared" si="10"/>
        <v>1271.16</v>
      </c>
      <c r="N32" s="53">
        <f t="shared" si="10"/>
        <v>719.0400000000001</v>
      </c>
      <c r="O32" s="25">
        <f>SUM(B32:N32)</f>
        <v>25436.04</v>
      </c>
    </row>
    <row r="33" spans="1:26" ht="18.75" customHeight="1">
      <c r="A33" s="49" t="s">
        <v>47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524</v>
      </c>
      <c r="I33" s="55">
        <v>153</v>
      </c>
      <c r="J33" s="55">
        <v>595</v>
      </c>
      <c r="K33" s="55">
        <v>495</v>
      </c>
      <c r="L33" s="55">
        <v>608</v>
      </c>
      <c r="M33" s="55">
        <v>297</v>
      </c>
      <c r="N33" s="55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49" t="s">
        <v>48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 s="5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.75" customHeight="1">
      <c r="A36" s="56" t="s">
        <v>49</v>
      </c>
      <c r="B36" s="57">
        <f>B37+B38+B39+B40</f>
        <v>1116532.26846268</v>
      </c>
      <c r="C36" s="57">
        <f aca="true" t="shared" si="11" ref="C36:N36">C37+C38+C39+C40</f>
        <v>869041.5740530001</v>
      </c>
      <c r="D36" s="57">
        <f t="shared" si="11"/>
        <v>766340.4176916501</v>
      </c>
      <c r="E36" s="57">
        <f t="shared" si="11"/>
        <v>176256.75809279998</v>
      </c>
      <c r="F36" s="57">
        <f t="shared" si="11"/>
        <v>755933.9467773499</v>
      </c>
      <c r="G36" s="57">
        <f t="shared" si="11"/>
        <v>948786.9084000001</v>
      </c>
      <c r="H36" s="57">
        <f t="shared" si="11"/>
        <v>785338.6285999999</v>
      </c>
      <c r="I36" s="57">
        <f>I37+I38+I39+I40</f>
        <v>225571.5357922</v>
      </c>
      <c r="J36" s="57">
        <f>J37+J38+J39+J40</f>
        <v>897991.4790984</v>
      </c>
      <c r="K36" s="57">
        <f>K37+K38+K39+K40</f>
        <v>789837.5687004</v>
      </c>
      <c r="L36" s="57">
        <f>L37+L38+L39+L40</f>
        <v>883303.3657264</v>
      </c>
      <c r="M36" s="57">
        <f t="shared" si="11"/>
        <v>456518.12059415</v>
      </c>
      <c r="N36" s="57">
        <f t="shared" si="11"/>
        <v>240757.22316288</v>
      </c>
      <c r="O36" s="57">
        <f>O37+O38+O39+O40</f>
        <v>8912209.79515191</v>
      </c>
    </row>
    <row r="37" spans="1:15" ht="18.75" customHeight="1">
      <c r="A37" s="54" t="s">
        <v>50</v>
      </c>
      <c r="B37" s="51">
        <f aca="true" t="shared" si="12" ref="B37:N37">B29*B7</f>
        <v>1111900.3734000002</v>
      </c>
      <c r="C37" s="51">
        <f t="shared" si="12"/>
        <v>865518.5384000001</v>
      </c>
      <c r="D37" s="51">
        <f t="shared" si="12"/>
        <v>756309.0106</v>
      </c>
      <c r="E37" s="51">
        <f t="shared" si="12"/>
        <v>176009.93759999998</v>
      </c>
      <c r="F37" s="51">
        <f t="shared" si="12"/>
        <v>753130.9071</v>
      </c>
      <c r="G37" s="51">
        <f t="shared" si="12"/>
        <v>945404.1892</v>
      </c>
      <c r="H37" s="51">
        <f t="shared" si="12"/>
        <v>781683.4602</v>
      </c>
      <c r="I37" s="51">
        <f>I29*I7</f>
        <v>225507.2563</v>
      </c>
      <c r="J37" s="51">
        <f>J29*J7</f>
        <v>891000.5519999999</v>
      </c>
      <c r="K37" s="51">
        <f>K29*K7</f>
        <v>776056.0392</v>
      </c>
      <c r="L37" s="51">
        <f>L29*L7</f>
        <v>876178.003</v>
      </c>
      <c r="M37" s="51">
        <f t="shared" si="12"/>
        <v>452358.3575</v>
      </c>
      <c r="N37" s="51">
        <f t="shared" si="12"/>
        <v>240739.1964</v>
      </c>
      <c r="O37" s="53">
        <f>SUM(B37:N37)</f>
        <v>8851795.8209</v>
      </c>
    </row>
    <row r="38" spans="1:15" ht="18.75" customHeight="1">
      <c r="A38" s="54" t="s">
        <v>51</v>
      </c>
      <c r="B38" s="51">
        <f aca="true" t="shared" si="13" ref="B38:N38">B30*B7</f>
        <v>-3284.08493732</v>
      </c>
      <c r="C38" s="51">
        <f t="shared" si="13"/>
        <v>-2308.744347</v>
      </c>
      <c r="D38" s="51">
        <f t="shared" si="13"/>
        <v>-2246.80290835</v>
      </c>
      <c r="E38" s="51">
        <f t="shared" si="13"/>
        <v>-399.4595072</v>
      </c>
      <c r="F38" s="51">
        <f t="shared" si="13"/>
        <v>-2195.19032265</v>
      </c>
      <c r="G38" s="51">
        <f t="shared" si="13"/>
        <v>-2787.1908000000003</v>
      </c>
      <c r="H38" s="51">
        <f t="shared" si="13"/>
        <v>-2093.7616</v>
      </c>
      <c r="I38" s="51">
        <f>I30*I7</f>
        <v>-590.5605078</v>
      </c>
      <c r="J38" s="51">
        <f>J30*J7</f>
        <v>-2467.4729016</v>
      </c>
      <c r="K38" s="51">
        <f>K30*K7</f>
        <v>-2048.6604996</v>
      </c>
      <c r="L38" s="51">
        <f>L30*L7</f>
        <v>-2370.4972736</v>
      </c>
      <c r="M38" s="51">
        <f t="shared" si="13"/>
        <v>-1148.79690585</v>
      </c>
      <c r="N38" s="51">
        <f t="shared" si="13"/>
        <v>-701.01323712</v>
      </c>
      <c r="O38" s="25">
        <f>SUM(B38:N38)</f>
        <v>-24642.23574809</v>
      </c>
    </row>
    <row r="39" spans="1:15" ht="18.75" customHeight="1">
      <c r="A39" s="54" t="s">
        <v>52</v>
      </c>
      <c r="B39" s="51">
        <f aca="true" t="shared" si="14" ref="B39:N39">B32</f>
        <v>3257.0800000000004</v>
      </c>
      <c r="C39" s="51">
        <f t="shared" si="14"/>
        <v>2392.52</v>
      </c>
      <c r="D39" s="51">
        <f t="shared" si="14"/>
        <v>2161.4</v>
      </c>
      <c r="E39" s="51">
        <f t="shared" si="14"/>
        <v>646.2800000000001</v>
      </c>
      <c r="F39" s="51">
        <f t="shared" si="14"/>
        <v>2161.4</v>
      </c>
      <c r="G39" s="51">
        <f t="shared" si="14"/>
        <v>2662.1600000000003</v>
      </c>
      <c r="H39" s="51">
        <f t="shared" si="14"/>
        <v>2242.7200000000003</v>
      </c>
      <c r="I39" s="51">
        <f>I32</f>
        <v>654.84</v>
      </c>
      <c r="J39" s="51">
        <f>J32</f>
        <v>2546.6000000000004</v>
      </c>
      <c r="K39" s="51">
        <f>K32</f>
        <v>2118.6</v>
      </c>
      <c r="L39" s="51">
        <f>L32</f>
        <v>2602.2400000000002</v>
      </c>
      <c r="M39" s="51">
        <f t="shared" si="14"/>
        <v>1271.16</v>
      </c>
      <c r="N39" s="51">
        <f t="shared" si="14"/>
        <v>719.0400000000001</v>
      </c>
      <c r="O39" s="53">
        <f>SUM(B39:N39)</f>
        <v>25436.04</v>
      </c>
    </row>
    <row r="40" spans="1:26" ht="18.75" customHeight="1">
      <c r="A40" s="2" t="s">
        <v>53</v>
      </c>
      <c r="B40" s="51">
        <v>4658.9</v>
      </c>
      <c r="C40" s="51">
        <v>3439.26</v>
      </c>
      <c r="D40" s="51">
        <v>10116.81</v>
      </c>
      <c r="E40" s="51">
        <v>0</v>
      </c>
      <c r="F40" s="51">
        <v>2836.83</v>
      </c>
      <c r="G40" s="51">
        <v>3507.75</v>
      </c>
      <c r="H40" s="51">
        <v>3506.21</v>
      </c>
      <c r="I40" s="51">
        <v>0</v>
      </c>
      <c r="J40" s="51">
        <v>6911.8</v>
      </c>
      <c r="K40" s="51">
        <v>13711.59</v>
      </c>
      <c r="L40" s="51">
        <v>6893.62</v>
      </c>
      <c r="M40" s="51">
        <v>4037.4</v>
      </c>
      <c r="N40" s="51">
        <v>0</v>
      </c>
      <c r="O40" s="53">
        <f>SUM(B40:N40)</f>
        <v>59620.17000000001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</row>
    <row r="42" spans="1:15" ht="18.75" customHeight="1">
      <c r="A42" s="2" t="s">
        <v>54</v>
      </c>
      <c r="B42" s="25">
        <f>+B43+B46+B58+B59-B62+B60</f>
        <v>-130743.4</v>
      </c>
      <c r="C42" s="25">
        <f aca="true" t="shared" si="15" ref="C42:O42">+C43+C46+C58+C59-C62+C60</f>
        <v>-96495.77</v>
      </c>
      <c r="D42" s="25">
        <f t="shared" si="15"/>
        <v>-81440.31999999999</v>
      </c>
      <c r="E42" s="25">
        <f t="shared" si="15"/>
        <v>-73864.55</v>
      </c>
      <c r="F42" s="25">
        <f t="shared" si="15"/>
        <v>-99862.97</v>
      </c>
      <c r="G42" s="25">
        <f t="shared" si="15"/>
        <v>-243541.75</v>
      </c>
      <c r="H42" s="25">
        <f t="shared" si="15"/>
        <v>-105699.88999999998</v>
      </c>
      <c r="I42" s="25">
        <f t="shared" si="15"/>
        <v>-72124.18000000001</v>
      </c>
      <c r="J42" s="25">
        <f t="shared" si="15"/>
        <v>-77108.4</v>
      </c>
      <c r="K42" s="25">
        <f t="shared" si="15"/>
        <v>-75988.14</v>
      </c>
      <c r="L42" s="25">
        <f t="shared" si="15"/>
        <v>-75146.73000000001</v>
      </c>
      <c r="M42" s="25">
        <f t="shared" si="15"/>
        <v>-37022.990000000005</v>
      </c>
      <c r="N42" s="25">
        <f t="shared" si="15"/>
        <v>-23920</v>
      </c>
      <c r="O42" s="25">
        <f t="shared" si="15"/>
        <v>-1192959.0900000003</v>
      </c>
    </row>
    <row r="43" spans="1:15" ht="18.75" customHeight="1">
      <c r="A43" s="17" t="s">
        <v>55</v>
      </c>
      <c r="B43" s="26">
        <f>B44+B45</f>
        <v>-85004</v>
      </c>
      <c r="C43" s="26">
        <f>C44+C45</f>
        <v>-87644</v>
      </c>
      <c r="D43" s="26">
        <f>D44+D45</f>
        <v>-61660</v>
      </c>
      <c r="E43" s="26">
        <f>E44+E45</f>
        <v>-10388</v>
      </c>
      <c r="F43" s="26">
        <f aca="true" t="shared" si="16" ref="F43:N43">F44+F45</f>
        <v>-53040</v>
      </c>
      <c r="G43" s="26">
        <f t="shared" si="16"/>
        <v>-92624</v>
      </c>
      <c r="H43" s="26">
        <f t="shared" si="16"/>
        <v>-83148</v>
      </c>
      <c r="I43" s="26">
        <f>I44+I45</f>
        <v>-24276</v>
      </c>
      <c r="J43" s="26">
        <f>J44+J45</f>
        <v>-49248</v>
      </c>
      <c r="K43" s="26">
        <f>K44+K45</f>
        <v>-68288</v>
      </c>
      <c r="L43" s="26">
        <f>L44+L45</f>
        <v>-50324</v>
      </c>
      <c r="M43" s="26">
        <f t="shared" si="16"/>
        <v>-34276</v>
      </c>
      <c r="N43" s="26">
        <f t="shared" si="16"/>
        <v>-22120</v>
      </c>
      <c r="O43" s="25">
        <f aca="true" t="shared" si="17" ref="O43:O62">SUM(B43:N43)</f>
        <v>-722040</v>
      </c>
    </row>
    <row r="44" spans="1:26" ht="18.75" customHeight="1">
      <c r="A44" s="13" t="s">
        <v>56</v>
      </c>
      <c r="B44" s="20">
        <f>ROUND(-B9*$D$3,2)</f>
        <v>-85004</v>
      </c>
      <c r="C44" s="20">
        <f>ROUND(-C9*$D$3,2)</f>
        <v>-87644</v>
      </c>
      <c r="D44" s="20">
        <f>ROUND(-D9*$D$3,2)</f>
        <v>-61660</v>
      </c>
      <c r="E44" s="20">
        <f>ROUND(-E9*$D$3,2)</f>
        <v>-10388</v>
      </c>
      <c r="F44" s="20">
        <f aca="true" t="shared" si="18" ref="F44:N44">ROUND(-F9*$D$3,2)</f>
        <v>-53040</v>
      </c>
      <c r="G44" s="20">
        <f t="shared" si="18"/>
        <v>-92624</v>
      </c>
      <c r="H44" s="20">
        <f t="shared" si="18"/>
        <v>-83148</v>
      </c>
      <c r="I44" s="20">
        <f>ROUND(-I9*$D$3,2)</f>
        <v>-24276</v>
      </c>
      <c r="J44" s="20">
        <f>ROUND(-J9*$D$3,2)</f>
        <v>-49248</v>
      </c>
      <c r="K44" s="20">
        <f>ROUND(-K9*$D$3,2)</f>
        <v>-68288</v>
      </c>
      <c r="L44" s="20">
        <f>ROUND(-L9*$D$3,2)</f>
        <v>-50324</v>
      </c>
      <c r="M44" s="20">
        <f t="shared" si="18"/>
        <v>-34276</v>
      </c>
      <c r="N44" s="20">
        <f t="shared" si="18"/>
        <v>-22120</v>
      </c>
      <c r="O44" s="44">
        <f t="shared" si="17"/>
        <v>-722040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-49587.25</v>
      </c>
      <c r="C46" s="26">
        <f aca="true" t="shared" si="20" ref="C46:O46">SUM(C47:C57)</f>
        <v>-13769.46</v>
      </c>
      <c r="D46" s="26">
        <f t="shared" si="20"/>
        <v>-18711.03</v>
      </c>
      <c r="E46" s="26">
        <f t="shared" si="20"/>
        <v>-63476.55</v>
      </c>
      <c r="F46" s="26">
        <f t="shared" si="20"/>
        <v>-46822.97</v>
      </c>
      <c r="G46" s="26">
        <f t="shared" si="20"/>
        <v>-147410</v>
      </c>
      <c r="H46" s="26">
        <f t="shared" si="20"/>
        <v>-19045.68</v>
      </c>
      <c r="I46" s="26">
        <f t="shared" si="20"/>
        <v>-47848.18000000001</v>
      </c>
      <c r="J46" s="26">
        <f t="shared" si="20"/>
        <v>-20948.6</v>
      </c>
      <c r="K46" s="26">
        <f t="shared" si="20"/>
        <v>-9894.23</v>
      </c>
      <c r="L46" s="26">
        <f t="shared" si="20"/>
        <v>-17929.11</v>
      </c>
      <c r="M46" s="26">
        <f t="shared" si="20"/>
        <v>-5663.77</v>
      </c>
      <c r="N46" s="26">
        <f t="shared" si="20"/>
        <v>-1800</v>
      </c>
      <c r="O46" s="26">
        <f t="shared" si="20"/>
        <v>-462906.82999999996</v>
      </c>
    </row>
    <row r="47" spans="1:26" ht="18.75" customHeight="1">
      <c r="A47" s="13" t="s">
        <v>59</v>
      </c>
      <c r="B47" s="24">
        <v>-49587.25</v>
      </c>
      <c r="C47" s="24">
        <v>-13769.46</v>
      </c>
      <c r="D47" s="24">
        <v>-17711.03</v>
      </c>
      <c r="E47" s="24">
        <v>-62476.55</v>
      </c>
      <c r="F47" s="24">
        <v>-22173.81</v>
      </c>
      <c r="G47" s="24">
        <v>0</v>
      </c>
      <c r="H47" s="24">
        <v>-19045.68</v>
      </c>
      <c r="I47" s="24">
        <v>-7859.02</v>
      </c>
      <c r="J47" s="24">
        <v>-20948.6</v>
      </c>
      <c r="K47" s="24">
        <v>-9894.23</v>
      </c>
      <c r="L47" s="24">
        <v>-17929.11</v>
      </c>
      <c r="M47" s="24">
        <v>-5663.77</v>
      </c>
      <c r="N47" s="24">
        <v>-1800</v>
      </c>
      <c r="O47" s="24">
        <f t="shared" si="17"/>
        <v>-248858.50999999998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f>-1000-23649.16</f>
        <v>-24649.16</v>
      </c>
      <c r="G49" s="24">
        <f>-500-146910</f>
        <v>-147410</v>
      </c>
      <c r="H49" s="24">
        <v>0</v>
      </c>
      <c r="I49" s="24">
        <f>-1000-38989.16</f>
        <v>-39989.16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-214048.32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109</v>
      </c>
      <c r="B59" s="27">
        <v>2665.16</v>
      </c>
      <c r="C59" s="27">
        <v>440.43</v>
      </c>
      <c r="D59" s="27">
        <v>-1069.29</v>
      </c>
      <c r="E59" s="27">
        <v>0</v>
      </c>
      <c r="F59" s="27">
        <v>0</v>
      </c>
      <c r="G59" s="27">
        <v>-147830.82</v>
      </c>
      <c r="H59" s="27">
        <v>3868.3</v>
      </c>
      <c r="I59" s="27">
        <v>0</v>
      </c>
      <c r="J59" s="27">
        <v>-2761.42</v>
      </c>
      <c r="K59" s="27">
        <v>2194.09</v>
      </c>
      <c r="L59" s="27">
        <v>-6059.28</v>
      </c>
      <c r="M59" s="27">
        <v>2916.78</v>
      </c>
      <c r="N59" s="27">
        <v>0</v>
      </c>
      <c r="O59" s="24">
        <f t="shared" si="17"/>
        <v>-145636.05000000005</v>
      </c>
      <c r="P59"/>
      <c r="Q59"/>
      <c r="R59"/>
      <c r="S59"/>
      <c r="T59"/>
      <c r="U59"/>
      <c r="V59"/>
      <c r="W59"/>
      <c r="X59"/>
      <c r="Y59"/>
      <c r="Z59"/>
    </row>
    <row r="60" spans="1:15" ht="23.25" customHeight="1">
      <c r="A60" s="17" t="s">
        <v>107</v>
      </c>
      <c r="B60" s="27">
        <v>-4024.37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-10358.9</v>
      </c>
      <c r="I60" s="27">
        <v>0</v>
      </c>
      <c r="J60" s="27">
        <v>-9071.54</v>
      </c>
      <c r="K60" s="27">
        <v>0</v>
      </c>
      <c r="L60" s="27">
        <v>-64920.04</v>
      </c>
      <c r="M60" s="27">
        <v>0</v>
      </c>
      <c r="N60" s="27">
        <v>0</v>
      </c>
      <c r="O60" s="24">
        <f t="shared" si="17"/>
        <v>-88374.85</v>
      </c>
    </row>
    <row r="61" spans="1:26" ht="23.25" customHeight="1">
      <c r="A61" s="2" t="s">
        <v>67</v>
      </c>
      <c r="B61" s="29">
        <f aca="true" t="shared" si="21" ref="B61:N61">+B36+B42</f>
        <v>985788.86846268</v>
      </c>
      <c r="C61" s="29">
        <f t="shared" si="21"/>
        <v>772545.804053</v>
      </c>
      <c r="D61" s="29">
        <f t="shared" si="21"/>
        <v>684900.0976916502</v>
      </c>
      <c r="E61" s="29">
        <f t="shared" si="21"/>
        <v>102392.20809279998</v>
      </c>
      <c r="F61" s="29">
        <f t="shared" si="21"/>
        <v>656070.97677735</v>
      </c>
      <c r="G61" s="29">
        <f t="shared" si="21"/>
        <v>705245.1584000001</v>
      </c>
      <c r="H61" s="29">
        <f t="shared" si="21"/>
        <v>679638.7385999999</v>
      </c>
      <c r="I61" s="29">
        <f t="shared" si="21"/>
        <v>153447.35579220002</v>
      </c>
      <c r="J61" s="29">
        <f>+J36+J42</f>
        <v>820883.0790984</v>
      </c>
      <c r="K61" s="29">
        <f>+K36+K42</f>
        <v>713849.4287003999</v>
      </c>
      <c r="L61" s="29">
        <f>+L36+L42</f>
        <v>808156.6357264001</v>
      </c>
      <c r="M61" s="29">
        <f t="shared" si="21"/>
        <v>419495.13059415</v>
      </c>
      <c r="N61" s="29">
        <f t="shared" si="21"/>
        <v>216837.22316288</v>
      </c>
      <c r="O61" s="29">
        <f>SUM(B61:N61)</f>
        <v>7719250.70515191</v>
      </c>
      <c r="P61"/>
      <c r="Q61"/>
      <c r="R61"/>
      <c r="S61"/>
      <c r="T61"/>
      <c r="U61"/>
      <c r="V61"/>
      <c r="W61"/>
      <c r="X61"/>
      <c r="Y61"/>
      <c r="Z61"/>
    </row>
    <row r="62" spans="1:15" ht="23.25" customHeight="1">
      <c r="A62" s="32" t="s">
        <v>108</v>
      </c>
      <c r="B62" s="45">
        <v>-5207.06</v>
      </c>
      <c r="C62" s="45">
        <v>-4477.26</v>
      </c>
      <c r="D62" s="45">
        <v>0</v>
      </c>
      <c r="E62" s="45">
        <v>0</v>
      </c>
      <c r="F62" s="45">
        <v>0</v>
      </c>
      <c r="G62" s="45">
        <v>-144323.07</v>
      </c>
      <c r="H62" s="45">
        <v>-2984.39</v>
      </c>
      <c r="I62" s="45">
        <v>0</v>
      </c>
      <c r="J62" s="45">
        <v>-4921.16</v>
      </c>
      <c r="K62" s="45">
        <v>0</v>
      </c>
      <c r="L62" s="45">
        <v>-64085.7</v>
      </c>
      <c r="M62" s="45">
        <v>0</v>
      </c>
      <c r="N62" s="45">
        <v>0</v>
      </c>
      <c r="O62" s="45">
        <f t="shared" si="17"/>
        <v>-225998.64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8.75" customHeight="1">
      <c r="A64" s="2" t="s">
        <v>68</v>
      </c>
      <c r="B64" s="34">
        <f>SUM(B65:B78)</f>
        <v>985788.87</v>
      </c>
      <c r="C64" s="34">
        <f aca="true" t="shared" si="22" ref="C64:N64">SUM(C65:C78)</f>
        <v>772545.81</v>
      </c>
      <c r="D64" s="34">
        <f t="shared" si="22"/>
        <v>684900.1</v>
      </c>
      <c r="E64" s="34">
        <f t="shared" si="22"/>
        <v>102392.21</v>
      </c>
      <c r="F64" s="34">
        <f t="shared" si="22"/>
        <v>656070.98</v>
      </c>
      <c r="G64" s="34">
        <f t="shared" si="22"/>
        <v>705245.16</v>
      </c>
      <c r="H64" s="34">
        <f t="shared" si="22"/>
        <v>679638.74</v>
      </c>
      <c r="I64" s="34">
        <f t="shared" si="22"/>
        <v>153447.36</v>
      </c>
      <c r="J64" s="34">
        <f t="shared" si="22"/>
        <v>820883.09</v>
      </c>
      <c r="K64" s="34">
        <f t="shared" si="22"/>
        <v>713849.43</v>
      </c>
      <c r="L64" s="34">
        <f t="shared" si="22"/>
        <v>808156.63</v>
      </c>
      <c r="M64" s="34">
        <f t="shared" si="22"/>
        <v>419495.13</v>
      </c>
      <c r="N64" s="34">
        <f t="shared" si="22"/>
        <v>216837.23</v>
      </c>
      <c r="O64" s="29">
        <f>SUM(O65:O78)</f>
        <v>7719250.74</v>
      </c>
    </row>
    <row r="65" spans="1:16" ht="18.75" customHeight="1">
      <c r="A65" s="17" t="s">
        <v>69</v>
      </c>
      <c r="B65" s="34">
        <v>182037.84</v>
      </c>
      <c r="C65" s="34">
        <v>218030.44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29">
        <f>SUM(B65:N65)</f>
        <v>400068.28</v>
      </c>
      <c r="P65"/>
    </row>
    <row r="66" spans="1:16" ht="18.75" customHeight="1">
      <c r="A66" s="17" t="s">
        <v>70</v>
      </c>
      <c r="B66" s="34">
        <v>803751.03</v>
      </c>
      <c r="C66" s="34">
        <v>554515.37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f aca="true" t="shared" si="23" ref="O66:O77">SUM(B66:N66)</f>
        <v>1358266.4</v>
      </c>
      <c r="P66"/>
    </row>
    <row r="67" spans="1:17" ht="18.75" customHeight="1">
      <c r="A67" s="17" t="s">
        <v>71</v>
      </c>
      <c r="B67" s="33">
        <v>0</v>
      </c>
      <c r="C67" s="33">
        <v>0</v>
      </c>
      <c r="D67" s="26">
        <f>675852.58+9047.52</f>
        <v>684900.1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26">
        <f t="shared" si="23"/>
        <v>684900.1</v>
      </c>
      <c r="Q67"/>
    </row>
    <row r="68" spans="1:18" ht="18.75" customHeight="1">
      <c r="A68" s="17" t="s">
        <v>72</v>
      </c>
      <c r="B68" s="33">
        <v>0</v>
      </c>
      <c r="C68" s="33">
        <v>0</v>
      </c>
      <c r="D68" s="33">
        <v>0</v>
      </c>
      <c r="E68" s="26">
        <v>102392.21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29">
        <f t="shared" si="23"/>
        <v>102392.21</v>
      </c>
      <c r="R68"/>
    </row>
    <row r="69" spans="1:19" ht="18.75" customHeight="1">
      <c r="A69" s="17" t="s">
        <v>73</v>
      </c>
      <c r="B69" s="33">
        <v>0</v>
      </c>
      <c r="C69" s="33">
        <v>0</v>
      </c>
      <c r="D69" s="33">
        <v>0</v>
      </c>
      <c r="E69" s="33">
        <v>0</v>
      </c>
      <c r="F69" s="26">
        <f>653234.15+2836.83</f>
        <v>656070.98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26">
        <f t="shared" si="23"/>
        <v>656070.98</v>
      </c>
      <c r="S69"/>
    </row>
    <row r="70" spans="1:20" ht="18.75" customHeight="1">
      <c r="A70" s="17" t="s">
        <v>74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v>705245.16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29">
        <f t="shared" si="23"/>
        <v>705245.16</v>
      </c>
      <c r="T70"/>
    </row>
    <row r="71" spans="1:21" ht="18.75" customHeight="1">
      <c r="A71" s="17" t="s">
        <v>99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v>679638.74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29">
        <f t="shared" si="23"/>
        <v>679638.74</v>
      </c>
      <c r="U71"/>
    </row>
    <row r="72" spans="1:21" ht="18.75" customHeight="1">
      <c r="A72" s="17" t="s">
        <v>75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153447.36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f t="shared" si="23"/>
        <v>153447.36</v>
      </c>
      <c r="U72"/>
    </row>
    <row r="73" spans="1:22" ht="18.75" customHeight="1">
      <c r="A73" s="17" t="s">
        <v>76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26">
        <v>820883.09</v>
      </c>
      <c r="K73" s="33">
        <v>0</v>
      </c>
      <c r="L73" s="33">
        <v>0</v>
      </c>
      <c r="M73" s="33">
        <v>0</v>
      </c>
      <c r="N73" s="33">
        <v>0</v>
      </c>
      <c r="O73" s="26">
        <f t="shared" si="23"/>
        <v>820883.09</v>
      </c>
      <c r="V73"/>
    </row>
    <row r="74" spans="1:23" ht="18.75" customHeight="1">
      <c r="A74" s="17" t="s">
        <v>77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26">
        <v>713849.43</v>
      </c>
      <c r="L74" s="33">
        <v>0</v>
      </c>
      <c r="M74" s="33">
        <v>0</v>
      </c>
      <c r="N74" s="33">
        <v>0</v>
      </c>
      <c r="O74" s="29">
        <f t="shared" si="23"/>
        <v>713849.43</v>
      </c>
      <c r="W74"/>
    </row>
    <row r="75" spans="1:24" ht="18.75" customHeight="1">
      <c r="A75" s="17" t="s">
        <v>78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26">
        <v>808156.63</v>
      </c>
      <c r="M75" s="33">
        <v>0</v>
      </c>
      <c r="N75" s="58">
        <v>0</v>
      </c>
      <c r="O75" s="26">
        <f t="shared" si="23"/>
        <v>808156.63</v>
      </c>
      <c r="X75"/>
    </row>
    <row r="76" spans="1:25" ht="18.75" customHeight="1">
      <c r="A76" s="17" t="s">
        <v>79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26">
        <v>419495.13</v>
      </c>
      <c r="N76" s="33">
        <v>0</v>
      </c>
      <c r="O76" s="29">
        <f t="shared" si="23"/>
        <v>419495.13</v>
      </c>
      <c r="Y76"/>
    </row>
    <row r="77" spans="1:26" ht="18.75" customHeight="1">
      <c r="A77" s="17" t="s">
        <v>80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6">
        <v>216837.23</v>
      </c>
      <c r="O77" s="26">
        <f t="shared" si="23"/>
        <v>216837.23</v>
      </c>
      <c r="P77"/>
      <c r="Z77"/>
    </row>
    <row r="78" spans="1:26" ht="18.75" customHeight="1">
      <c r="A78" s="3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18.75" customHeight="1">
      <c r="A81" s="2" t="s">
        <v>110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29"/>
    </row>
    <row r="82" spans="1:16" ht="18.75" customHeight="1">
      <c r="A82" s="17" t="s">
        <v>81</v>
      </c>
      <c r="B82" s="42">
        <v>2.3343119234806453</v>
      </c>
      <c r="C82" s="42">
        <v>2.50460197499147</v>
      </c>
      <c r="D82" s="42">
        <v>0</v>
      </c>
      <c r="E82" s="42">
        <v>0</v>
      </c>
      <c r="F82" s="33">
        <v>0</v>
      </c>
      <c r="G82" s="33">
        <v>0</v>
      </c>
      <c r="H82" s="42">
        <v>0</v>
      </c>
      <c r="I82" s="42">
        <v>0</v>
      </c>
      <c r="J82" s="42">
        <v>0</v>
      </c>
      <c r="K82" s="42">
        <v>0</v>
      </c>
      <c r="L82" s="33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82</v>
      </c>
      <c r="B83" s="42">
        <v>2.0465785941263204</v>
      </c>
      <c r="C83" s="42">
        <v>2.0974761661559413</v>
      </c>
      <c r="D83" s="42">
        <v>0</v>
      </c>
      <c r="E83" s="42">
        <v>0</v>
      </c>
      <c r="F83" s="33">
        <v>0</v>
      </c>
      <c r="G83" s="33">
        <v>0</v>
      </c>
      <c r="H83" s="42">
        <v>0</v>
      </c>
      <c r="I83" s="42">
        <v>0</v>
      </c>
      <c r="J83" s="42">
        <v>0</v>
      </c>
      <c r="K83" s="42">
        <v>0</v>
      </c>
      <c r="L83" s="33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83</v>
      </c>
      <c r="B84" s="42">
        <v>0</v>
      </c>
      <c r="C84" s="42">
        <v>0</v>
      </c>
      <c r="D84" s="22">
        <f>(D$37+D$38+D$39)/D$7</f>
        <v>1.8679890416335874</v>
      </c>
      <c r="E84" s="42">
        <v>0</v>
      </c>
      <c r="F84" s="33">
        <v>0</v>
      </c>
      <c r="G84" s="33">
        <v>0</v>
      </c>
      <c r="H84" s="42">
        <v>0</v>
      </c>
      <c r="I84" s="42">
        <v>0</v>
      </c>
      <c r="J84" s="42">
        <v>0</v>
      </c>
      <c r="K84" s="42">
        <v>0</v>
      </c>
      <c r="L84" s="33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84</v>
      </c>
      <c r="B85" s="42">
        <v>0</v>
      </c>
      <c r="C85" s="42">
        <v>0</v>
      </c>
      <c r="D85" s="42">
        <v>0</v>
      </c>
      <c r="E85" s="22">
        <f>(E$37+E$38+E$39)/E$7</f>
        <v>2.7716813135740344</v>
      </c>
      <c r="F85" s="33">
        <v>0</v>
      </c>
      <c r="G85" s="33">
        <v>0</v>
      </c>
      <c r="H85" s="42">
        <v>0</v>
      </c>
      <c r="I85" s="42">
        <v>0</v>
      </c>
      <c r="J85" s="42">
        <v>0</v>
      </c>
      <c r="K85" s="42">
        <v>0</v>
      </c>
      <c r="L85" s="33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85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2.1812021327765176</v>
      </c>
      <c r="G86" s="33">
        <v>0</v>
      </c>
      <c r="H86" s="42">
        <v>0</v>
      </c>
      <c r="I86" s="42">
        <v>0</v>
      </c>
      <c r="J86" s="42">
        <v>0</v>
      </c>
      <c r="K86" s="42">
        <v>0</v>
      </c>
      <c r="L86" s="33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86</v>
      </c>
      <c r="B87" s="42">
        <v>0</v>
      </c>
      <c r="C87" s="42">
        <v>0</v>
      </c>
      <c r="D87" s="42">
        <v>0</v>
      </c>
      <c r="E87" s="42">
        <v>0</v>
      </c>
      <c r="F87" s="33">
        <v>0</v>
      </c>
      <c r="G87" s="42">
        <f>(G$37+G$38+G$39)/G$7</f>
        <v>1.7296712187195797</v>
      </c>
      <c r="H87" s="42">
        <v>0</v>
      </c>
      <c r="I87" s="42">
        <v>0</v>
      </c>
      <c r="J87" s="42">
        <v>0</v>
      </c>
      <c r="K87" s="42">
        <v>0</v>
      </c>
      <c r="L87" s="33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87</v>
      </c>
      <c r="B88" s="42">
        <v>0</v>
      </c>
      <c r="C88" s="42">
        <v>0</v>
      </c>
      <c r="D88" s="42">
        <v>0</v>
      </c>
      <c r="E88" s="42">
        <v>0</v>
      </c>
      <c r="F88" s="33">
        <v>0</v>
      </c>
      <c r="G88" s="33">
        <v>0</v>
      </c>
      <c r="H88" s="42">
        <f>(H$37+H$38+H$39)/H$7</f>
        <v>2.0910984059312194</v>
      </c>
      <c r="I88" s="42">
        <v>0</v>
      </c>
      <c r="J88" s="42">
        <v>0</v>
      </c>
      <c r="K88" s="42">
        <v>0</v>
      </c>
      <c r="L88" s="33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88</v>
      </c>
      <c r="B89" s="42">
        <v>0</v>
      </c>
      <c r="C89" s="42">
        <v>0</v>
      </c>
      <c r="D89" s="42">
        <v>0</v>
      </c>
      <c r="E89" s="42">
        <v>0</v>
      </c>
      <c r="F89" s="33">
        <v>0</v>
      </c>
      <c r="G89" s="33">
        <v>0</v>
      </c>
      <c r="H89" s="42">
        <v>0</v>
      </c>
      <c r="I89" s="42">
        <f>(I$37+I$38+I$39)/I$7</f>
        <v>2.138909509602602</v>
      </c>
      <c r="J89" s="42">
        <v>0</v>
      </c>
      <c r="K89" s="42">
        <v>0</v>
      </c>
      <c r="L89" s="33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89</v>
      </c>
      <c r="B90" s="42">
        <v>0</v>
      </c>
      <c r="C90" s="42">
        <v>0</v>
      </c>
      <c r="D90" s="42">
        <v>0</v>
      </c>
      <c r="E90" s="42">
        <v>0</v>
      </c>
      <c r="F90" s="33">
        <v>0</v>
      </c>
      <c r="G90" s="33">
        <v>0</v>
      </c>
      <c r="H90" s="42">
        <v>0</v>
      </c>
      <c r="I90" s="42">
        <v>0</v>
      </c>
      <c r="J90" s="42">
        <f>(J$37+J$38+J$39)/J$7</f>
        <v>2.0541824096065358</v>
      </c>
      <c r="K90" s="42">
        <v>0</v>
      </c>
      <c r="L90" s="33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90</v>
      </c>
      <c r="B91" s="42">
        <v>0</v>
      </c>
      <c r="C91" s="42">
        <v>0</v>
      </c>
      <c r="D91" s="42">
        <v>0</v>
      </c>
      <c r="E91" s="42">
        <v>0</v>
      </c>
      <c r="F91" s="33">
        <v>0</v>
      </c>
      <c r="G91" s="33">
        <v>0</v>
      </c>
      <c r="H91" s="42">
        <v>0</v>
      </c>
      <c r="I91" s="42">
        <v>0</v>
      </c>
      <c r="J91" s="42">
        <v>0</v>
      </c>
      <c r="K91" s="42">
        <f>(K$37+K$38+K$39)/K$7</f>
        <v>2.4116173195011</v>
      </c>
      <c r="L91" s="33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91</v>
      </c>
      <c r="B92" s="42">
        <v>0</v>
      </c>
      <c r="C92" s="42">
        <v>0</v>
      </c>
      <c r="D92" s="42">
        <v>0</v>
      </c>
      <c r="E92" s="42">
        <v>0</v>
      </c>
      <c r="F92" s="33">
        <v>0</v>
      </c>
      <c r="G92" s="33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2.3108110311428685</v>
      </c>
      <c r="M92" s="42">
        <v>0</v>
      </c>
      <c r="N92" s="42">
        <v>0</v>
      </c>
      <c r="O92" s="26"/>
      <c r="X92"/>
    </row>
    <row r="93" spans="1:25" ht="18.75" customHeight="1">
      <c r="A93" s="17" t="s">
        <v>92</v>
      </c>
      <c r="B93" s="42">
        <v>0</v>
      </c>
      <c r="C93" s="42">
        <v>0</v>
      </c>
      <c r="D93" s="42">
        <v>0</v>
      </c>
      <c r="E93" s="42">
        <v>0</v>
      </c>
      <c r="F93" s="33">
        <v>0</v>
      </c>
      <c r="G93" s="33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2.9022848567662995</v>
      </c>
      <c r="N93" s="42">
        <v>0</v>
      </c>
      <c r="O93" s="59"/>
      <c r="Y93"/>
    </row>
    <row r="94" spans="1:26" ht="18.75" customHeight="1">
      <c r="A94" s="32" t="s">
        <v>93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6">
        <f>(N$37+N$38+N$39)/N$7</f>
        <v>2.514488272996616</v>
      </c>
      <c r="O94" s="47"/>
      <c r="P94"/>
      <c r="Z94"/>
    </row>
    <row r="95" spans="1:14" ht="21" customHeight="1">
      <c r="A95" s="63" t="s">
        <v>104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21" customHeight="1">
      <c r="A96" s="63" t="s">
        <v>112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spans="1:14" ht="15.75">
      <c r="A97" s="66" t="s">
        <v>111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9" ht="14.25">
      <c r="B99" s="38"/>
    </row>
    <row r="100" spans="8:9" ht="14.25">
      <c r="H100" s="39"/>
      <c r="I100" s="39"/>
    </row>
    <row r="101" ht="14.25"/>
    <row r="102" spans="8:12" ht="14.25">
      <c r="H102" s="40"/>
      <c r="I102" s="40"/>
      <c r="J102" s="41"/>
      <c r="K102" s="41"/>
      <c r="L102" s="41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2018-05-18T17:11:03Z</dcterms:modified>
  <cp:category/>
  <cp:version/>
  <cp:contentType/>
  <cp:contentStatus/>
</cp:coreProperties>
</file>