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<sst xmlns="http://schemas.openxmlformats.org/spreadsheetml/2006/main" count="114" uniqueCount="112">
  <si>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</si>
  <si>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</si>
  <si>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</si>
  <si>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</si>
  <si>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</si>
  <si>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</si>
  <si>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</si>
  <si>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</si>
  <si>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</si>
  <si>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</si>
  <si>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</si>
  <si>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</si>
  <si>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</si>
  <si>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</si>
  <si>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</si>
  <si>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</si>
  <si>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</si>
  <si>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</si>
  <si>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</si>
  <si>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</si>
  <si>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</si>
  <si>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</si>
  <si>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</si>
  <si>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</si>
  <si>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</si>
  <si>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</si>
  <si>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</si>
  <si>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</si>
  <si>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</si>
  <si>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</si>
  <si>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</si>
  <si>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</si>
  <si>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</si>
  <si>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</si>
  <si>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</si>
  <si>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</si>
  <si>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</si>
  <si>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</si>
  <si>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</si>
  <si>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</si>
  <si>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</si>
  <si>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</si>
  <si>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</si>
  <si>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</si>
  <si>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</si>
  <si>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</si>
  <si>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</si>
  <si>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</si>
  <si>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</si>
  <si>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</si>
  <si>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</si>
  <si>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</si>
  <si>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</si>
  <si>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</si>
  <si>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</si>
  <si>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</si>
  <si>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</si>
  <si>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</si>
  <si>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</si>
  <si>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</si>
  <si>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</si>
  <si>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</si>
  <si>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</si>
  <si>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</si>
  <si>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</si>
  <si>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</si>
  <si>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</si>
  <si>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</si>
  <si>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</si>
  <si>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</si>
  <si>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</si>
  <si>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</si>
  <si>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</si>
  <si>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</si>
  <si>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</si>
  <si>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</si>
  <si>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</si>
  <si>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</si>
  <si>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</si>
  <si>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</si>
  <si>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</si>
  <si>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</si>
  <si>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</si>
  <si>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</si>
  <si>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</si>
  <si>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</si>
  <si>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</si>
  <si>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</si>
  <si>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</si>
  <si>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</si>
  <si>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</si>
  <si>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</si>
  <si>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</si>
  <si>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</si>
  <si>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</si>
  <si>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</si>
  <si>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</si>
  <si>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</si>
  <si>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</si>
  <si>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</si>
  <si>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</si>
  <si>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</si>
  <si>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</si>
  <si>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</si>
  <si>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</si>
  <si>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</si>
  <si>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</si>
  <si>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</si>
  <si>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</si>
  <si>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10/05/18 - VENCIMENTO 17/05/18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</si>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</sst>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1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1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1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1.2539062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535463</v>
      </c>
      <c r="C7" s="10">
        <f>C8+C20+C24</f>
        <v>393950</v>
      </c>
      <c r="D7" s="10">
        <f>D8+D20+D24</f>
        <v>404567</v>
      </c>
      <c r="E7" s="10">
        <f>E8+E20+E24</f>
        <v>62480</v>
      </c>
      <c r="F7" s="10">
        <f aca="true" t="shared" si="0" ref="F7:N7">F8+F20+F24</f>
        <v>341860</v>
      </c>
      <c r="G7" s="10">
        <f t="shared" si="0"/>
        <v>549161</v>
      </c>
      <c r="H7" s="10">
        <f>H8+H20+H24</f>
        <v>375199</v>
      </c>
      <c r="I7" s="10">
        <f>I8+I20+I24</f>
        <v>107745</v>
      </c>
      <c r="J7" s="10">
        <f>J8+J20+J24</f>
        <v>441360</v>
      </c>
      <c r="K7" s="10">
        <f>K8+K20+K24</f>
        <v>324175</v>
      </c>
      <c r="L7" s="10">
        <f>L8+L20+L24</f>
        <v>385042</v>
      </c>
      <c r="M7" s="10">
        <f t="shared" si="0"/>
        <v>158693</v>
      </c>
      <c r="N7" s="10">
        <f t="shared" si="0"/>
        <v>96355</v>
      </c>
      <c r="O7" s="10">
        <f>+O8+O20+O24</f>
        <v>4176050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224581</v>
      </c>
      <c r="C8" s="12">
        <f>+C9+C12+C16</f>
        <v>177886</v>
      </c>
      <c r="D8" s="12">
        <f>+D9+D12+D16</f>
        <v>198300</v>
      </c>
      <c r="E8" s="12">
        <f>+E9+E12+E16</f>
        <v>27513</v>
      </c>
      <c r="F8" s="12">
        <f aca="true" t="shared" si="1" ref="F8:N8">+F9+F12+F16</f>
        <v>156773</v>
      </c>
      <c r="G8" s="12">
        <f t="shared" si="1"/>
        <v>256287</v>
      </c>
      <c r="H8" s="12">
        <f>+H9+H12+H16</f>
        <v>169230</v>
      </c>
      <c r="I8" s="12">
        <f>+I9+I12+I16</f>
        <v>50664</v>
      </c>
      <c r="J8" s="12">
        <f>+J9+J12+J16</f>
        <v>205351</v>
      </c>
      <c r="K8" s="12">
        <f>+K9+K12+K16</f>
        <v>149987</v>
      </c>
      <c r="L8" s="12">
        <f>+L9+L12+L16</f>
        <v>165304</v>
      </c>
      <c r="M8" s="12">
        <f t="shared" si="1"/>
        <v>79130</v>
      </c>
      <c r="N8" s="12">
        <f t="shared" si="1"/>
        <v>49636</v>
      </c>
      <c r="O8" s="12">
        <f>SUM(B8:N8)</f>
        <v>1910642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19785</v>
      </c>
      <c r="C9" s="14">
        <v>20681</v>
      </c>
      <c r="D9" s="14">
        <v>14379</v>
      </c>
      <c r="E9" s="14">
        <v>2362</v>
      </c>
      <c r="F9" s="14">
        <v>12404</v>
      </c>
      <c r="G9" s="14">
        <v>21649</v>
      </c>
      <c r="H9" s="14">
        <v>19373</v>
      </c>
      <c r="I9" s="14">
        <v>5768</v>
      </c>
      <c r="J9" s="14">
        <v>11848</v>
      </c>
      <c r="K9" s="14">
        <v>16271</v>
      </c>
      <c r="L9" s="14">
        <v>12104</v>
      </c>
      <c r="M9" s="14">
        <v>8515</v>
      </c>
      <c r="N9" s="14">
        <v>5489</v>
      </c>
      <c r="O9" s="12">
        <f aca="true" t="shared" si="2" ref="O9:O19">SUM(B9:N9)</f>
        <v>170628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19785</v>
      </c>
      <c r="C10" s="14">
        <f>+C9-C11</f>
        <v>20681</v>
      </c>
      <c r="D10" s="14">
        <f>+D9-D11</f>
        <v>14379</v>
      </c>
      <c r="E10" s="14">
        <f>+E9-E11</f>
        <v>2362</v>
      </c>
      <c r="F10" s="14">
        <f aca="true" t="shared" si="3" ref="F10:N10">+F9-F11</f>
        <v>12404</v>
      </c>
      <c r="G10" s="14">
        <f t="shared" si="3"/>
        <v>21649</v>
      </c>
      <c r="H10" s="14">
        <f>+H9-H11</f>
        <v>19373</v>
      </c>
      <c r="I10" s="14">
        <f>+I9-I11</f>
        <v>5768</v>
      </c>
      <c r="J10" s="14">
        <f>+J9-J11</f>
        <v>11848</v>
      </c>
      <c r="K10" s="14">
        <f>+K9-K11</f>
        <v>16271</v>
      </c>
      <c r="L10" s="14">
        <f>+L9-L11</f>
        <v>12104</v>
      </c>
      <c r="M10" s="14">
        <f t="shared" si="3"/>
        <v>8515</v>
      </c>
      <c r="N10" s="14">
        <f t="shared" si="3"/>
        <v>5489</v>
      </c>
      <c r="O10" s="12">
        <f t="shared" si="2"/>
        <v>170628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194327</v>
      </c>
      <c r="C12" s="14">
        <f>C13+C14+C15</f>
        <v>149184</v>
      </c>
      <c r="D12" s="14">
        <f>D13+D14+D15</f>
        <v>175688</v>
      </c>
      <c r="E12" s="14">
        <f>E13+E14+E15</f>
        <v>23993</v>
      </c>
      <c r="F12" s="14">
        <f aca="true" t="shared" si="4" ref="F12:N12">F13+F14+F15</f>
        <v>137015</v>
      </c>
      <c r="G12" s="14">
        <f t="shared" si="4"/>
        <v>221641</v>
      </c>
      <c r="H12" s="14">
        <f>H13+H14+H15</f>
        <v>142345</v>
      </c>
      <c r="I12" s="14">
        <f>I13+I14+I15</f>
        <v>42720</v>
      </c>
      <c r="J12" s="14">
        <f>J13+J14+J15</f>
        <v>182753</v>
      </c>
      <c r="K12" s="14">
        <f>K13+K14+K15</f>
        <v>126703</v>
      </c>
      <c r="L12" s="14">
        <f>L13+L14+L15</f>
        <v>144091</v>
      </c>
      <c r="M12" s="14">
        <f t="shared" si="4"/>
        <v>67213</v>
      </c>
      <c r="N12" s="14">
        <f t="shared" si="4"/>
        <v>42338</v>
      </c>
      <c r="O12" s="12">
        <f t="shared" si="2"/>
        <v>1650011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92352</v>
      </c>
      <c r="C13" s="14">
        <v>70735</v>
      </c>
      <c r="D13" s="14">
        <v>82051</v>
      </c>
      <c r="E13" s="14">
        <v>11523</v>
      </c>
      <c r="F13" s="14">
        <v>63249</v>
      </c>
      <c r="G13" s="14">
        <v>103559</v>
      </c>
      <c r="H13" s="14">
        <v>70024</v>
      </c>
      <c r="I13" s="14">
        <v>21092</v>
      </c>
      <c r="J13" s="14">
        <v>88454</v>
      </c>
      <c r="K13" s="14">
        <v>59593</v>
      </c>
      <c r="L13" s="14">
        <v>67149</v>
      </c>
      <c r="M13" s="14">
        <v>31045</v>
      </c>
      <c r="N13" s="14">
        <v>19126</v>
      </c>
      <c r="O13" s="12">
        <f t="shared" si="2"/>
        <v>779952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95390</v>
      </c>
      <c r="C14" s="14">
        <v>70034</v>
      </c>
      <c r="D14" s="14">
        <v>89053</v>
      </c>
      <c r="E14" s="14">
        <v>11323</v>
      </c>
      <c r="F14" s="14">
        <v>67685</v>
      </c>
      <c r="G14" s="14">
        <v>106147</v>
      </c>
      <c r="H14" s="14">
        <v>65893</v>
      </c>
      <c r="I14" s="14">
        <v>19655</v>
      </c>
      <c r="J14" s="14">
        <v>89466</v>
      </c>
      <c r="K14" s="14">
        <v>62058</v>
      </c>
      <c r="L14" s="14">
        <v>72552</v>
      </c>
      <c r="M14" s="14">
        <v>33519</v>
      </c>
      <c r="N14" s="14">
        <v>21852</v>
      </c>
      <c r="O14" s="12">
        <f t="shared" si="2"/>
        <v>804627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6585</v>
      </c>
      <c r="C15" s="14">
        <v>8415</v>
      </c>
      <c r="D15" s="14">
        <v>4584</v>
      </c>
      <c r="E15" s="14">
        <v>1147</v>
      </c>
      <c r="F15" s="14">
        <v>6081</v>
      </c>
      <c r="G15" s="14">
        <v>11935</v>
      </c>
      <c r="H15" s="14">
        <v>6428</v>
      </c>
      <c r="I15" s="14">
        <v>1973</v>
      </c>
      <c r="J15" s="14">
        <v>4833</v>
      </c>
      <c r="K15" s="14">
        <v>5052</v>
      </c>
      <c r="L15" s="14">
        <v>4390</v>
      </c>
      <c r="M15" s="14">
        <v>2649</v>
      </c>
      <c r="N15" s="14">
        <v>1360</v>
      </c>
      <c r="O15" s="12">
        <f t="shared" si="2"/>
        <v>65432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10469</v>
      </c>
      <c r="C16" s="14">
        <f>C17+C18+C19</f>
        <v>8021</v>
      </c>
      <c r="D16" s="14">
        <f>D17+D18+D19</f>
        <v>8233</v>
      </c>
      <c r="E16" s="14">
        <f>E17+E18+E19</f>
        <v>1158</v>
      </c>
      <c r="F16" s="14">
        <f aca="true" t="shared" si="5" ref="F16:N16">F17+F18+F19</f>
        <v>7354</v>
      </c>
      <c r="G16" s="14">
        <f t="shared" si="5"/>
        <v>12997</v>
      </c>
      <c r="H16" s="14">
        <f>H17+H18+H19</f>
        <v>7512</v>
      </c>
      <c r="I16" s="14">
        <f>I17+I18+I19</f>
        <v>2176</v>
      </c>
      <c r="J16" s="14">
        <f>J17+J18+J19</f>
        <v>10750</v>
      </c>
      <c r="K16" s="14">
        <f>K17+K18+K19</f>
        <v>7013</v>
      </c>
      <c r="L16" s="14">
        <f>L17+L18+L19</f>
        <v>9109</v>
      </c>
      <c r="M16" s="14">
        <f t="shared" si="5"/>
        <v>3402</v>
      </c>
      <c r="N16" s="14">
        <f t="shared" si="5"/>
        <v>1809</v>
      </c>
      <c r="O16" s="12">
        <f t="shared" si="2"/>
        <v>90003</v>
      </c>
    </row>
    <row r="17" spans="1:26" ht="18.75" customHeight="1">
      <c r="A17" s="15" t="s">
        <v>16</v>
      </c>
      <c r="B17" s="14">
        <v>10348</v>
      </c>
      <c r="C17" s="14">
        <v>7936</v>
      </c>
      <c r="D17" s="14">
        <v>8115</v>
      </c>
      <c r="E17" s="14">
        <v>1142</v>
      </c>
      <c r="F17" s="14">
        <v>7286</v>
      </c>
      <c r="G17" s="14">
        <v>12871</v>
      </c>
      <c r="H17" s="14">
        <v>7435</v>
      </c>
      <c r="I17" s="14">
        <v>2157</v>
      </c>
      <c r="J17" s="14">
        <v>10639</v>
      </c>
      <c r="K17" s="14">
        <v>6932</v>
      </c>
      <c r="L17" s="14">
        <v>9002</v>
      </c>
      <c r="M17" s="14">
        <v>3357</v>
      </c>
      <c r="N17" s="14">
        <v>1782</v>
      </c>
      <c r="O17" s="12">
        <f t="shared" si="2"/>
        <v>89002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102</v>
      </c>
      <c r="C18" s="14">
        <v>72</v>
      </c>
      <c r="D18" s="14">
        <v>106</v>
      </c>
      <c r="E18" s="14">
        <v>15</v>
      </c>
      <c r="F18" s="14">
        <v>58</v>
      </c>
      <c r="G18" s="14">
        <v>104</v>
      </c>
      <c r="H18" s="14">
        <v>69</v>
      </c>
      <c r="I18" s="14">
        <v>19</v>
      </c>
      <c r="J18" s="14">
        <v>103</v>
      </c>
      <c r="K18" s="14">
        <v>71</v>
      </c>
      <c r="L18" s="14">
        <v>91</v>
      </c>
      <c r="M18" s="14">
        <v>35</v>
      </c>
      <c r="N18" s="14">
        <v>23</v>
      </c>
      <c r="O18" s="12">
        <f t="shared" si="2"/>
        <v>868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19</v>
      </c>
      <c r="C19" s="14">
        <v>13</v>
      </c>
      <c r="D19" s="14">
        <v>12</v>
      </c>
      <c r="E19" s="14">
        <v>1</v>
      </c>
      <c r="F19" s="14">
        <v>10</v>
      </c>
      <c r="G19" s="14">
        <v>22</v>
      </c>
      <c r="H19" s="14">
        <v>8</v>
      </c>
      <c r="I19" s="14">
        <v>0</v>
      </c>
      <c r="J19" s="14">
        <v>8</v>
      </c>
      <c r="K19" s="14">
        <v>10</v>
      </c>
      <c r="L19" s="14">
        <v>16</v>
      </c>
      <c r="M19" s="14">
        <v>10</v>
      </c>
      <c r="N19" s="14">
        <v>4</v>
      </c>
      <c r="O19" s="12">
        <f t="shared" si="2"/>
        <v>133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141457</v>
      </c>
      <c r="C20" s="18">
        <f>C21+C22+C23</f>
        <v>88017</v>
      </c>
      <c r="D20" s="18">
        <f>D21+D22+D23</f>
        <v>84631</v>
      </c>
      <c r="E20" s="18">
        <f>E21+E22+E23</f>
        <v>12947</v>
      </c>
      <c r="F20" s="18">
        <f aca="true" t="shared" si="6" ref="F20:N20">F21+F22+F23</f>
        <v>73417</v>
      </c>
      <c r="G20" s="18">
        <f t="shared" si="6"/>
        <v>117040</v>
      </c>
      <c r="H20" s="18">
        <f>H21+H22+H23</f>
        <v>93059</v>
      </c>
      <c r="I20" s="18">
        <f>I21+I22+I23</f>
        <v>26181</v>
      </c>
      <c r="J20" s="18">
        <f>J21+J22+J23</f>
        <v>111791</v>
      </c>
      <c r="K20" s="18">
        <f>K21+K22+K23</f>
        <v>76649</v>
      </c>
      <c r="L20" s="18">
        <f>L21+L22+L23</f>
        <v>113697</v>
      </c>
      <c r="M20" s="18">
        <f t="shared" si="6"/>
        <v>43724</v>
      </c>
      <c r="N20" s="18">
        <f t="shared" si="6"/>
        <v>25624</v>
      </c>
      <c r="O20" s="12">
        <f aca="true" t="shared" si="7" ref="O20:O26">SUM(B20:N20)</f>
        <v>1008234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72804</v>
      </c>
      <c r="C21" s="14">
        <v>47656</v>
      </c>
      <c r="D21" s="14">
        <v>43715</v>
      </c>
      <c r="E21" s="14">
        <v>7023</v>
      </c>
      <c r="F21" s="14">
        <v>37877</v>
      </c>
      <c r="G21" s="14">
        <v>61585</v>
      </c>
      <c r="H21" s="14">
        <v>51393</v>
      </c>
      <c r="I21" s="14">
        <v>14765</v>
      </c>
      <c r="J21" s="14">
        <v>59632</v>
      </c>
      <c r="K21" s="14">
        <v>40136</v>
      </c>
      <c r="L21" s="14">
        <v>58329</v>
      </c>
      <c r="M21" s="14">
        <v>22578</v>
      </c>
      <c r="N21" s="14">
        <v>12928</v>
      </c>
      <c r="O21" s="12">
        <f t="shared" si="7"/>
        <v>530421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65463</v>
      </c>
      <c r="C22" s="14">
        <v>37423</v>
      </c>
      <c r="D22" s="14">
        <v>39236</v>
      </c>
      <c r="E22" s="14">
        <v>5558</v>
      </c>
      <c r="F22" s="14">
        <v>33324</v>
      </c>
      <c r="G22" s="14">
        <v>51457</v>
      </c>
      <c r="H22" s="14">
        <v>39445</v>
      </c>
      <c r="I22" s="14">
        <v>10793</v>
      </c>
      <c r="J22" s="14">
        <v>49773</v>
      </c>
      <c r="K22" s="14">
        <v>34537</v>
      </c>
      <c r="L22" s="14">
        <v>52897</v>
      </c>
      <c r="M22" s="14">
        <v>20020</v>
      </c>
      <c r="N22" s="14">
        <v>12119</v>
      </c>
      <c r="O22" s="12">
        <f t="shared" si="7"/>
        <v>452045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3190</v>
      </c>
      <c r="C23" s="14">
        <v>2938</v>
      </c>
      <c r="D23" s="14">
        <v>1680</v>
      </c>
      <c r="E23" s="14">
        <v>366</v>
      </c>
      <c r="F23" s="14">
        <v>2216</v>
      </c>
      <c r="G23" s="14">
        <v>3998</v>
      </c>
      <c r="H23" s="14">
        <v>2221</v>
      </c>
      <c r="I23" s="14">
        <v>623</v>
      </c>
      <c r="J23" s="14">
        <v>2386</v>
      </c>
      <c r="K23" s="14">
        <v>1976</v>
      </c>
      <c r="L23" s="14">
        <v>2471</v>
      </c>
      <c r="M23" s="14">
        <v>1126</v>
      </c>
      <c r="N23" s="14">
        <v>577</v>
      </c>
      <c r="O23" s="12">
        <f t="shared" si="7"/>
        <v>25768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169425</v>
      </c>
      <c r="C24" s="14">
        <f>C25+C26</f>
        <v>128047</v>
      </c>
      <c r="D24" s="14">
        <f>D25+D26</f>
        <v>121636</v>
      </c>
      <c r="E24" s="14">
        <f>E25+E26</f>
        <v>22020</v>
      </c>
      <c r="F24" s="14">
        <f aca="true" t="shared" si="8" ref="F24:N24">F25+F26</f>
        <v>111670</v>
      </c>
      <c r="G24" s="14">
        <f t="shared" si="8"/>
        <v>175834</v>
      </c>
      <c r="H24" s="14">
        <f>H25+H26</f>
        <v>112910</v>
      </c>
      <c r="I24" s="14">
        <f>I25+I26</f>
        <v>30900</v>
      </c>
      <c r="J24" s="14">
        <f>J25+J26</f>
        <v>124218</v>
      </c>
      <c r="K24" s="14">
        <f>K25+K26</f>
        <v>97539</v>
      </c>
      <c r="L24" s="14">
        <f>L25+L26</f>
        <v>106041</v>
      </c>
      <c r="M24" s="14">
        <f t="shared" si="8"/>
        <v>35839</v>
      </c>
      <c r="N24" s="14">
        <f t="shared" si="8"/>
        <v>21095</v>
      </c>
      <c r="O24" s="12">
        <f t="shared" si="7"/>
        <v>1257174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78039</v>
      </c>
      <c r="C25" s="14">
        <v>66322</v>
      </c>
      <c r="D25" s="14">
        <v>61526</v>
      </c>
      <c r="E25" s="14">
        <v>12886</v>
      </c>
      <c r="F25" s="14">
        <v>58717</v>
      </c>
      <c r="G25" s="14">
        <v>96513</v>
      </c>
      <c r="H25" s="14">
        <v>63789</v>
      </c>
      <c r="I25" s="14">
        <v>18519</v>
      </c>
      <c r="J25" s="14">
        <v>59202</v>
      </c>
      <c r="K25" s="14">
        <v>51525</v>
      </c>
      <c r="L25" s="14">
        <v>51194</v>
      </c>
      <c r="M25" s="14">
        <v>17456</v>
      </c>
      <c r="N25" s="14">
        <v>9044</v>
      </c>
      <c r="O25" s="12">
        <f t="shared" si="7"/>
        <v>644732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91386</v>
      </c>
      <c r="C26" s="14">
        <v>61725</v>
      </c>
      <c r="D26" s="14">
        <v>60110</v>
      </c>
      <c r="E26" s="14">
        <v>9134</v>
      </c>
      <c r="F26" s="14">
        <v>52953</v>
      </c>
      <c r="G26" s="14">
        <v>79321</v>
      </c>
      <c r="H26" s="14">
        <v>49121</v>
      </c>
      <c r="I26" s="14">
        <v>12381</v>
      </c>
      <c r="J26" s="14">
        <v>65016</v>
      </c>
      <c r="K26" s="14">
        <v>46014</v>
      </c>
      <c r="L26" s="14">
        <v>54847</v>
      </c>
      <c r="M26" s="14">
        <v>18383</v>
      </c>
      <c r="N26" s="14">
        <v>12051</v>
      </c>
      <c r="O26" s="12">
        <f t="shared" si="7"/>
        <v>612442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1127625.58292798</v>
      </c>
      <c r="C36" s="58">
        <f aca="true" t="shared" si="11" ref="C36:N36">C37+C38+C39+C40</f>
        <v>870367.0704750001</v>
      </c>
      <c r="D36" s="58">
        <f t="shared" si="11"/>
        <v>765844.9527783501</v>
      </c>
      <c r="E36" s="58">
        <f t="shared" si="11"/>
        <v>173185.949632</v>
      </c>
      <c r="F36" s="58">
        <f t="shared" si="11"/>
        <v>748523.9192129999</v>
      </c>
      <c r="G36" s="58">
        <f t="shared" si="11"/>
        <v>953946.3928</v>
      </c>
      <c r="H36" s="58">
        <f t="shared" si="11"/>
        <v>788076.3648999999</v>
      </c>
      <c r="I36" s="58">
        <f>I37+I38+I39+I40</f>
        <v>230442.623049</v>
      </c>
      <c r="J36" s="58">
        <f>J37+J38+J39+J40</f>
        <v>913501.296048</v>
      </c>
      <c r="K36" s="58">
        <f>K37+K38+K39+K40</f>
        <v>795482.1842024999</v>
      </c>
      <c r="L36" s="58">
        <f>L37+L38+L39+L40</f>
        <v>896613.2834899201</v>
      </c>
      <c r="M36" s="58">
        <f t="shared" si="11"/>
        <v>464586.95902098995</v>
      </c>
      <c r="N36" s="58">
        <f t="shared" si="11"/>
        <v>242278.9591488</v>
      </c>
      <c r="O36" s="58">
        <f>O37+O38+O39+O40</f>
        <v>8970475.537685538</v>
      </c>
    </row>
    <row r="37" spans="1:15" ht="18.75" customHeight="1">
      <c r="A37" s="55" t="s">
        <v>50</v>
      </c>
      <c r="B37" s="52">
        <f aca="true" t="shared" si="12" ref="B37:N37">B29*B7</f>
        <v>1123026.5499</v>
      </c>
      <c r="C37" s="52">
        <f t="shared" si="12"/>
        <v>866847.5800000001</v>
      </c>
      <c r="D37" s="52">
        <f t="shared" si="12"/>
        <v>755812.0694</v>
      </c>
      <c r="E37" s="52">
        <f t="shared" si="12"/>
        <v>172932.144</v>
      </c>
      <c r="F37" s="52">
        <f t="shared" si="12"/>
        <v>745699.2179999999</v>
      </c>
      <c r="G37" s="52">
        <f t="shared" si="12"/>
        <v>949993.6139</v>
      </c>
      <c r="H37" s="52">
        <f t="shared" si="12"/>
        <v>784428.5493</v>
      </c>
      <c r="I37" s="52">
        <f>I29*I7</f>
        <v>230391.1335</v>
      </c>
      <c r="J37" s="52">
        <f>J29*J7</f>
        <v>906553.44</v>
      </c>
      <c r="K37" s="52">
        <f>K29*K7</f>
        <v>781715.595</v>
      </c>
      <c r="L37" s="52">
        <f>L29*L7</f>
        <v>889524.0284000001</v>
      </c>
      <c r="M37" s="52">
        <f t="shared" si="12"/>
        <v>460447.73949999997</v>
      </c>
      <c r="N37" s="52">
        <f t="shared" si="12"/>
        <v>242265.37649999998</v>
      </c>
      <c r="O37" s="54">
        <f>SUM(B37:N37)</f>
        <v>8909637.037399998</v>
      </c>
    </row>
    <row r="38" spans="1:15" ht="18.75" customHeight="1">
      <c r="A38" s="55" t="s">
        <v>51</v>
      </c>
      <c r="B38" s="52">
        <f aca="true" t="shared" si="13" ref="B38:N38">B30*B7</f>
        <v>-3316.94697202</v>
      </c>
      <c r="C38" s="52">
        <f t="shared" si="13"/>
        <v>-2312.2895249999997</v>
      </c>
      <c r="D38" s="52">
        <f t="shared" si="13"/>
        <v>-2245.3266216499997</v>
      </c>
      <c r="E38" s="52">
        <f t="shared" si="13"/>
        <v>-392.474368</v>
      </c>
      <c r="F38" s="52">
        <f t="shared" si="13"/>
        <v>-2173.528787</v>
      </c>
      <c r="G38" s="52">
        <f t="shared" si="13"/>
        <v>-2800.7211</v>
      </c>
      <c r="H38" s="52">
        <f t="shared" si="13"/>
        <v>-2101.1144</v>
      </c>
      <c r="I38" s="52">
        <f>I30*I7</f>
        <v>-603.350451</v>
      </c>
      <c r="J38" s="52">
        <f>J30*J7</f>
        <v>-2510.543952</v>
      </c>
      <c r="K38" s="52">
        <f>K30*K7</f>
        <v>-2063.6007975</v>
      </c>
      <c r="L38" s="52">
        <f>L30*L7</f>
        <v>-2406.60491008</v>
      </c>
      <c r="M38" s="52">
        <f t="shared" si="13"/>
        <v>-1169.3404790099999</v>
      </c>
      <c r="N38" s="52">
        <f t="shared" si="13"/>
        <v>-705.4573512000001</v>
      </c>
      <c r="O38" s="25">
        <f>SUM(B38:N38)</f>
        <v>-24801.29971446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4658.9</v>
      </c>
      <c r="C40" s="52">
        <v>3439.26</v>
      </c>
      <c r="D40" s="52">
        <v>10116.81</v>
      </c>
      <c r="E40" s="52">
        <v>0</v>
      </c>
      <c r="F40" s="52">
        <v>2836.83</v>
      </c>
      <c r="G40" s="52">
        <v>4091.34</v>
      </c>
      <c r="H40" s="52">
        <v>3506.21</v>
      </c>
      <c r="I40" s="52">
        <v>0</v>
      </c>
      <c r="J40" s="52">
        <v>6911.8</v>
      </c>
      <c r="K40" s="52">
        <v>13711.59</v>
      </c>
      <c r="L40" s="52">
        <v>6893.62</v>
      </c>
      <c r="M40" s="52">
        <v>4037.4</v>
      </c>
      <c r="N40" s="52">
        <v>0</v>
      </c>
      <c r="O40" s="54">
        <f>SUM(B40:N40)</f>
        <v>60203.76000000001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+B43+B46+B58+B59-B62+B60</f>
        <v>-80291.86</v>
      </c>
      <c r="C42" s="25">
        <f aca="true" t="shared" si="15" ref="C42:O42">+C43+C46+C58+C59-C62+C60</f>
        <v>-82874.96</v>
      </c>
      <c r="D42" s="25">
        <f t="shared" si="15"/>
        <v>-58516</v>
      </c>
      <c r="E42" s="25">
        <f t="shared" si="15"/>
        <v>-10448</v>
      </c>
      <c r="F42" s="25">
        <f t="shared" si="15"/>
        <v>-50616</v>
      </c>
      <c r="G42" s="25">
        <f t="shared" si="15"/>
        <v>-87096</v>
      </c>
      <c r="H42" s="25">
        <f t="shared" si="15"/>
        <v>-80998.21</v>
      </c>
      <c r="I42" s="25">
        <f t="shared" si="15"/>
        <v>-24072</v>
      </c>
      <c r="J42" s="25">
        <f t="shared" si="15"/>
        <v>-54303.8</v>
      </c>
      <c r="K42" s="25">
        <f t="shared" si="15"/>
        <v>-65084</v>
      </c>
      <c r="L42" s="25">
        <f t="shared" si="15"/>
        <v>-55309.62</v>
      </c>
      <c r="M42" s="25">
        <f t="shared" si="15"/>
        <v>-34060</v>
      </c>
      <c r="N42" s="25">
        <f t="shared" si="15"/>
        <v>-21956</v>
      </c>
      <c r="O42" s="25">
        <f t="shared" si="15"/>
        <v>-705626.4500000001</v>
      </c>
    </row>
    <row r="43" spans="1:15" ht="18.75" customHeight="1">
      <c r="A43" s="17" t="s">
        <v>55</v>
      </c>
      <c r="B43" s="26">
        <f>B44+B45</f>
        <v>-79140</v>
      </c>
      <c r="C43" s="26">
        <f>C44+C45</f>
        <v>-82724</v>
      </c>
      <c r="D43" s="26">
        <f>D44+D45</f>
        <v>-57516</v>
      </c>
      <c r="E43" s="26">
        <f>E44+E45</f>
        <v>-9448</v>
      </c>
      <c r="F43" s="26">
        <f aca="true" t="shared" si="16" ref="F43:N43">F44+F45</f>
        <v>-49616</v>
      </c>
      <c r="G43" s="26">
        <f t="shared" si="16"/>
        <v>-86596</v>
      </c>
      <c r="H43" s="26">
        <f t="shared" si="16"/>
        <v>-77492</v>
      </c>
      <c r="I43" s="26">
        <f>I44+I45</f>
        <v>-23072</v>
      </c>
      <c r="J43" s="26">
        <f>J44+J45</f>
        <v>-47392</v>
      </c>
      <c r="K43" s="26">
        <f>K44+K45</f>
        <v>-65084</v>
      </c>
      <c r="L43" s="26">
        <f>L44+L45</f>
        <v>-48416</v>
      </c>
      <c r="M43" s="26">
        <f t="shared" si="16"/>
        <v>-34060</v>
      </c>
      <c r="N43" s="26">
        <f t="shared" si="16"/>
        <v>-21956</v>
      </c>
      <c r="O43" s="25">
        <f aca="true" t="shared" si="17" ref="O43:O62">SUM(B43:N43)</f>
        <v>-682512</v>
      </c>
    </row>
    <row r="44" spans="1:26" ht="18.75" customHeight="1">
      <c r="A44" s="13" t="s">
        <v>56</v>
      </c>
      <c r="B44" s="20">
        <f>ROUND(-B9*$D$3,2)</f>
        <v>-79140</v>
      </c>
      <c r="C44" s="20">
        <f>ROUND(-C9*$D$3,2)</f>
        <v>-82724</v>
      </c>
      <c r="D44" s="20">
        <f>ROUND(-D9*$D$3,2)</f>
        <v>-57516</v>
      </c>
      <c r="E44" s="20">
        <f>ROUND(-E9*$D$3,2)</f>
        <v>-9448</v>
      </c>
      <c r="F44" s="20">
        <f aca="true" t="shared" si="18" ref="F44:N44">ROUND(-F9*$D$3,2)</f>
        <v>-49616</v>
      </c>
      <c r="G44" s="20">
        <f t="shared" si="18"/>
        <v>-86596</v>
      </c>
      <c r="H44" s="20">
        <f t="shared" si="18"/>
        <v>-77492</v>
      </c>
      <c r="I44" s="20">
        <f>ROUND(-I9*$D$3,2)</f>
        <v>-23072</v>
      </c>
      <c r="J44" s="20">
        <f>ROUND(-J9*$D$3,2)</f>
        <v>-47392</v>
      </c>
      <c r="K44" s="20">
        <f>ROUND(-K9*$D$3,2)</f>
        <v>-65084</v>
      </c>
      <c r="L44" s="20">
        <f>ROUND(-L9*$D$3,2)</f>
        <v>-48416</v>
      </c>
      <c r="M44" s="20">
        <f t="shared" si="18"/>
        <v>-34060</v>
      </c>
      <c r="N44" s="20">
        <f t="shared" si="18"/>
        <v>-21956</v>
      </c>
      <c r="O44" s="45">
        <f t="shared" si="17"/>
        <v>-682512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8" customHeight="1">
      <c r="A60" s="17" t="s">
        <v>110</v>
      </c>
      <c r="B60" s="27">
        <v>-5176.23</v>
      </c>
      <c r="C60" s="27">
        <v>-150.96</v>
      </c>
      <c r="D60" s="27">
        <v>0</v>
      </c>
      <c r="E60" s="27">
        <v>0</v>
      </c>
      <c r="F60" s="27">
        <v>0</v>
      </c>
      <c r="G60" s="27">
        <v>0</v>
      </c>
      <c r="H60" s="27">
        <v>-13865.11</v>
      </c>
      <c r="I60" s="27">
        <v>0</v>
      </c>
      <c r="J60" s="27">
        <v>-15983.34</v>
      </c>
      <c r="K60" s="27">
        <v>0</v>
      </c>
      <c r="L60" s="27">
        <v>-71813.66</v>
      </c>
      <c r="M60" s="27">
        <v>0</v>
      </c>
      <c r="N60" s="27">
        <v>0</v>
      </c>
      <c r="O60" s="20">
        <f t="shared" si="17"/>
        <v>-106989.3</v>
      </c>
    </row>
    <row r="61" spans="1:26" ht="18" customHeight="1">
      <c r="A61" s="2" t="s">
        <v>68</v>
      </c>
      <c r="B61" s="29">
        <f aca="true" t="shared" si="21" ref="B61:N61">+B36+B42</f>
        <v>1047333.72292798</v>
      </c>
      <c r="C61" s="29">
        <f t="shared" si="21"/>
        <v>787492.1104750001</v>
      </c>
      <c r="D61" s="29">
        <f t="shared" si="21"/>
        <v>707328.9527783501</v>
      </c>
      <c r="E61" s="29">
        <f t="shared" si="21"/>
        <v>162737.949632</v>
      </c>
      <c r="F61" s="29">
        <f t="shared" si="21"/>
        <v>697907.9192129999</v>
      </c>
      <c r="G61" s="29">
        <f t="shared" si="21"/>
        <v>866850.3928</v>
      </c>
      <c r="H61" s="29">
        <f t="shared" si="21"/>
        <v>707078.1549</v>
      </c>
      <c r="I61" s="29">
        <f t="shared" si="21"/>
        <v>206370.623049</v>
      </c>
      <c r="J61" s="29">
        <f>+J36+J42</f>
        <v>859197.496048</v>
      </c>
      <c r="K61" s="29">
        <f>+K36+K42</f>
        <v>730398.1842024999</v>
      </c>
      <c r="L61" s="29">
        <f>+L36+L42</f>
        <v>841303.6634899201</v>
      </c>
      <c r="M61" s="29">
        <f t="shared" si="21"/>
        <v>430526.95902098995</v>
      </c>
      <c r="N61" s="29">
        <f t="shared" si="21"/>
        <v>220322.9591488</v>
      </c>
      <c r="O61" s="29">
        <f>SUM(B61:N61)</f>
        <v>8264849.08768554</v>
      </c>
      <c r="P61"/>
      <c r="Q61" s="74"/>
      <c r="R61"/>
      <c r="S61"/>
      <c r="T61"/>
      <c r="U61"/>
      <c r="V61"/>
      <c r="W61"/>
      <c r="X61"/>
      <c r="Y61"/>
      <c r="Z61"/>
    </row>
    <row r="62" spans="1:15" ht="26.25" customHeight="1">
      <c r="A62" s="33" t="s">
        <v>111</v>
      </c>
      <c r="B62" s="46">
        <v>-4024.37</v>
      </c>
      <c r="C62" s="46"/>
      <c r="D62" s="46"/>
      <c r="E62" s="46"/>
      <c r="F62" s="46"/>
      <c r="G62" s="46"/>
      <c r="H62" s="46">
        <v>-10358.9</v>
      </c>
      <c r="I62" s="46"/>
      <c r="J62" s="46">
        <v>-9071.54</v>
      </c>
      <c r="K62" s="46"/>
      <c r="L62" s="46">
        <v>-64920.04</v>
      </c>
      <c r="M62" s="46"/>
      <c r="N62" s="46"/>
      <c r="O62" s="46">
        <f t="shared" si="17"/>
        <v>-88374.85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5">
        <f>SUM(B65:B78)</f>
        <v>1047333.71</v>
      </c>
      <c r="C64" s="35">
        <f aca="true" t="shared" si="22" ref="C64:N64">SUM(C65:C78)</f>
        <v>787492.11</v>
      </c>
      <c r="D64" s="35">
        <f t="shared" si="22"/>
        <v>707328.95</v>
      </c>
      <c r="E64" s="35">
        <f t="shared" si="22"/>
        <v>162737.95</v>
      </c>
      <c r="F64" s="35">
        <f t="shared" si="22"/>
        <v>697907.92</v>
      </c>
      <c r="G64" s="35">
        <f t="shared" si="22"/>
        <v>866850.39</v>
      </c>
      <c r="H64" s="35">
        <f t="shared" si="22"/>
        <v>707078.16</v>
      </c>
      <c r="I64" s="35">
        <f t="shared" si="22"/>
        <v>206370.62</v>
      </c>
      <c r="J64" s="35">
        <f t="shared" si="22"/>
        <v>859197.49</v>
      </c>
      <c r="K64" s="35">
        <f t="shared" si="22"/>
        <v>730398.19</v>
      </c>
      <c r="L64" s="35">
        <f t="shared" si="22"/>
        <v>841303.67</v>
      </c>
      <c r="M64" s="35">
        <f t="shared" si="22"/>
        <v>430526.96</v>
      </c>
      <c r="N64" s="35">
        <f t="shared" si="22"/>
        <v>220322.96</v>
      </c>
      <c r="O64" s="29">
        <f>SUM(O65:O78)</f>
        <v>8264849.08</v>
      </c>
    </row>
    <row r="65" spans="1:16" ht="18.75" customHeight="1">
      <c r="A65" s="17" t="s">
        <v>70</v>
      </c>
      <c r="B65" s="35">
        <v>207088.06</v>
      </c>
      <c r="C65" s="35">
        <v>227012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434100.06</v>
      </c>
      <c r="P65"/>
    </row>
    <row r="66" spans="1:16" ht="18.75" customHeight="1">
      <c r="A66" s="17" t="s">
        <v>71</v>
      </c>
      <c r="B66" s="35">
        <f>836738.61+3507.04</f>
        <v>840245.65</v>
      </c>
      <c r="C66" s="35">
        <f>2119.35+558360.76</f>
        <v>560480.11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1400725.76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707328.95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707328.95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162737.95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162737.95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697907.92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697907.92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866850.39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866850.39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707078.16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707078.16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206370.62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206370.62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859197.49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859197.49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730398.19</v>
      </c>
      <c r="L74" s="34">
        <v>0</v>
      </c>
      <c r="M74" s="34">
        <v>0</v>
      </c>
      <c r="N74" s="34">
        <v>0</v>
      </c>
      <c r="O74" s="29">
        <f t="shared" si="23"/>
        <v>730398.19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841303.67</v>
      </c>
      <c r="M75" s="34">
        <v>0</v>
      </c>
      <c r="N75" s="59">
        <v>0</v>
      </c>
      <c r="O75" s="26">
        <f t="shared" si="23"/>
        <v>841303.67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430526.96</v>
      </c>
      <c r="N76" s="34">
        <v>0</v>
      </c>
      <c r="O76" s="29">
        <f t="shared" si="23"/>
        <v>430526.96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220322.96</v>
      </c>
      <c r="O77" s="26">
        <f t="shared" si="23"/>
        <v>220322.96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2.3332282427662587</v>
      </c>
      <c r="C82" s="43">
        <v>2.504625200669399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2.0465220119908265</v>
      </c>
      <c r="C83" s="43">
        <v>2.097466868598275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1.8679925519836023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2.771862190012804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2.1812645211870354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1.7296476858334806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2.091077414651958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2.138777883419184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2.054081693057821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2.4115696589882005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2.3107080876629564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2.902141613183883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2.514440964649473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39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2018-05-16T19:53:26Z</dcterms:modified>
  <cp:category/>
  <cp:version/>
  <cp:contentType/>
  <cp:contentStatus/>
</cp:coreProperties>
</file>