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<sst xmlns="http://schemas.openxmlformats.org/spreadsheetml/2006/main" count="114" uniqueCount="112">
  <si>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</si>
  <si>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</si>
  <si>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</si>
  <si>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</si>
  <si>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</si>
  <si>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</si>
  <si>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</si>
  <si>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</si>
  <si>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</si>
  <si>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</si>
  <si>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</si>
  <si>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</si>
  <si>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</si>
  <si>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</si>
  <si>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</si>
  <si>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</si>
  <si>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</si>
  <si>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</si>
  <si>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</si>
  <si>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</si>
  <si>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</si>
  <si>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</si>
  <si>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</si>
  <si>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</si>
  <si>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</si>
  <si>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</si>
  <si>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</si>
  <si>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</si>
  <si>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</si>
  <si>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</si>
  <si>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</si>
  <si>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</si>
  <si>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</si>
  <si>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</si>
  <si>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</si>
  <si>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</si>
  <si>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</si>
  <si>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</si>
  <si>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</si>
  <si>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</si>
  <si>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</si>
  <si>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</si>
  <si>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</si>
  <si>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</si>
  <si>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</si>
  <si>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</si>
  <si>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</si>
  <si>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</si>
  <si>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</si>
  <si>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</si>
  <si>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</si>
  <si>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</si>
  <si>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</si>
  <si>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</si>
  <si>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</si>
  <si>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</si>
  <si>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</si>
  <si>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</si>
  <si>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</si>
  <si>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</si>
  <si>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</si>
  <si>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</si>
  <si>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</si>
  <si>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</si>
  <si>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</si>
  <si>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</si>
  <si>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</si>
  <si>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</si>
  <si>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</si>
  <si>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</si>
  <si>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</si>
  <si>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</si>
  <si>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</si>
  <si>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</si>
  <si>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</si>
  <si>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</si>
  <si>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</si>
  <si>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</si>
  <si>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</si>
  <si>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</si>
  <si>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</si>
  <si>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</si>
  <si>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</si>
  <si>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</si>
  <si>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</si>
  <si>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</si>
  <si>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</si>
  <si>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</si>
  <si>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</si>
  <si>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</si>
  <si>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</si>
  <si>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</si>
  <si>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</si>
  <si>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</si>
  <si>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</si>
  <si>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</si>
  <si>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</si>
  <si>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</si>
  <si>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</si>
  <si>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</si>
  <si>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</si>
  <si>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</si>
  <si>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</si>
  <si>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</si>
  <si>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</si>
  <si>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</si>
  <si>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</si>
  <si>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</si>
  <si>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</si>
  <si>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09/05/18 - VENCIMENTO 16/05/18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</si>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</sst>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64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64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64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545144</v>
      </c>
      <c r="C7" s="10">
        <f>C8+C20+C24</f>
        <v>401727</v>
      </c>
      <c r="D7" s="10">
        <f>D8+D20+D24</f>
        <v>409719</v>
      </c>
      <c r="E7" s="10">
        <f>E8+E20+E24</f>
        <v>64920</v>
      </c>
      <c r="F7" s="10">
        <f aca="true" t="shared" si="0" ref="F7:N7">F8+F20+F24</f>
        <v>353418</v>
      </c>
      <c r="G7" s="10">
        <f t="shared" si="0"/>
        <v>556175</v>
      </c>
      <c r="H7" s="10">
        <f>H8+H20+H24</f>
        <v>379523</v>
      </c>
      <c r="I7" s="10">
        <f>I8+I20+I24</f>
        <v>110571</v>
      </c>
      <c r="J7" s="10">
        <f>J8+J20+J24</f>
        <v>442893</v>
      </c>
      <c r="K7" s="10">
        <f>K8+K20+K24</f>
        <v>327947</v>
      </c>
      <c r="L7" s="10">
        <f>L8+L20+L24</f>
        <v>386265</v>
      </c>
      <c r="M7" s="10">
        <f t="shared" si="0"/>
        <v>162675</v>
      </c>
      <c r="N7" s="10">
        <f t="shared" si="0"/>
        <v>97683</v>
      </c>
      <c r="O7" s="10">
        <f>+O8+O20+O24</f>
        <v>4238660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228767</v>
      </c>
      <c r="C8" s="12">
        <f>+C9+C12+C16</f>
        <v>180751</v>
      </c>
      <c r="D8" s="12">
        <f>+D9+D12+D16</f>
        <v>199245</v>
      </c>
      <c r="E8" s="12">
        <f>+E9+E12+E16</f>
        <v>29013</v>
      </c>
      <c r="F8" s="12">
        <f aca="true" t="shared" si="1" ref="F8:N8">+F9+F12+F16</f>
        <v>161131</v>
      </c>
      <c r="G8" s="12">
        <f t="shared" si="1"/>
        <v>258205</v>
      </c>
      <c r="H8" s="12">
        <f>+H9+H12+H16</f>
        <v>170642</v>
      </c>
      <c r="I8" s="12">
        <f>+I9+I12+I16</f>
        <v>51928</v>
      </c>
      <c r="J8" s="12">
        <f>+J9+J12+J16</f>
        <v>205290</v>
      </c>
      <c r="K8" s="12">
        <f>+K9+K12+K16</f>
        <v>150705</v>
      </c>
      <c r="L8" s="12">
        <f>+L9+L12+L16</f>
        <v>165787</v>
      </c>
      <c r="M8" s="12">
        <f t="shared" si="1"/>
        <v>80740</v>
      </c>
      <c r="N8" s="12">
        <f t="shared" si="1"/>
        <v>50014</v>
      </c>
      <c r="O8" s="12">
        <f>SUM(B8:N8)</f>
        <v>1932218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20396</v>
      </c>
      <c r="C9" s="14">
        <v>21275</v>
      </c>
      <c r="D9" s="14">
        <v>14428</v>
      </c>
      <c r="E9" s="14">
        <v>2413</v>
      </c>
      <c r="F9" s="14">
        <v>12901</v>
      </c>
      <c r="G9" s="14">
        <v>21900</v>
      </c>
      <c r="H9" s="14">
        <v>20259</v>
      </c>
      <c r="I9" s="14">
        <v>6049</v>
      </c>
      <c r="J9" s="14">
        <v>12058</v>
      </c>
      <c r="K9" s="14">
        <v>16635</v>
      </c>
      <c r="L9" s="14">
        <v>12666</v>
      </c>
      <c r="M9" s="14">
        <v>8910</v>
      </c>
      <c r="N9" s="14">
        <v>5743</v>
      </c>
      <c r="O9" s="12">
        <f aca="true" t="shared" si="2" ref="O9:O19">SUM(B9:N9)</f>
        <v>175633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20396</v>
      </c>
      <c r="C10" s="14">
        <f>+C9-C11</f>
        <v>21275</v>
      </c>
      <c r="D10" s="14">
        <f>+D9-D11</f>
        <v>14428</v>
      </c>
      <c r="E10" s="14">
        <f>+E9-E11</f>
        <v>2413</v>
      </c>
      <c r="F10" s="14">
        <f aca="true" t="shared" si="3" ref="F10:N10">+F9-F11</f>
        <v>12901</v>
      </c>
      <c r="G10" s="14">
        <f t="shared" si="3"/>
        <v>21900</v>
      </c>
      <c r="H10" s="14">
        <f>+H9-H11</f>
        <v>20259</v>
      </c>
      <c r="I10" s="14">
        <f>+I9-I11</f>
        <v>6049</v>
      </c>
      <c r="J10" s="14">
        <f>+J9-J11</f>
        <v>12058</v>
      </c>
      <c r="K10" s="14">
        <f>+K9-K11</f>
        <v>16635</v>
      </c>
      <c r="L10" s="14">
        <f>+L9-L11</f>
        <v>12666</v>
      </c>
      <c r="M10" s="14">
        <f t="shared" si="3"/>
        <v>8910</v>
      </c>
      <c r="N10" s="14">
        <f t="shared" si="3"/>
        <v>5743</v>
      </c>
      <c r="O10" s="12">
        <f t="shared" si="2"/>
        <v>175633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197716</v>
      </c>
      <c r="C12" s="14">
        <f>C13+C14+C15</f>
        <v>151206</v>
      </c>
      <c r="D12" s="14">
        <f>D13+D14+D15</f>
        <v>176582</v>
      </c>
      <c r="E12" s="14">
        <f>E13+E14+E15</f>
        <v>25371</v>
      </c>
      <c r="F12" s="14">
        <f aca="true" t="shared" si="4" ref="F12:N12">F13+F14+F15</f>
        <v>140630</v>
      </c>
      <c r="G12" s="14">
        <f t="shared" si="4"/>
        <v>223152</v>
      </c>
      <c r="H12" s="14">
        <f>H13+H14+H15</f>
        <v>142743</v>
      </c>
      <c r="I12" s="14">
        <f>I13+I14+I15</f>
        <v>43574</v>
      </c>
      <c r="J12" s="14">
        <f>J13+J14+J15</f>
        <v>182293</v>
      </c>
      <c r="K12" s="14">
        <f>K13+K14+K15</f>
        <v>127003</v>
      </c>
      <c r="L12" s="14">
        <f>L13+L14+L15</f>
        <v>144202</v>
      </c>
      <c r="M12" s="14">
        <f t="shared" si="4"/>
        <v>68333</v>
      </c>
      <c r="N12" s="14">
        <f t="shared" si="4"/>
        <v>42432</v>
      </c>
      <c r="O12" s="12">
        <f t="shared" si="2"/>
        <v>1665237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94954</v>
      </c>
      <c r="C13" s="14">
        <v>71846</v>
      </c>
      <c r="D13" s="14">
        <v>82757</v>
      </c>
      <c r="E13" s="14">
        <v>12093</v>
      </c>
      <c r="F13" s="14">
        <v>64820</v>
      </c>
      <c r="G13" s="14">
        <v>104831</v>
      </c>
      <c r="H13" s="14">
        <v>69964</v>
      </c>
      <c r="I13" s="14">
        <v>21576</v>
      </c>
      <c r="J13" s="14">
        <v>88169</v>
      </c>
      <c r="K13" s="14">
        <v>59630</v>
      </c>
      <c r="L13" s="14">
        <v>67535</v>
      </c>
      <c r="M13" s="14">
        <v>31625</v>
      </c>
      <c r="N13" s="14">
        <v>19075</v>
      </c>
      <c r="O13" s="12">
        <f t="shared" si="2"/>
        <v>788875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96144</v>
      </c>
      <c r="C14" s="14">
        <v>71049</v>
      </c>
      <c r="D14" s="14">
        <v>89283</v>
      </c>
      <c r="E14" s="14">
        <v>12109</v>
      </c>
      <c r="F14" s="14">
        <v>69480</v>
      </c>
      <c r="G14" s="14">
        <v>106398</v>
      </c>
      <c r="H14" s="14">
        <v>66240</v>
      </c>
      <c r="I14" s="14">
        <v>20057</v>
      </c>
      <c r="J14" s="14">
        <v>89332</v>
      </c>
      <c r="K14" s="14">
        <v>62347</v>
      </c>
      <c r="L14" s="14">
        <v>72352</v>
      </c>
      <c r="M14" s="14">
        <v>33989</v>
      </c>
      <c r="N14" s="14">
        <v>22019</v>
      </c>
      <c r="O14" s="12">
        <f t="shared" si="2"/>
        <v>810799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6618</v>
      </c>
      <c r="C15" s="14">
        <v>8311</v>
      </c>
      <c r="D15" s="14">
        <v>4542</v>
      </c>
      <c r="E15" s="14">
        <v>1169</v>
      </c>
      <c r="F15" s="14">
        <v>6330</v>
      </c>
      <c r="G15" s="14">
        <v>11923</v>
      </c>
      <c r="H15" s="14">
        <v>6539</v>
      </c>
      <c r="I15" s="14">
        <v>1941</v>
      </c>
      <c r="J15" s="14">
        <v>4792</v>
      </c>
      <c r="K15" s="14">
        <v>5026</v>
      </c>
      <c r="L15" s="14">
        <v>4315</v>
      </c>
      <c r="M15" s="14">
        <v>2719</v>
      </c>
      <c r="N15" s="14">
        <v>1338</v>
      </c>
      <c r="O15" s="12">
        <f t="shared" si="2"/>
        <v>65563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10655</v>
      </c>
      <c r="C16" s="14">
        <f>C17+C18+C19</f>
        <v>8270</v>
      </c>
      <c r="D16" s="14">
        <f>D17+D18+D19</f>
        <v>8235</v>
      </c>
      <c r="E16" s="14">
        <f>E17+E18+E19</f>
        <v>1229</v>
      </c>
      <c r="F16" s="14">
        <f aca="true" t="shared" si="5" ref="F16:N16">F17+F18+F19</f>
        <v>7600</v>
      </c>
      <c r="G16" s="14">
        <f t="shared" si="5"/>
        <v>13153</v>
      </c>
      <c r="H16" s="14">
        <f>H17+H18+H19</f>
        <v>7640</v>
      </c>
      <c r="I16" s="14">
        <f>I17+I18+I19</f>
        <v>2305</v>
      </c>
      <c r="J16" s="14">
        <f>J17+J18+J19</f>
        <v>10939</v>
      </c>
      <c r="K16" s="14">
        <f>K17+K18+K19</f>
        <v>7067</v>
      </c>
      <c r="L16" s="14">
        <f>L17+L18+L19</f>
        <v>8919</v>
      </c>
      <c r="M16" s="14">
        <f t="shared" si="5"/>
        <v>3497</v>
      </c>
      <c r="N16" s="14">
        <f t="shared" si="5"/>
        <v>1839</v>
      </c>
      <c r="O16" s="12">
        <f t="shared" si="2"/>
        <v>91348</v>
      </c>
    </row>
    <row r="17" spans="1:26" ht="18.75" customHeight="1">
      <c r="A17" s="15" t="s">
        <v>16</v>
      </c>
      <c r="B17" s="14">
        <v>10530</v>
      </c>
      <c r="C17" s="14">
        <v>8173</v>
      </c>
      <c r="D17" s="14">
        <v>8109</v>
      </c>
      <c r="E17" s="14">
        <v>1212</v>
      </c>
      <c r="F17" s="14">
        <v>7513</v>
      </c>
      <c r="G17" s="14">
        <v>13030</v>
      </c>
      <c r="H17" s="14">
        <v>7546</v>
      </c>
      <c r="I17" s="14">
        <v>2291</v>
      </c>
      <c r="J17" s="14">
        <v>10829</v>
      </c>
      <c r="K17" s="14">
        <v>6978</v>
      </c>
      <c r="L17" s="14">
        <v>8790</v>
      </c>
      <c r="M17" s="14">
        <v>3452</v>
      </c>
      <c r="N17" s="14">
        <v>1807</v>
      </c>
      <c r="O17" s="12">
        <f t="shared" si="2"/>
        <v>90260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107</v>
      </c>
      <c r="C18" s="14">
        <v>87</v>
      </c>
      <c r="D18" s="14">
        <v>114</v>
      </c>
      <c r="E18" s="14">
        <v>16</v>
      </c>
      <c r="F18" s="14">
        <v>70</v>
      </c>
      <c r="G18" s="14">
        <v>111</v>
      </c>
      <c r="H18" s="14">
        <v>78</v>
      </c>
      <c r="I18" s="14">
        <v>12</v>
      </c>
      <c r="J18" s="14">
        <v>102</v>
      </c>
      <c r="K18" s="14">
        <v>84</v>
      </c>
      <c r="L18" s="14">
        <v>116</v>
      </c>
      <c r="M18" s="14">
        <v>37</v>
      </c>
      <c r="N18" s="14">
        <v>28</v>
      </c>
      <c r="O18" s="12">
        <f t="shared" si="2"/>
        <v>962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18</v>
      </c>
      <c r="C19" s="14">
        <v>10</v>
      </c>
      <c r="D19" s="14">
        <v>12</v>
      </c>
      <c r="E19" s="14">
        <v>1</v>
      </c>
      <c r="F19" s="14">
        <v>17</v>
      </c>
      <c r="G19" s="14">
        <v>12</v>
      </c>
      <c r="H19" s="14">
        <v>16</v>
      </c>
      <c r="I19" s="14">
        <v>2</v>
      </c>
      <c r="J19" s="14">
        <v>8</v>
      </c>
      <c r="K19" s="14">
        <v>5</v>
      </c>
      <c r="L19" s="14">
        <v>13</v>
      </c>
      <c r="M19" s="14">
        <v>8</v>
      </c>
      <c r="N19" s="14">
        <v>4</v>
      </c>
      <c r="O19" s="12">
        <f t="shared" si="2"/>
        <v>126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144731</v>
      </c>
      <c r="C20" s="18">
        <f>C21+C22+C23</f>
        <v>90022</v>
      </c>
      <c r="D20" s="18">
        <f>D21+D22+D23</f>
        <v>85056</v>
      </c>
      <c r="E20" s="18">
        <f>E21+E22+E23</f>
        <v>13255</v>
      </c>
      <c r="F20" s="18">
        <f aca="true" t="shared" si="6" ref="F20:N20">F21+F22+F23</f>
        <v>76078</v>
      </c>
      <c r="G20" s="18">
        <f t="shared" si="6"/>
        <v>118508</v>
      </c>
      <c r="H20" s="18">
        <f>H21+H22+H23</f>
        <v>93964</v>
      </c>
      <c r="I20" s="18">
        <f>I21+I22+I23</f>
        <v>26406</v>
      </c>
      <c r="J20" s="18">
        <f>J21+J22+J23</f>
        <v>111596</v>
      </c>
      <c r="K20" s="18">
        <f>K21+K22+K23</f>
        <v>77868</v>
      </c>
      <c r="L20" s="18">
        <f>L21+L22+L23</f>
        <v>113183</v>
      </c>
      <c r="M20" s="18">
        <f t="shared" si="6"/>
        <v>45116</v>
      </c>
      <c r="N20" s="18">
        <f t="shared" si="6"/>
        <v>26066</v>
      </c>
      <c r="O20" s="12">
        <f aca="true" t="shared" si="7" ref="O20:O26">SUM(B20:N20)</f>
        <v>1021849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75218</v>
      </c>
      <c r="C21" s="14">
        <v>49118</v>
      </c>
      <c r="D21" s="14">
        <v>44228</v>
      </c>
      <c r="E21" s="14">
        <v>7300</v>
      </c>
      <c r="F21" s="14">
        <v>39648</v>
      </c>
      <c r="G21" s="14">
        <v>62339</v>
      </c>
      <c r="H21" s="14">
        <v>52154</v>
      </c>
      <c r="I21" s="14">
        <v>14761</v>
      </c>
      <c r="J21" s="14">
        <v>59561</v>
      </c>
      <c r="K21" s="14">
        <v>40960</v>
      </c>
      <c r="L21" s="14">
        <v>58229</v>
      </c>
      <c r="M21" s="14">
        <v>23474</v>
      </c>
      <c r="N21" s="14">
        <v>13186</v>
      </c>
      <c r="O21" s="12">
        <f t="shared" si="7"/>
        <v>540176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66257</v>
      </c>
      <c r="C22" s="14">
        <v>37892</v>
      </c>
      <c r="D22" s="14">
        <v>39215</v>
      </c>
      <c r="E22" s="14">
        <v>5560</v>
      </c>
      <c r="F22" s="14">
        <v>34214</v>
      </c>
      <c r="G22" s="14">
        <v>52211</v>
      </c>
      <c r="H22" s="14">
        <v>39564</v>
      </c>
      <c r="I22" s="14">
        <v>11005</v>
      </c>
      <c r="J22" s="14">
        <v>49590</v>
      </c>
      <c r="K22" s="14">
        <v>34817</v>
      </c>
      <c r="L22" s="14">
        <v>52631</v>
      </c>
      <c r="M22" s="14">
        <v>20474</v>
      </c>
      <c r="N22" s="14">
        <v>12334</v>
      </c>
      <c r="O22" s="12">
        <f t="shared" si="7"/>
        <v>455764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3256</v>
      </c>
      <c r="C23" s="14">
        <v>3012</v>
      </c>
      <c r="D23" s="14">
        <v>1613</v>
      </c>
      <c r="E23" s="14">
        <v>395</v>
      </c>
      <c r="F23" s="14">
        <v>2216</v>
      </c>
      <c r="G23" s="14">
        <v>3958</v>
      </c>
      <c r="H23" s="14">
        <v>2246</v>
      </c>
      <c r="I23" s="14">
        <v>640</v>
      </c>
      <c r="J23" s="14">
        <v>2445</v>
      </c>
      <c r="K23" s="14">
        <v>2091</v>
      </c>
      <c r="L23" s="14">
        <v>2323</v>
      </c>
      <c r="M23" s="14">
        <v>1168</v>
      </c>
      <c r="N23" s="14">
        <v>546</v>
      </c>
      <c r="O23" s="12">
        <f t="shared" si="7"/>
        <v>25909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171646</v>
      </c>
      <c r="C24" s="14">
        <f>C25+C26</f>
        <v>130954</v>
      </c>
      <c r="D24" s="14">
        <f>D25+D26</f>
        <v>125418</v>
      </c>
      <c r="E24" s="14">
        <f>E25+E26</f>
        <v>22652</v>
      </c>
      <c r="F24" s="14">
        <f aca="true" t="shared" si="8" ref="F24:N24">F25+F26</f>
        <v>116209</v>
      </c>
      <c r="G24" s="14">
        <f t="shared" si="8"/>
        <v>179462</v>
      </c>
      <c r="H24" s="14">
        <f>H25+H26</f>
        <v>114917</v>
      </c>
      <c r="I24" s="14">
        <f>I25+I26</f>
        <v>32237</v>
      </c>
      <c r="J24" s="14">
        <f>J25+J26</f>
        <v>126007</v>
      </c>
      <c r="K24" s="14">
        <f>K25+K26</f>
        <v>99374</v>
      </c>
      <c r="L24" s="14">
        <f>L25+L26</f>
        <v>107295</v>
      </c>
      <c r="M24" s="14">
        <f t="shared" si="8"/>
        <v>36819</v>
      </c>
      <c r="N24" s="14">
        <f t="shared" si="8"/>
        <v>21603</v>
      </c>
      <c r="O24" s="12">
        <f t="shared" si="7"/>
        <v>1284593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80797</v>
      </c>
      <c r="C25" s="14">
        <v>68870</v>
      </c>
      <c r="D25" s="14">
        <v>65522</v>
      </c>
      <c r="E25" s="14">
        <v>13277</v>
      </c>
      <c r="F25" s="14">
        <v>61912</v>
      </c>
      <c r="G25" s="14">
        <v>100192</v>
      </c>
      <c r="H25" s="14">
        <v>65865</v>
      </c>
      <c r="I25" s="14">
        <v>19534</v>
      </c>
      <c r="J25" s="14">
        <v>61502</v>
      </c>
      <c r="K25" s="14">
        <v>53643</v>
      </c>
      <c r="L25" s="14">
        <v>51949</v>
      </c>
      <c r="M25" s="14">
        <v>18264</v>
      </c>
      <c r="N25" s="14">
        <v>9442</v>
      </c>
      <c r="O25" s="12">
        <f t="shared" si="7"/>
        <v>670769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90849</v>
      </c>
      <c r="C26" s="14">
        <v>62084</v>
      </c>
      <c r="D26" s="14">
        <v>59896</v>
      </c>
      <c r="E26" s="14">
        <v>9375</v>
      </c>
      <c r="F26" s="14">
        <v>54297</v>
      </c>
      <c r="G26" s="14">
        <v>79270</v>
      </c>
      <c r="H26" s="14">
        <v>49052</v>
      </c>
      <c r="I26" s="14">
        <v>12703</v>
      </c>
      <c r="J26" s="14">
        <v>64505</v>
      </c>
      <c r="K26" s="14">
        <v>45731</v>
      </c>
      <c r="L26" s="14">
        <v>55346</v>
      </c>
      <c r="M26" s="14">
        <v>18555</v>
      </c>
      <c r="N26" s="14">
        <v>12161</v>
      </c>
      <c r="O26" s="12">
        <f t="shared" si="7"/>
        <v>613824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1147869.57488624</v>
      </c>
      <c r="C36" s="58">
        <f aca="true" t="shared" si="11" ref="C36:N36">C37+C38+C39+C40</f>
        <v>887433.9341735</v>
      </c>
      <c r="D36" s="58">
        <f t="shared" si="11"/>
        <v>775441.3258359502</v>
      </c>
      <c r="E36" s="58">
        <f t="shared" si="11"/>
        <v>179924.054528</v>
      </c>
      <c r="F36" s="58">
        <f t="shared" si="11"/>
        <v>773661.8994269</v>
      </c>
      <c r="G36" s="58">
        <f t="shared" si="11"/>
        <v>966044.1399999999</v>
      </c>
      <c r="H36" s="58">
        <f t="shared" si="11"/>
        <v>797092.3372999999</v>
      </c>
      <c r="I36" s="58">
        <f>I37+I38+I39+I40</f>
        <v>236469.6338142</v>
      </c>
      <c r="J36" s="58">
        <f>J37+J38+J39+J40</f>
        <v>916641.3580374</v>
      </c>
      <c r="K36" s="58">
        <f>K37+K38+K39+K40</f>
        <v>804553.9735820999</v>
      </c>
      <c r="L36" s="58">
        <f>L37+L38+L39+L40</f>
        <v>899431.0140464001</v>
      </c>
      <c r="M36" s="58">
        <f t="shared" si="11"/>
        <v>476111.39037525</v>
      </c>
      <c r="N36" s="58">
        <f t="shared" si="11"/>
        <v>245608.22667648</v>
      </c>
      <c r="O36" s="58">
        <f>O37+O38+O39+O40</f>
        <v>9106282.86268242</v>
      </c>
    </row>
    <row r="37" spans="1:15" ht="18.75" customHeight="1">
      <c r="A37" s="55" t="s">
        <v>50</v>
      </c>
      <c r="B37" s="52">
        <f aca="true" t="shared" si="12" ref="B37:N37">B29*B7</f>
        <v>1143330.5112</v>
      </c>
      <c r="C37" s="52">
        <f t="shared" si="12"/>
        <v>883960.0908</v>
      </c>
      <c r="D37" s="52">
        <f t="shared" si="12"/>
        <v>765437.0358000001</v>
      </c>
      <c r="E37" s="52">
        <f t="shared" si="12"/>
        <v>179685.576</v>
      </c>
      <c r="F37" s="52">
        <f t="shared" si="12"/>
        <v>770910.6834</v>
      </c>
      <c r="G37" s="52">
        <f t="shared" si="12"/>
        <v>962127.1325</v>
      </c>
      <c r="H37" s="52">
        <f t="shared" si="12"/>
        <v>793468.7361</v>
      </c>
      <c r="I37" s="52">
        <f>I29*I7</f>
        <v>236433.9693</v>
      </c>
      <c r="J37" s="52">
        <f>J29*J7</f>
        <v>909702.222</v>
      </c>
      <c r="K37" s="52">
        <f>K29*K7</f>
        <v>790811.3957999999</v>
      </c>
      <c r="L37" s="52">
        <f>L29*L7</f>
        <v>892349.403</v>
      </c>
      <c r="M37" s="52">
        <f t="shared" si="12"/>
        <v>472001.5125</v>
      </c>
      <c r="N37" s="52">
        <f t="shared" si="12"/>
        <v>245604.3669</v>
      </c>
      <c r="O37" s="54">
        <f>SUM(B37:N37)</f>
        <v>9045822.635300001</v>
      </c>
    </row>
    <row r="38" spans="1:15" ht="18.75" customHeight="1">
      <c r="A38" s="55" t="s">
        <v>51</v>
      </c>
      <c r="B38" s="52">
        <f aca="true" t="shared" si="13" ref="B38:N38">B30*B7</f>
        <v>-3376.91631376</v>
      </c>
      <c r="C38" s="52">
        <f t="shared" si="13"/>
        <v>-2357.9366265</v>
      </c>
      <c r="D38" s="52">
        <f t="shared" si="13"/>
        <v>-2273.91996405</v>
      </c>
      <c r="E38" s="52">
        <f t="shared" si="13"/>
        <v>-407.801472</v>
      </c>
      <c r="F38" s="52">
        <f t="shared" si="13"/>
        <v>-2247.0139731</v>
      </c>
      <c r="G38" s="52">
        <f t="shared" si="13"/>
        <v>-2836.4925000000003</v>
      </c>
      <c r="H38" s="52">
        <f t="shared" si="13"/>
        <v>-2125.3288</v>
      </c>
      <c r="I38" s="52">
        <f>I30*I7</f>
        <v>-619.1754858</v>
      </c>
      <c r="J38" s="52">
        <f>J30*J7</f>
        <v>-2519.2639626</v>
      </c>
      <c r="K38" s="52">
        <f>K30*K7</f>
        <v>-2087.6122179</v>
      </c>
      <c r="L38" s="52">
        <f>L30*L7</f>
        <v>-2414.2489536</v>
      </c>
      <c r="M38" s="52">
        <f t="shared" si="13"/>
        <v>-1198.68212475</v>
      </c>
      <c r="N38" s="52">
        <f t="shared" si="13"/>
        <v>-715.18022352</v>
      </c>
      <c r="O38" s="25">
        <f>SUM(B38:N38)</f>
        <v>-25179.572617580005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4091.34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0</v>
      </c>
      <c r="O40" s="54">
        <f>SUM(B40:N40)</f>
        <v>60203.76000000001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-82735.86</v>
      </c>
      <c r="C42" s="25">
        <f aca="true" t="shared" si="15" ref="C42:O42">+C43+C46+C58+C59-C62+C60</f>
        <v>-87370.31</v>
      </c>
      <c r="D42" s="25">
        <f t="shared" si="15"/>
        <v>-58712</v>
      </c>
      <c r="E42" s="25">
        <f t="shared" si="15"/>
        <v>-10652</v>
      </c>
      <c r="F42" s="25">
        <f t="shared" si="15"/>
        <v>-52604</v>
      </c>
      <c r="G42" s="25">
        <f t="shared" si="15"/>
        <v>-88100</v>
      </c>
      <c r="H42" s="25">
        <f t="shared" si="15"/>
        <v>-84542.20999999999</v>
      </c>
      <c r="I42" s="25">
        <f t="shared" si="15"/>
        <v>-25196</v>
      </c>
      <c r="J42" s="25">
        <f t="shared" si="15"/>
        <v>-55143.8</v>
      </c>
      <c r="K42" s="25">
        <f t="shared" si="15"/>
        <v>-66540</v>
      </c>
      <c r="L42" s="25">
        <f t="shared" si="15"/>
        <v>-57557.619999999995</v>
      </c>
      <c r="M42" s="25">
        <f t="shared" si="15"/>
        <v>-35640</v>
      </c>
      <c r="N42" s="25">
        <f t="shared" si="15"/>
        <v>-22972</v>
      </c>
      <c r="O42" s="25">
        <f t="shared" si="15"/>
        <v>-727765.7999999999</v>
      </c>
    </row>
    <row r="43" spans="1:15" ht="18.75" customHeight="1">
      <c r="A43" s="17" t="s">
        <v>55</v>
      </c>
      <c r="B43" s="26">
        <f>B44+B45</f>
        <v>-81584</v>
      </c>
      <c r="C43" s="26">
        <f>C44+C45</f>
        <v>-85100</v>
      </c>
      <c r="D43" s="26">
        <f>D44+D45</f>
        <v>-57712</v>
      </c>
      <c r="E43" s="26">
        <f>E44+E45</f>
        <v>-9652</v>
      </c>
      <c r="F43" s="26">
        <f aca="true" t="shared" si="16" ref="F43:N43">F44+F45</f>
        <v>-51604</v>
      </c>
      <c r="G43" s="26">
        <f t="shared" si="16"/>
        <v>-87600</v>
      </c>
      <c r="H43" s="26">
        <f t="shared" si="16"/>
        <v>-81036</v>
      </c>
      <c r="I43" s="26">
        <f>I44+I45</f>
        <v>-24196</v>
      </c>
      <c r="J43" s="26">
        <f>J44+J45</f>
        <v>-48232</v>
      </c>
      <c r="K43" s="26">
        <f>K44+K45</f>
        <v>-66540</v>
      </c>
      <c r="L43" s="26">
        <f>L44+L45</f>
        <v>-50664</v>
      </c>
      <c r="M43" s="26">
        <f t="shared" si="16"/>
        <v>-35640</v>
      </c>
      <c r="N43" s="26">
        <f t="shared" si="16"/>
        <v>-22972</v>
      </c>
      <c r="O43" s="25">
        <f aca="true" t="shared" si="17" ref="O43:O62">SUM(B43:N43)</f>
        <v>-702532</v>
      </c>
    </row>
    <row r="44" spans="1:26" ht="18.75" customHeight="1">
      <c r="A44" s="13" t="s">
        <v>56</v>
      </c>
      <c r="B44" s="20">
        <f>ROUND(-B9*$D$3,2)</f>
        <v>-81584</v>
      </c>
      <c r="C44" s="20">
        <f>ROUND(-C9*$D$3,2)</f>
        <v>-85100</v>
      </c>
      <c r="D44" s="20">
        <f>ROUND(-D9*$D$3,2)</f>
        <v>-57712</v>
      </c>
      <c r="E44" s="20">
        <f>ROUND(-E9*$D$3,2)</f>
        <v>-9652</v>
      </c>
      <c r="F44" s="20">
        <f aca="true" t="shared" si="18" ref="F44:N44">ROUND(-F9*$D$3,2)</f>
        <v>-51604</v>
      </c>
      <c r="G44" s="20">
        <f t="shared" si="18"/>
        <v>-87600</v>
      </c>
      <c r="H44" s="20">
        <f t="shared" si="18"/>
        <v>-81036</v>
      </c>
      <c r="I44" s="20">
        <f>ROUND(-I9*$D$3,2)</f>
        <v>-24196</v>
      </c>
      <c r="J44" s="20">
        <f>ROUND(-J9*$D$3,2)</f>
        <v>-48232</v>
      </c>
      <c r="K44" s="20">
        <f>ROUND(-K9*$D$3,2)</f>
        <v>-66540</v>
      </c>
      <c r="L44" s="20">
        <f>ROUND(-L9*$D$3,2)</f>
        <v>-50664</v>
      </c>
      <c r="M44" s="20">
        <f t="shared" si="18"/>
        <v>-35640</v>
      </c>
      <c r="N44" s="20">
        <f t="shared" si="18"/>
        <v>-22972</v>
      </c>
      <c r="O44" s="45">
        <f t="shared" si="17"/>
        <v>-702532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9.5" customHeight="1">
      <c r="A60" s="17" t="s">
        <v>110</v>
      </c>
      <c r="B60" s="27">
        <v>-6328.09</v>
      </c>
      <c r="C60" s="27">
        <v>-2421.27</v>
      </c>
      <c r="D60" s="27">
        <v>0</v>
      </c>
      <c r="E60" s="27">
        <v>0</v>
      </c>
      <c r="F60" s="27">
        <v>0</v>
      </c>
      <c r="G60" s="27">
        <v>0</v>
      </c>
      <c r="H60" s="27">
        <v>-17371.32</v>
      </c>
      <c r="I60" s="27">
        <v>0</v>
      </c>
      <c r="J60" s="27">
        <v>-22895.14</v>
      </c>
      <c r="K60" s="27">
        <v>0</v>
      </c>
      <c r="L60" s="27">
        <v>-78707.28</v>
      </c>
      <c r="M60" s="27">
        <v>0</v>
      </c>
      <c r="N60" s="27">
        <v>0</v>
      </c>
      <c r="O60" s="24">
        <f t="shared" si="17"/>
        <v>-127723.1</v>
      </c>
    </row>
    <row r="61" spans="1:26" ht="19.5" customHeight="1">
      <c r="A61" s="2" t="s">
        <v>68</v>
      </c>
      <c r="B61" s="29">
        <f aca="true" t="shared" si="21" ref="B61:N61">+B36+B42</f>
        <v>1065133.71488624</v>
      </c>
      <c r="C61" s="29">
        <f t="shared" si="21"/>
        <v>800063.6241735001</v>
      </c>
      <c r="D61" s="29">
        <f t="shared" si="21"/>
        <v>716729.3258359502</v>
      </c>
      <c r="E61" s="29">
        <f t="shared" si="21"/>
        <v>169272.054528</v>
      </c>
      <c r="F61" s="29">
        <f t="shared" si="21"/>
        <v>721057.8994269</v>
      </c>
      <c r="G61" s="29">
        <f t="shared" si="21"/>
        <v>877944.1399999999</v>
      </c>
      <c r="H61" s="29">
        <f t="shared" si="21"/>
        <v>712550.1272999999</v>
      </c>
      <c r="I61" s="29">
        <f t="shared" si="21"/>
        <v>211273.6338142</v>
      </c>
      <c r="J61" s="29">
        <f>+J36+J42</f>
        <v>861497.5580373999</v>
      </c>
      <c r="K61" s="29">
        <f>+K36+K42</f>
        <v>738013.9735820999</v>
      </c>
      <c r="L61" s="29">
        <f>+L36+L42</f>
        <v>841873.3940464001</v>
      </c>
      <c r="M61" s="29">
        <f t="shared" si="21"/>
        <v>440471.39037525</v>
      </c>
      <c r="N61" s="29">
        <f t="shared" si="21"/>
        <v>222636.22667648</v>
      </c>
      <c r="O61" s="29">
        <f>SUM(B61:N61)</f>
        <v>8378517.062682419</v>
      </c>
      <c r="P61"/>
      <c r="Q61"/>
      <c r="R61"/>
      <c r="S61"/>
      <c r="T61"/>
      <c r="U61"/>
      <c r="V61"/>
      <c r="W61"/>
      <c r="X61"/>
      <c r="Y61"/>
      <c r="Z61"/>
    </row>
    <row r="62" spans="1:15" ht="19.5" customHeight="1">
      <c r="A62" s="33" t="s">
        <v>111</v>
      </c>
      <c r="B62" s="46">
        <v>-5176.23</v>
      </c>
      <c r="C62" s="46">
        <v>-150.96</v>
      </c>
      <c r="D62" s="46">
        <v>0</v>
      </c>
      <c r="E62" s="46">
        <v>0</v>
      </c>
      <c r="F62" s="46">
        <v>0</v>
      </c>
      <c r="G62" s="46">
        <v>0</v>
      </c>
      <c r="H62" s="46">
        <v>-13865.11</v>
      </c>
      <c r="I62" s="46">
        <v>0</v>
      </c>
      <c r="J62" s="46">
        <v>-15983.34</v>
      </c>
      <c r="K62" s="46">
        <v>0</v>
      </c>
      <c r="L62" s="46">
        <v>-71813.66</v>
      </c>
      <c r="M62" s="46">
        <v>0</v>
      </c>
      <c r="N62" s="46">
        <v>0</v>
      </c>
      <c r="O62" s="46">
        <f t="shared" si="17"/>
        <v>-106989.3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8" ht="18.75" customHeight="1">
      <c r="A64" s="2" t="s">
        <v>69</v>
      </c>
      <c r="B64" s="35">
        <f>SUM(B65:B78)</f>
        <v>1065133.71</v>
      </c>
      <c r="C64" s="35">
        <f aca="true" t="shared" si="22" ref="C64:N64">SUM(C65:C78)</f>
        <v>800063.6200000001</v>
      </c>
      <c r="D64" s="35">
        <f t="shared" si="22"/>
        <v>716729.33</v>
      </c>
      <c r="E64" s="35">
        <f t="shared" si="22"/>
        <v>169272.06</v>
      </c>
      <c r="F64" s="35">
        <f t="shared" si="22"/>
        <v>721057.9</v>
      </c>
      <c r="G64" s="35">
        <f t="shared" si="22"/>
        <v>877944.14</v>
      </c>
      <c r="H64" s="35">
        <f t="shared" si="22"/>
        <v>712550.13</v>
      </c>
      <c r="I64" s="35">
        <f t="shared" si="22"/>
        <v>211273.63</v>
      </c>
      <c r="J64" s="35">
        <f t="shared" si="22"/>
        <v>861497.55</v>
      </c>
      <c r="K64" s="35">
        <f t="shared" si="22"/>
        <v>738013.98</v>
      </c>
      <c r="L64" s="35">
        <f t="shared" si="22"/>
        <v>841873.39</v>
      </c>
      <c r="M64" s="35">
        <f t="shared" si="22"/>
        <v>440471.39</v>
      </c>
      <c r="N64" s="35">
        <f t="shared" si="22"/>
        <v>222636.23</v>
      </c>
      <c r="O64" s="29">
        <f>SUM(O65:O78)</f>
        <v>8378517.059999999</v>
      </c>
      <c r="R64" s="67"/>
    </row>
    <row r="65" spans="1:16" ht="18.75" customHeight="1">
      <c r="A65" s="17" t="s">
        <v>70</v>
      </c>
      <c r="B65" s="35">
        <v>209174.91</v>
      </c>
      <c r="C65" s="35">
        <v>232491.19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441666.1</v>
      </c>
      <c r="P65"/>
    </row>
    <row r="66" spans="1:16" ht="18.75" customHeight="1">
      <c r="A66" s="17" t="s">
        <v>71</v>
      </c>
      <c r="B66" s="35">
        <v>855958.8</v>
      </c>
      <c r="C66" s="35">
        <v>567572.43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1423531.23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716729.33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716729.33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169272.06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169272.06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721057.9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721057.9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877944.14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877944.14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712550.13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712550.13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211273.63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211273.63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861497.55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861497.55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738013.98</v>
      </c>
      <c r="L74" s="34">
        <v>0</v>
      </c>
      <c r="M74" s="34">
        <v>0</v>
      </c>
      <c r="N74" s="34">
        <v>0</v>
      </c>
      <c r="O74" s="29">
        <f t="shared" si="23"/>
        <v>738013.98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841873.39</v>
      </c>
      <c r="M75" s="34">
        <v>0</v>
      </c>
      <c r="N75" s="59">
        <v>0</v>
      </c>
      <c r="O75" s="26">
        <f t="shared" si="23"/>
        <v>841873.39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440471.39</v>
      </c>
      <c r="N76" s="34">
        <v>0</v>
      </c>
      <c r="O76" s="29">
        <f t="shared" si="23"/>
        <v>440471.39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222636.23</v>
      </c>
      <c r="O77" s="26">
        <f t="shared" si="23"/>
        <v>222636.23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2.3348708797577404</v>
      </c>
      <c r="C82" s="43">
        <v>2.502564915884194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2.046405731910036</v>
      </c>
      <c r="C83" s="43">
        <v>2.0973612671000743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1.8679253728432172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2.771473421565003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2.1810577543500895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1.7295865509956396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2.0910093124790854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2.1386225485362345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2.0540617215386106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2.4114944902136624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2.310686689310189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2.9019455378838175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2.5143395132876756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8" t="s">
        <v>107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39"/>
    </row>
    <row r="99" spans="8:9" ht="14.25">
      <c r="H99" s="40"/>
      <c r="I99" s="40"/>
    </row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2018-05-15T17:53:51Z</dcterms:modified>
  <cp:category/>
  <cp:version/>
  <cp:contentType/>
  <cp:contentStatus/>
</cp:coreProperties>
</file>