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<sst xmlns="http://schemas.openxmlformats.org/spreadsheetml/2006/main" count="114" uniqueCount="112">
  <si>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</si>
  <si>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</si>
  <si>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</si>
  <si>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</si>
  <si>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</si>
  <si>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</si>
  <si>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</si>
  <si>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</si>
  <si>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</si>
  <si>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</si>
  <si>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</si>
  <si>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</si>
  <si>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</si>
  <si>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</si>
  <si>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</si>
  <si>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</si>
  <si>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</si>
  <si>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</si>
  <si>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</si>
  <si>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</si>
  <si>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</si>
  <si>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</si>
  <si>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</si>
  <si>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</si>
  <si>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</si>
  <si>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</si>
  <si>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</si>
  <si>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</si>
  <si>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</si>
  <si>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</si>
  <si>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</si>
  <si>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</si>
  <si>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</si>
  <si>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</si>
  <si>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</si>
  <si>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</si>
  <si>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</si>
  <si>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</si>
  <si>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</si>
  <si>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</si>
  <si>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</si>
  <si>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</si>
  <si>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</si>
  <si>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</si>
  <si>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</si>
  <si>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</si>
  <si>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</si>
  <si>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</si>
  <si>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</si>
  <si>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</si>
  <si>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</si>
  <si>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</si>
  <si>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</si>
  <si>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</si>
  <si>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</si>
  <si>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</si>
  <si>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</si>
  <si>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</si>
  <si>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</si>
  <si>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</si>
  <si>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</si>
  <si>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</si>
  <si>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</si>
  <si>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</si>
  <si>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</si>
  <si>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</si>
  <si>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</si>
  <si>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</si>
  <si>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</si>
  <si>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</si>
  <si>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</si>
  <si>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</si>
  <si>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</si>
  <si>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</si>
  <si>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</si>
  <si>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</si>
  <si>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</si>
  <si>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</si>
  <si>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</si>
  <si>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</si>
  <si>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</si>
  <si>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</si>
  <si>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</si>
  <si>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</si>
  <si>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</si>
  <si>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</si>
  <si>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</si>
  <si>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</si>
  <si>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</si>
  <si>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</si>
  <si>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</si>
  <si>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</si>
  <si>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</si>
  <si>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</si>
  <si>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</si>
  <si>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</si>
  <si>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</si>
  <si>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</si>
  <si>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</si>
  <si>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</si>
  <si>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</si>
  <si>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</si>
  <si>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</si>
  <si>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</si>
  <si>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</si>
  <si>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</si>
  <si>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</si>
  <si>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</si>
  <si>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</si>
  <si>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08/05/18 - VENCIMENTO 15/05/18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</si>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</sst>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541607</v>
      </c>
      <c r="C7" s="10">
        <f>C8+C20+C24</f>
        <v>398544</v>
      </c>
      <c r="D7" s="10">
        <f>D8+D20+D24</f>
        <v>410786</v>
      </c>
      <c r="E7" s="10">
        <f>E8+E20+E24</f>
        <v>64003</v>
      </c>
      <c r="F7" s="10">
        <f aca="true" t="shared" si="0" ref="F7:N7">F8+F20+F24</f>
        <v>353097</v>
      </c>
      <c r="G7" s="10">
        <f t="shared" si="0"/>
        <v>554470</v>
      </c>
      <c r="H7" s="10">
        <f>H8+H20+H24</f>
        <v>376013</v>
      </c>
      <c r="I7" s="10">
        <f>I8+I20+I24</f>
        <v>110555</v>
      </c>
      <c r="J7" s="10">
        <f>J8+J20+J24</f>
        <v>436067</v>
      </c>
      <c r="K7" s="10">
        <f>K8+K20+K24</f>
        <v>325282</v>
      </c>
      <c r="L7" s="10">
        <f>L8+L20+L24</f>
        <v>389763</v>
      </c>
      <c r="M7" s="10">
        <f t="shared" si="0"/>
        <v>158663</v>
      </c>
      <c r="N7" s="10">
        <f t="shared" si="0"/>
        <v>95832</v>
      </c>
      <c r="O7" s="10">
        <f>+O8+O20+O24</f>
        <v>4214682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227158</v>
      </c>
      <c r="C8" s="12">
        <f>+C9+C12+C16</f>
        <v>180085</v>
      </c>
      <c r="D8" s="12">
        <f>+D9+D12+D16</f>
        <v>200413</v>
      </c>
      <c r="E8" s="12">
        <f>+E9+E12+E16</f>
        <v>28233</v>
      </c>
      <c r="F8" s="12">
        <f aca="true" t="shared" si="1" ref="F8:N8">+F9+F12+F16</f>
        <v>160390</v>
      </c>
      <c r="G8" s="12">
        <f t="shared" si="1"/>
        <v>257148</v>
      </c>
      <c r="H8" s="12">
        <f>+H9+H12+H16</f>
        <v>169537</v>
      </c>
      <c r="I8" s="12">
        <f>+I9+I12+I16</f>
        <v>51880</v>
      </c>
      <c r="J8" s="12">
        <f>+J9+J12+J16</f>
        <v>202951</v>
      </c>
      <c r="K8" s="12">
        <f>+K9+K12+K16</f>
        <v>149823</v>
      </c>
      <c r="L8" s="12">
        <f>+L9+L12+L16</f>
        <v>167667</v>
      </c>
      <c r="M8" s="12">
        <f t="shared" si="1"/>
        <v>78991</v>
      </c>
      <c r="N8" s="12">
        <f t="shared" si="1"/>
        <v>49329</v>
      </c>
      <c r="O8" s="12">
        <f>SUM(B8:N8)</f>
        <v>1923605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21283</v>
      </c>
      <c r="C9" s="14">
        <v>21677</v>
      </c>
      <c r="D9" s="14">
        <v>15303</v>
      </c>
      <c r="E9" s="14">
        <v>2474</v>
      </c>
      <c r="F9" s="14">
        <v>13457</v>
      </c>
      <c r="G9" s="14">
        <v>23053</v>
      </c>
      <c r="H9" s="14">
        <v>20603</v>
      </c>
      <c r="I9" s="14">
        <v>6252</v>
      </c>
      <c r="J9" s="14">
        <v>12216</v>
      </c>
      <c r="K9" s="14">
        <v>17066</v>
      </c>
      <c r="L9" s="14">
        <v>13479</v>
      </c>
      <c r="M9" s="14">
        <v>8912</v>
      </c>
      <c r="N9" s="14">
        <v>5886</v>
      </c>
      <c r="O9" s="12">
        <f aca="true" t="shared" si="2" ref="O9:O19">SUM(B9:N9)</f>
        <v>181661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21283</v>
      </c>
      <c r="C10" s="14">
        <f>+C9-C11</f>
        <v>21677</v>
      </c>
      <c r="D10" s="14">
        <f>+D9-D11</f>
        <v>15303</v>
      </c>
      <c r="E10" s="14">
        <f>+E9-E11</f>
        <v>2474</v>
      </c>
      <c r="F10" s="14">
        <f aca="true" t="shared" si="3" ref="F10:N10">+F9-F11</f>
        <v>13457</v>
      </c>
      <c r="G10" s="14">
        <f t="shared" si="3"/>
        <v>23053</v>
      </c>
      <c r="H10" s="14">
        <f>+H9-H11</f>
        <v>20603</v>
      </c>
      <c r="I10" s="14">
        <f>+I9-I11</f>
        <v>6252</v>
      </c>
      <c r="J10" s="14">
        <f>+J9-J11</f>
        <v>12216</v>
      </c>
      <c r="K10" s="14">
        <f>+K9-K11</f>
        <v>17066</v>
      </c>
      <c r="L10" s="14">
        <f>+L9-L11</f>
        <v>13479</v>
      </c>
      <c r="M10" s="14">
        <f t="shared" si="3"/>
        <v>8912</v>
      </c>
      <c r="N10" s="14">
        <f t="shared" si="3"/>
        <v>5886</v>
      </c>
      <c r="O10" s="12">
        <f t="shared" si="2"/>
        <v>181661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195402</v>
      </c>
      <c r="C12" s="14">
        <f>C13+C14+C15</f>
        <v>150446</v>
      </c>
      <c r="D12" s="14">
        <f>D13+D14+D15</f>
        <v>176955</v>
      </c>
      <c r="E12" s="14">
        <f>E13+E14+E15</f>
        <v>24566</v>
      </c>
      <c r="F12" s="14">
        <f aca="true" t="shared" si="4" ref="F12:N12">F13+F14+F15</f>
        <v>139407</v>
      </c>
      <c r="G12" s="14">
        <f t="shared" si="4"/>
        <v>221276</v>
      </c>
      <c r="H12" s="14">
        <f>H13+H14+H15</f>
        <v>141499</v>
      </c>
      <c r="I12" s="14">
        <f>I13+I14+I15</f>
        <v>43435</v>
      </c>
      <c r="J12" s="14">
        <f>J13+J14+J15</f>
        <v>180166</v>
      </c>
      <c r="K12" s="14">
        <f>K13+K14+K15</f>
        <v>125887</v>
      </c>
      <c r="L12" s="14">
        <f>L13+L14+L15</f>
        <v>145282</v>
      </c>
      <c r="M12" s="14">
        <f t="shared" si="4"/>
        <v>66642</v>
      </c>
      <c r="N12" s="14">
        <f t="shared" si="4"/>
        <v>41615</v>
      </c>
      <c r="O12" s="12">
        <f t="shared" si="2"/>
        <v>1652578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92704</v>
      </c>
      <c r="C13" s="14">
        <v>70731</v>
      </c>
      <c r="D13" s="14">
        <v>82422</v>
      </c>
      <c r="E13" s="14">
        <v>11689</v>
      </c>
      <c r="F13" s="14">
        <v>64649</v>
      </c>
      <c r="G13" s="14">
        <v>103268</v>
      </c>
      <c r="H13" s="14">
        <v>69153</v>
      </c>
      <c r="I13" s="14">
        <v>21399</v>
      </c>
      <c r="J13" s="14">
        <v>86989</v>
      </c>
      <c r="K13" s="14">
        <v>58592</v>
      </c>
      <c r="L13" s="14">
        <v>67795</v>
      </c>
      <c r="M13" s="14">
        <v>30509</v>
      </c>
      <c r="N13" s="14">
        <v>18737</v>
      </c>
      <c r="O13" s="12">
        <f t="shared" si="2"/>
        <v>778637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96078</v>
      </c>
      <c r="C14" s="14">
        <v>71313</v>
      </c>
      <c r="D14" s="14">
        <v>89927</v>
      </c>
      <c r="E14" s="14">
        <v>11804</v>
      </c>
      <c r="F14" s="14">
        <v>68594</v>
      </c>
      <c r="G14" s="14">
        <v>106208</v>
      </c>
      <c r="H14" s="14">
        <v>65914</v>
      </c>
      <c r="I14" s="14">
        <v>19997</v>
      </c>
      <c r="J14" s="14">
        <v>88411</v>
      </c>
      <c r="K14" s="14">
        <v>62340</v>
      </c>
      <c r="L14" s="14">
        <v>73116</v>
      </c>
      <c r="M14" s="14">
        <v>33456</v>
      </c>
      <c r="N14" s="14">
        <v>21540</v>
      </c>
      <c r="O14" s="12">
        <f t="shared" si="2"/>
        <v>808698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6620</v>
      </c>
      <c r="C15" s="14">
        <v>8402</v>
      </c>
      <c r="D15" s="14">
        <v>4606</v>
      </c>
      <c r="E15" s="14">
        <v>1073</v>
      </c>
      <c r="F15" s="14">
        <v>6164</v>
      </c>
      <c r="G15" s="14">
        <v>11800</v>
      </c>
      <c r="H15" s="14">
        <v>6432</v>
      </c>
      <c r="I15" s="14">
        <v>2039</v>
      </c>
      <c r="J15" s="14">
        <v>4766</v>
      </c>
      <c r="K15" s="14">
        <v>4955</v>
      </c>
      <c r="L15" s="14">
        <v>4371</v>
      </c>
      <c r="M15" s="14">
        <v>2677</v>
      </c>
      <c r="N15" s="14">
        <v>1338</v>
      </c>
      <c r="O15" s="12">
        <f t="shared" si="2"/>
        <v>65243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10473</v>
      </c>
      <c r="C16" s="14">
        <f>C17+C18+C19</f>
        <v>7962</v>
      </c>
      <c r="D16" s="14">
        <f>D17+D18+D19</f>
        <v>8155</v>
      </c>
      <c r="E16" s="14">
        <f>E17+E18+E19</f>
        <v>1193</v>
      </c>
      <c r="F16" s="14">
        <f aca="true" t="shared" si="5" ref="F16:N16">F17+F18+F19</f>
        <v>7526</v>
      </c>
      <c r="G16" s="14">
        <f t="shared" si="5"/>
        <v>12819</v>
      </c>
      <c r="H16" s="14">
        <f>H17+H18+H19</f>
        <v>7435</v>
      </c>
      <c r="I16" s="14">
        <f>I17+I18+I19</f>
        <v>2193</v>
      </c>
      <c r="J16" s="14">
        <f>J17+J18+J19</f>
        <v>10569</v>
      </c>
      <c r="K16" s="14">
        <f>K17+K18+K19</f>
        <v>6870</v>
      </c>
      <c r="L16" s="14">
        <f>L17+L18+L19</f>
        <v>8906</v>
      </c>
      <c r="M16" s="14">
        <f t="shared" si="5"/>
        <v>3437</v>
      </c>
      <c r="N16" s="14">
        <f t="shared" si="5"/>
        <v>1828</v>
      </c>
      <c r="O16" s="12">
        <f t="shared" si="2"/>
        <v>89366</v>
      </c>
    </row>
    <row r="17" spans="1:26" ht="18.75" customHeight="1">
      <c r="A17" s="15" t="s">
        <v>16</v>
      </c>
      <c r="B17" s="14">
        <v>10337</v>
      </c>
      <c r="C17" s="14">
        <v>7890</v>
      </c>
      <c r="D17" s="14">
        <v>8054</v>
      </c>
      <c r="E17" s="14">
        <v>1182</v>
      </c>
      <c r="F17" s="14">
        <v>7444</v>
      </c>
      <c r="G17" s="14">
        <v>12697</v>
      </c>
      <c r="H17" s="14">
        <v>7356</v>
      </c>
      <c r="I17" s="14">
        <v>2177</v>
      </c>
      <c r="J17" s="14">
        <v>10449</v>
      </c>
      <c r="K17" s="14">
        <v>6778</v>
      </c>
      <c r="L17" s="14">
        <v>8785</v>
      </c>
      <c r="M17" s="14">
        <v>3383</v>
      </c>
      <c r="N17" s="14">
        <v>1796</v>
      </c>
      <c r="O17" s="12">
        <f t="shared" si="2"/>
        <v>88328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111</v>
      </c>
      <c r="C18" s="14">
        <v>64</v>
      </c>
      <c r="D18" s="14">
        <v>90</v>
      </c>
      <c r="E18" s="14">
        <v>11</v>
      </c>
      <c r="F18" s="14">
        <v>71</v>
      </c>
      <c r="G18" s="14">
        <v>109</v>
      </c>
      <c r="H18" s="14">
        <v>72</v>
      </c>
      <c r="I18" s="14">
        <v>15</v>
      </c>
      <c r="J18" s="14">
        <v>111</v>
      </c>
      <c r="K18" s="14">
        <v>88</v>
      </c>
      <c r="L18" s="14">
        <v>110</v>
      </c>
      <c r="M18" s="14">
        <v>46</v>
      </c>
      <c r="N18" s="14">
        <v>26</v>
      </c>
      <c r="O18" s="12">
        <f t="shared" si="2"/>
        <v>924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25</v>
      </c>
      <c r="C19" s="14">
        <v>8</v>
      </c>
      <c r="D19" s="14">
        <v>11</v>
      </c>
      <c r="E19" s="14">
        <v>0</v>
      </c>
      <c r="F19" s="14">
        <v>11</v>
      </c>
      <c r="G19" s="14">
        <v>13</v>
      </c>
      <c r="H19" s="14">
        <v>7</v>
      </c>
      <c r="I19" s="14">
        <v>1</v>
      </c>
      <c r="J19" s="14">
        <v>9</v>
      </c>
      <c r="K19" s="14">
        <v>4</v>
      </c>
      <c r="L19" s="14">
        <v>11</v>
      </c>
      <c r="M19" s="14">
        <v>8</v>
      </c>
      <c r="N19" s="14">
        <v>6</v>
      </c>
      <c r="O19" s="12">
        <f t="shared" si="2"/>
        <v>114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143451</v>
      </c>
      <c r="C20" s="18">
        <f>C21+C22+C23</f>
        <v>89091</v>
      </c>
      <c r="D20" s="18">
        <f>D21+D22+D23</f>
        <v>84926</v>
      </c>
      <c r="E20" s="18">
        <f>E21+E22+E23</f>
        <v>13073</v>
      </c>
      <c r="F20" s="18">
        <f aca="true" t="shared" si="6" ref="F20:N20">F21+F22+F23</f>
        <v>75914</v>
      </c>
      <c r="G20" s="18">
        <f t="shared" si="6"/>
        <v>117516</v>
      </c>
      <c r="H20" s="18">
        <f>H21+H22+H23</f>
        <v>92890</v>
      </c>
      <c r="I20" s="18">
        <f>I21+I22+I23</f>
        <v>26789</v>
      </c>
      <c r="J20" s="18">
        <f>J21+J22+J23</f>
        <v>109965</v>
      </c>
      <c r="K20" s="18">
        <f>K21+K22+K23</f>
        <v>77264</v>
      </c>
      <c r="L20" s="18">
        <f>L21+L22+L23</f>
        <v>113884</v>
      </c>
      <c r="M20" s="18">
        <f t="shared" si="6"/>
        <v>43899</v>
      </c>
      <c r="N20" s="18">
        <f t="shared" si="6"/>
        <v>25422</v>
      </c>
      <c r="O20" s="12">
        <f aca="true" t="shared" si="7" ref="O20:O26">SUM(B20:N20)</f>
        <v>1014084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73557</v>
      </c>
      <c r="C21" s="14">
        <v>47986</v>
      </c>
      <c r="D21" s="14">
        <v>44278</v>
      </c>
      <c r="E21" s="14">
        <v>7079</v>
      </c>
      <c r="F21" s="14">
        <v>39677</v>
      </c>
      <c r="G21" s="14">
        <v>61970</v>
      </c>
      <c r="H21" s="14">
        <v>51363</v>
      </c>
      <c r="I21" s="14">
        <v>15169</v>
      </c>
      <c r="J21" s="14">
        <v>58473</v>
      </c>
      <c r="K21" s="14">
        <v>40496</v>
      </c>
      <c r="L21" s="14">
        <v>58364</v>
      </c>
      <c r="M21" s="14">
        <v>22691</v>
      </c>
      <c r="N21" s="14">
        <v>12694</v>
      </c>
      <c r="O21" s="12">
        <f t="shared" si="7"/>
        <v>533797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66657</v>
      </c>
      <c r="C22" s="14">
        <v>38205</v>
      </c>
      <c r="D22" s="14">
        <v>38996</v>
      </c>
      <c r="E22" s="14">
        <v>5598</v>
      </c>
      <c r="F22" s="14">
        <v>33964</v>
      </c>
      <c r="G22" s="14">
        <v>51568</v>
      </c>
      <c r="H22" s="14">
        <v>39284</v>
      </c>
      <c r="I22" s="14">
        <v>10986</v>
      </c>
      <c r="J22" s="14">
        <v>49105</v>
      </c>
      <c r="K22" s="14">
        <v>34806</v>
      </c>
      <c r="L22" s="14">
        <v>53160</v>
      </c>
      <c r="M22" s="14">
        <v>20102</v>
      </c>
      <c r="N22" s="14">
        <v>12196</v>
      </c>
      <c r="O22" s="12">
        <f t="shared" si="7"/>
        <v>454627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3237</v>
      </c>
      <c r="C23" s="14">
        <v>2900</v>
      </c>
      <c r="D23" s="14">
        <v>1652</v>
      </c>
      <c r="E23" s="14">
        <v>396</v>
      </c>
      <c r="F23" s="14">
        <v>2273</v>
      </c>
      <c r="G23" s="14">
        <v>3978</v>
      </c>
      <c r="H23" s="14">
        <v>2243</v>
      </c>
      <c r="I23" s="14">
        <v>634</v>
      </c>
      <c r="J23" s="14">
        <v>2387</v>
      </c>
      <c r="K23" s="14">
        <v>1962</v>
      </c>
      <c r="L23" s="14">
        <v>2360</v>
      </c>
      <c r="M23" s="14">
        <v>1106</v>
      </c>
      <c r="N23" s="14">
        <v>532</v>
      </c>
      <c r="O23" s="12">
        <f t="shared" si="7"/>
        <v>25660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170998</v>
      </c>
      <c r="C24" s="14">
        <f>C25+C26</f>
        <v>129368</v>
      </c>
      <c r="D24" s="14">
        <f>D25+D26</f>
        <v>125447</v>
      </c>
      <c r="E24" s="14">
        <f>E25+E26</f>
        <v>22697</v>
      </c>
      <c r="F24" s="14">
        <f aca="true" t="shared" si="8" ref="F24:N24">F25+F26</f>
        <v>116793</v>
      </c>
      <c r="G24" s="14">
        <f t="shared" si="8"/>
        <v>179806</v>
      </c>
      <c r="H24" s="14">
        <f>H25+H26</f>
        <v>113586</v>
      </c>
      <c r="I24" s="14">
        <f>I25+I26</f>
        <v>31886</v>
      </c>
      <c r="J24" s="14">
        <f>J25+J26</f>
        <v>123151</v>
      </c>
      <c r="K24" s="14">
        <f>K25+K26</f>
        <v>98195</v>
      </c>
      <c r="L24" s="14">
        <f>L25+L26</f>
        <v>108212</v>
      </c>
      <c r="M24" s="14">
        <f t="shared" si="8"/>
        <v>35773</v>
      </c>
      <c r="N24" s="14">
        <f t="shared" si="8"/>
        <v>21081</v>
      </c>
      <c r="O24" s="12">
        <f t="shared" si="7"/>
        <v>1276993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80671</v>
      </c>
      <c r="C25" s="14">
        <v>68565</v>
      </c>
      <c r="D25" s="14">
        <v>66232</v>
      </c>
      <c r="E25" s="14">
        <v>13355</v>
      </c>
      <c r="F25" s="14">
        <v>62742</v>
      </c>
      <c r="G25" s="14">
        <v>101758</v>
      </c>
      <c r="H25" s="14">
        <v>65975</v>
      </c>
      <c r="I25" s="14">
        <v>19730</v>
      </c>
      <c r="J25" s="14">
        <v>60934</v>
      </c>
      <c r="K25" s="14">
        <v>53918</v>
      </c>
      <c r="L25" s="14">
        <v>53673</v>
      </c>
      <c r="M25" s="14">
        <v>17959</v>
      </c>
      <c r="N25" s="14">
        <v>9321</v>
      </c>
      <c r="O25" s="12">
        <f t="shared" si="7"/>
        <v>674833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90327</v>
      </c>
      <c r="C26" s="14">
        <v>60803</v>
      </c>
      <c r="D26" s="14">
        <v>59215</v>
      </c>
      <c r="E26" s="14">
        <v>9342</v>
      </c>
      <c r="F26" s="14">
        <v>54051</v>
      </c>
      <c r="G26" s="14">
        <v>78048</v>
      </c>
      <c r="H26" s="14">
        <v>47611</v>
      </c>
      <c r="I26" s="14">
        <v>12156</v>
      </c>
      <c r="J26" s="14">
        <v>62217</v>
      </c>
      <c r="K26" s="14">
        <v>44277</v>
      </c>
      <c r="L26" s="14">
        <v>54539</v>
      </c>
      <c r="M26" s="14">
        <v>17814</v>
      </c>
      <c r="N26" s="14">
        <v>11760</v>
      </c>
      <c r="O26" s="12">
        <f t="shared" si="7"/>
        <v>602160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1140473.3348742202</v>
      </c>
      <c r="C36" s="58">
        <f aca="true" t="shared" si="11" ref="C36:N36">C37+C38+C39+C40</f>
        <v>880448.7435920001</v>
      </c>
      <c r="D36" s="58">
        <f t="shared" si="11"/>
        <v>777428.7734393001</v>
      </c>
      <c r="E36" s="58">
        <f t="shared" si="11"/>
        <v>177391.7421552</v>
      </c>
      <c r="F36" s="58">
        <f t="shared" si="11"/>
        <v>772963.74302885</v>
      </c>
      <c r="G36" s="58">
        <f t="shared" si="11"/>
        <v>963103.356</v>
      </c>
      <c r="H36" s="58">
        <f t="shared" si="11"/>
        <v>789773.6363</v>
      </c>
      <c r="I36" s="58">
        <f>I37+I38+I39+I40</f>
        <v>236435.510611</v>
      </c>
      <c r="J36" s="58">
        <f>J37+J38+J39+J40</f>
        <v>902659.5816905999</v>
      </c>
      <c r="K36" s="58">
        <f>K37+K38+K39+K40</f>
        <v>798144.5571726</v>
      </c>
      <c r="L36" s="58">
        <f>L37+L38+L39+L40</f>
        <v>907490.23030688</v>
      </c>
      <c r="M36" s="58">
        <f t="shared" si="11"/>
        <v>464500.13507808995</v>
      </c>
      <c r="N36" s="58">
        <f t="shared" si="11"/>
        <v>240967.80936192</v>
      </c>
      <c r="O36" s="58">
        <f>O37+O38+O39+O40</f>
        <v>9051781.153610658</v>
      </c>
    </row>
    <row r="37" spans="1:15" ht="18.75" customHeight="1">
      <c r="A37" s="55" t="s">
        <v>50</v>
      </c>
      <c r="B37" s="52">
        <f aca="true" t="shared" si="12" ref="B37:N37">B29*B7</f>
        <v>1135912.3611</v>
      </c>
      <c r="C37" s="52">
        <f t="shared" si="12"/>
        <v>876956.2176000001</v>
      </c>
      <c r="D37" s="52">
        <f t="shared" si="12"/>
        <v>767430.4052</v>
      </c>
      <c r="E37" s="52">
        <f t="shared" si="12"/>
        <v>177147.5034</v>
      </c>
      <c r="F37" s="52">
        <f t="shared" si="12"/>
        <v>770210.4861</v>
      </c>
      <c r="G37" s="52">
        <f t="shared" si="12"/>
        <v>959177.653</v>
      </c>
      <c r="H37" s="52">
        <f t="shared" si="12"/>
        <v>786130.3791</v>
      </c>
      <c r="I37" s="52">
        <f>I29*I7</f>
        <v>236399.75650000002</v>
      </c>
      <c r="J37" s="52">
        <f>J29*J7</f>
        <v>895681.6179999999</v>
      </c>
      <c r="K37" s="52">
        <f>K29*K7</f>
        <v>784385.0148</v>
      </c>
      <c r="L37" s="52">
        <f>L29*L7</f>
        <v>900430.4826</v>
      </c>
      <c r="M37" s="52">
        <f t="shared" si="12"/>
        <v>460360.6945</v>
      </c>
      <c r="N37" s="52">
        <f t="shared" si="12"/>
        <v>240950.3976</v>
      </c>
      <c r="O37" s="54">
        <f>SUM(B37:N37)</f>
        <v>8991172.9695</v>
      </c>
    </row>
    <row r="38" spans="1:15" ht="18.75" customHeight="1">
      <c r="A38" s="55" t="s">
        <v>51</v>
      </c>
      <c r="B38" s="52">
        <f aca="true" t="shared" si="13" ref="B38:N38">B30*B7</f>
        <v>-3355.00622578</v>
      </c>
      <c r="C38" s="52">
        <f t="shared" si="13"/>
        <v>-2339.254008</v>
      </c>
      <c r="D38" s="52">
        <f t="shared" si="13"/>
        <v>-2279.8417606999997</v>
      </c>
      <c r="E38" s="52">
        <f t="shared" si="13"/>
        <v>-402.0412448</v>
      </c>
      <c r="F38" s="52">
        <f t="shared" si="13"/>
        <v>-2244.97307115</v>
      </c>
      <c r="G38" s="52">
        <f t="shared" si="13"/>
        <v>-2827.797</v>
      </c>
      <c r="H38" s="52">
        <f t="shared" si="13"/>
        <v>-2105.6728</v>
      </c>
      <c r="I38" s="52">
        <f>I30*I7</f>
        <v>-619.0858890000001</v>
      </c>
      <c r="J38" s="52">
        <f>J30*J7</f>
        <v>-2480.4363094</v>
      </c>
      <c r="K38" s="52">
        <f>K30*K7</f>
        <v>-2070.6476274</v>
      </c>
      <c r="L38" s="52">
        <f>L30*L7</f>
        <v>-2436.11229312</v>
      </c>
      <c r="M38" s="52">
        <f t="shared" si="13"/>
        <v>-1169.11942191</v>
      </c>
      <c r="N38" s="52">
        <f t="shared" si="13"/>
        <v>-701.6282380800001</v>
      </c>
      <c r="O38" s="25">
        <f>SUM(B38:N38)</f>
        <v>-25031.615889340002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4091.34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0</v>
      </c>
      <c r="O40" s="54">
        <f>SUM(B40:N40)</f>
        <v>60203.76000000001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-86283.86</v>
      </c>
      <c r="C42" s="25">
        <f aca="true" t="shared" si="15" ref="C42:O42">+C43+C46+C58+C59-C62+C60</f>
        <v>-88978.31</v>
      </c>
      <c r="D42" s="25">
        <f t="shared" si="15"/>
        <v>-62212</v>
      </c>
      <c r="E42" s="25">
        <f t="shared" si="15"/>
        <v>-10896</v>
      </c>
      <c r="F42" s="25">
        <f t="shared" si="15"/>
        <v>-54828</v>
      </c>
      <c r="G42" s="25">
        <f t="shared" si="15"/>
        <v>-92712</v>
      </c>
      <c r="H42" s="25">
        <f t="shared" si="15"/>
        <v>-85918.20999999999</v>
      </c>
      <c r="I42" s="25">
        <f t="shared" si="15"/>
        <v>-26008</v>
      </c>
      <c r="J42" s="25">
        <f t="shared" si="15"/>
        <v>-55775.8</v>
      </c>
      <c r="K42" s="25">
        <f t="shared" si="15"/>
        <v>-76557.6</v>
      </c>
      <c r="L42" s="25">
        <f t="shared" si="15"/>
        <v>-60809.619999999995</v>
      </c>
      <c r="M42" s="25">
        <f t="shared" si="15"/>
        <v>-35648</v>
      </c>
      <c r="N42" s="25">
        <f t="shared" si="15"/>
        <v>-23544</v>
      </c>
      <c r="O42" s="25">
        <f t="shared" si="15"/>
        <v>-760171.4</v>
      </c>
    </row>
    <row r="43" spans="1:15" ht="18.75" customHeight="1">
      <c r="A43" s="17" t="s">
        <v>55</v>
      </c>
      <c r="B43" s="26">
        <f>B44+B45</f>
        <v>-85132</v>
      </c>
      <c r="C43" s="26">
        <f>C44+C45</f>
        <v>-86708</v>
      </c>
      <c r="D43" s="26">
        <f>D44+D45</f>
        <v>-61212</v>
      </c>
      <c r="E43" s="26">
        <f>E44+E45</f>
        <v>-9896</v>
      </c>
      <c r="F43" s="26">
        <f aca="true" t="shared" si="16" ref="F43:N43">F44+F45</f>
        <v>-53828</v>
      </c>
      <c r="G43" s="26">
        <f t="shared" si="16"/>
        <v>-92212</v>
      </c>
      <c r="H43" s="26">
        <f t="shared" si="16"/>
        <v>-82412</v>
      </c>
      <c r="I43" s="26">
        <f>I44+I45</f>
        <v>-25008</v>
      </c>
      <c r="J43" s="26">
        <f>J44+J45</f>
        <v>-48864</v>
      </c>
      <c r="K43" s="26">
        <f>K44+K45</f>
        <v>-68264</v>
      </c>
      <c r="L43" s="26">
        <f>L44+L45</f>
        <v>-53916</v>
      </c>
      <c r="M43" s="26">
        <f t="shared" si="16"/>
        <v>-35648</v>
      </c>
      <c r="N43" s="26">
        <f t="shared" si="16"/>
        <v>-23544</v>
      </c>
      <c r="O43" s="25">
        <f aca="true" t="shared" si="17" ref="O43:O62">SUM(B43:N43)</f>
        <v>-726644</v>
      </c>
    </row>
    <row r="44" spans="1:26" ht="18.75" customHeight="1">
      <c r="A44" s="13" t="s">
        <v>56</v>
      </c>
      <c r="B44" s="20">
        <f>ROUND(-B9*$D$3,2)</f>
        <v>-85132</v>
      </c>
      <c r="C44" s="20">
        <f>ROUND(-C9*$D$3,2)</f>
        <v>-86708</v>
      </c>
      <c r="D44" s="20">
        <f>ROUND(-D9*$D$3,2)</f>
        <v>-61212</v>
      </c>
      <c r="E44" s="20">
        <f>ROUND(-E9*$D$3,2)</f>
        <v>-9896</v>
      </c>
      <c r="F44" s="20">
        <f aca="true" t="shared" si="18" ref="F44:N44">ROUND(-F9*$D$3,2)</f>
        <v>-53828</v>
      </c>
      <c r="G44" s="20">
        <f t="shared" si="18"/>
        <v>-92212</v>
      </c>
      <c r="H44" s="20">
        <f t="shared" si="18"/>
        <v>-82412</v>
      </c>
      <c r="I44" s="20">
        <f>ROUND(-I9*$D$3,2)</f>
        <v>-25008</v>
      </c>
      <c r="J44" s="20">
        <f>ROUND(-J9*$D$3,2)</f>
        <v>-48864</v>
      </c>
      <c r="K44" s="20">
        <f>ROUND(-K9*$D$3,2)</f>
        <v>-68264</v>
      </c>
      <c r="L44" s="20">
        <f>ROUND(-L9*$D$3,2)</f>
        <v>-53916</v>
      </c>
      <c r="M44" s="20">
        <f t="shared" si="18"/>
        <v>-35648</v>
      </c>
      <c r="N44" s="20">
        <f t="shared" si="18"/>
        <v>-23544</v>
      </c>
      <c r="O44" s="45">
        <f t="shared" si="17"/>
        <v>-726644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21.75" customHeight="1">
      <c r="A60" s="17" t="s">
        <v>110</v>
      </c>
      <c r="B60" s="27">
        <v>-7479.95</v>
      </c>
      <c r="C60" s="27">
        <v>-4691.58</v>
      </c>
      <c r="D60" s="27">
        <v>0</v>
      </c>
      <c r="E60" s="27">
        <v>0</v>
      </c>
      <c r="F60" s="27">
        <v>0</v>
      </c>
      <c r="G60" s="27">
        <v>0</v>
      </c>
      <c r="H60" s="27">
        <v>-20877.53</v>
      </c>
      <c r="I60" s="27">
        <v>0</v>
      </c>
      <c r="J60" s="27">
        <v>-29806.94</v>
      </c>
      <c r="K60" s="27">
        <v>-8293.6</v>
      </c>
      <c r="L60" s="27">
        <v>-85600.9</v>
      </c>
      <c r="M60" s="27">
        <v>0</v>
      </c>
      <c r="N60" s="27">
        <v>0</v>
      </c>
      <c r="O60" s="24">
        <f t="shared" si="17"/>
        <v>-156750.5</v>
      </c>
    </row>
    <row r="61" spans="1:26" ht="23.25" customHeight="1">
      <c r="A61" s="2" t="s">
        <v>68</v>
      </c>
      <c r="B61" s="29">
        <f aca="true" t="shared" si="21" ref="B61:N61">+B36+B42</f>
        <v>1054189.47487422</v>
      </c>
      <c r="C61" s="29">
        <f t="shared" si="21"/>
        <v>791470.433592</v>
      </c>
      <c r="D61" s="29">
        <f t="shared" si="21"/>
        <v>715216.7734393001</v>
      </c>
      <c r="E61" s="29">
        <f t="shared" si="21"/>
        <v>166495.7421552</v>
      </c>
      <c r="F61" s="29">
        <f t="shared" si="21"/>
        <v>718135.74302885</v>
      </c>
      <c r="G61" s="29">
        <f t="shared" si="21"/>
        <v>870391.356</v>
      </c>
      <c r="H61" s="29">
        <f t="shared" si="21"/>
        <v>703855.4263</v>
      </c>
      <c r="I61" s="29">
        <f t="shared" si="21"/>
        <v>210427.510611</v>
      </c>
      <c r="J61" s="29">
        <f>+J36+J42</f>
        <v>846883.7816905999</v>
      </c>
      <c r="K61" s="29">
        <f>+K36+K42</f>
        <v>721586.9571726</v>
      </c>
      <c r="L61" s="29">
        <f>+L36+L42</f>
        <v>846680.61030688</v>
      </c>
      <c r="M61" s="29">
        <f t="shared" si="21"/>
        <v>428852.13507808995</v>
      </c>
      <c r="N61" s="29">
        <f t="shared" si="21"/>
        <v>217423.80936192</v>
      </c>
      <c r="O61" s="29">
        <f>SUM(B61:N61)</f>
        <v>8291609.75361066</v>
      </c>
      <c r="P61"/>
      <c r="Q61"/>
      <c r="R61"/>
      <c r="S61"/>
      <c r="T61"/>
      <c r="U61"/>
      <c r="V61"/>
      <c r="W61"/>
      <c r="X61"/>
      <c r="Y61"/>
      <c r="Z61"/>
    </row>
    <row r="62" spans="1:15" ht="22.5" customHeight="1">
      <c r="A62" s="33" t="s">
        <v>111</v>
      </c>
      <c r="B62" s="46">
        <v>-6328.09</v>
      </c>
      <c r="C62" s="46">
        <v>-2421.27</v>
      </c>
      <c r="D62" s="46">
        <v>0</v>
      </c>
      <c r="E62" s="46">
        <v>0</v>
      </c>
      <c r="F62" s="46">
        <v>0</v>
      </c>
      <c r="G62" s="46">
        <v>0</v>
      </c>
      <c r="H62" s="46">
        <v>-17371.32</v>
      </c>
      <c r="I62" s="46">
        <v>0</v>
      </c>
      <c r="J62" s="46">
        <v>-22895.14</v>
      </c>
      <c r="K62" s="46"/>
      <c r="L62" s="46">
        <v>-78707.28</v>
      </c>
      <c r="M62" s="46"/>
      <c r="N62" s="46"/>
      <c r="O62" s="46">
        <f t="shared" si="17"/>
        <v>-127723.1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4"/>
    </row>
    <row r="64" spans="1:15" ht="18.75" customHeight="1">
      <c r="A64" s="2" t="s">
        <v>69</v>
      </c>
      <c r="B64" s="35">
        <f>SUM(B65:B78)</f>
        <v>1054189.46</v>
      </c>
      <c r="C64" s="35">
        <f aca="true" t="shared" si="22" ref="C64:N64">SUM(C65:C78)</f>
        <v>791470.43</v>
      </c>
      <c r="D64" s="35">
        <f t="shared" si="22"/>
        <v>715216.78</v>
      </c>
      <c r="E64" s="35">
        <f t="shared" si="22"/>
        <v>166495.74</v>
      </c>
      <c r="F64" s="35">
        <f t="shared" si="22"/>
        <v>718135.75</v>
      </c>
      <c r="G64" s="35">
        <f t="shared" si="22"/>
        <v>870391.35</v>
      </c>
      <c r="H64" s="35">
        <f t="shared" si="22"/>
        <v>703855.43</v>
      </c>
      <c r="I64" s="35">
        <f t="shared" si="22"/>
        <v>210427.51</v>
      </c>
      <c r="J64" s="35">
        <f t="shared" si="22"/>
        <v>846883.77</v>
      </c>
      <c r="K64" s="35">
        <f t="shared" si="22"/>
        <v>721586.95</v>
      </c>
      <c r="L64" s="35">
        <f t="shared" si="22"/>
        <v>846680.61</v>
      </c>
      <c r="M64" s="35">
        <f t="shared" si="22"/>
        <v>428852.13</v>
      </c>
      <c r="N64" s="35">
        <f t="shared" si="22"/>
        <v>217423.81</v>
      </c>
      <c r="O64" s="29">
        <f>SUM(O65:O78)</f>
        <v>8291609.719999999</v>
      </c>
    </row>
    <row r="65" spans="1:16" ht="18.75" customHeight="1">
      <c r="A65" s="17" t="s">
        <v>70</v>
      </c>
      <c r="B65" s="35">
        <v>209066.04</v>
      </c>
      <c r="C65" s="35">
        <v>228802.79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437868.83</v>
      </c>
      <c r="P65"/>
    </row>
    <row r="66" spans="1:16" ht="18.75" customHeight="1">
      <c r="A66" s="17" t="s">
        <v>71</v>
      </c>
      <c r="B66" s="35">
        <v>845123.42</v>
      </c>
      <c r="C66" s="35">
        <f>562667.64</f>
        <v>562667.64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1407791.06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715216.78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715216.78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166495.74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166495.74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718135.75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718135.75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870391.35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870391.35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f>703855.43</f>
        <v>703855.43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703855.43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210427.51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210427.51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f>846883.77</f>
        <v>846883.77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846883.77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f>716168.96+5417.99</f>
        <v>721586.95</v>
      </c>
      <c r="L74" s="34">
        <v>0</v>
      </c>
      <c r="M74" s="34">
        <v>0</v>
      </c>
      <c r="N74" s="34">
        <v>0</v>
      </c>
      <c r="O74" s="29">
        <f t="shared" si="23"/>
        <v>721586.95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f>846680.61</f>
        <v>846680.61</v>
      </c>
      <c r="M75" s="34">
        <v>0</v>
      </c>
      <c r="N75" s="59">
        <v>0</v>
      </c>
      <c r="O75" s="26">
        <f t="shared" si="23"/>
        <v>846680.61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428852.13</v>
      </c>
      <c r="N76" s="34">
        <v>0</v>
      </c>
      <c r="O76" s="29">
        <f t="shared" si="23"/>
        <v>428852.13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217423.81</v>
      </c>
      <c r="O77" s="26">
        <f t="shared" si="23"/>
        <v>217423.81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2.3319085619466726</v>
      </c>
      <c r="C82" s="43">
        <v>2.5035209402511684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2.046458199172137</v>
      </c>
      <c r="C83" s="43">
        <v>2.0974034304509694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1.867911670405759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2.7716160516725776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2.181063314128554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1.7296012696809566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2.091064474632526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2.1386234056442497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2.0541517282679034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2.411547417848513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2.310626227494349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2.9021431277493175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2.514481690478337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2018-05-14T19:39:26Z</dcterms:modified>
  <cp:category/>
  <cp:version/>
  <cp:contentType/>
  <cp:contentStatus/>
</cp:coreProperties>
</file>