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<sst xmlns="http://schemas.openxmlformats.org/spreadsheetml/2006/main" count="115" uniqueCount="113">
  <si>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</si>
  <si>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</si>
  <si>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</si>
  <si>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</si>
  <si>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</si>
  <si>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</si>
  <si>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</si>
  <si>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</si>
  <si>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</si>
  <si>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</si>
  <si>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</si>
  <si>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</si>
  <si>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</si>
  <si>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</si>
  <si>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</si>
  <si>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</si>
  <si>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</si>
  <si>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</si>
  <si>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</si>
  <si>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</si>
  <si>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</si>
  <si>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</si>
  <si>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</si>
  <si>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</si>
  <si>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</si>
  <si>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</si>
  <si>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</si>
  <si>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</si>
  <si>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</si>
  <si>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</si>
  <si>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</si>
  <si>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</si>
  <si>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</si>
  <si>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</si>
  <si>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</si>
  <si>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</si>
  <si>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</si>
  <si>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</si>
  <si>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</si>
  <si>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</si>
  <si>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</si>
  <si>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</si>
  <si>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</si>
  <si>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</si>
  <si>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</si>
  <si>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</si>
  <si>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</si>
  <si>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</si>
  <si>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</si>
  <si>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</si>
  <si>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</si>
  <si>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</si>
  <si>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</si>
  <si>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</si>
  <si>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</si>
  <si>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</si>
  <si>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</si>
  <si>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</si>
  <si>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</si>
  <si>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</si>
  <si>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</si>
  <si>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</si>
  <si>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</si>
  <si>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</si>
  <si>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</si>
  <si>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</si>
  <si>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</si>
  <si>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</si>
  <si>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</si>
  <si>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</si>
  <si>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</si>
  <si>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</si>
  <si>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</si>
  <si>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</si>
  <si>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</si>
  <si>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</si>
  <si>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</si>
  <si>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</si>
  <si>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</si>
  <si>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</si>
  <si>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</si>
  <si>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</si>
  <si>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</si>
  <si>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</si>
  <si>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</si>
  <si>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</si>
  <si>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</si>
  <si>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</si>
  <si>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</si>
  <si>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</si>
  <si>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</si>
  <si>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</si>
  <si>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</si>
  <si>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</si>
  <si>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</si>
  <si>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</si>
  <si>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</si>
  <si>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</si>
  <si>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</si>
  <si>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</si>
  <si>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</si>
  <si>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</si>
  <si>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</si>
  <si>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</si>
  <si>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</si>
  <si>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</si>
  <si>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OPERAÇÃO 07/05/18 - VENCIMENTO 14/05/18</t>
  </si>
  <si>
    <t>5.5. Saldo Inicial Negativo</t>
  </si>
  <si>
    <t>6.1. Saldo Final Negativo</t>
  </si>
  <si>
    <t>8. Tarifa de Remuneração por Passageiro(2)</t>
  </si>
  <si>
    <t>5.3. Revisão de Remuneração pelo Transporte Coletivo (1)</t>
  </si>
  <si>
    <t>(2) Tarifa de remuneração de cada empresa considerando o  reequilibrio interno estabelecido e informado pelo consórcio. Não consideram os acertos financeiros previstos no item 7.</t>
  </si>
  <si>
    <t>(1) Revisão de passageiros transportados, mês de abril/18, total de 1.282.470 passageiros.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</si>
</sst>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99</xdr:row>
      <xdr:rowOff>0</xdr:rowOff>
    </xdr:from>
    <xdr:to>
      <xdr:col>2</xdr:col>
      <xdr:colOff>914400</xdr:colOff>
      <xdr:row>100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8125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914400</xdr:colOff>
      <xdr:row>100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8125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99</xdr:row>
      <xdr:rowOff>0</xdr:rowOff>
    </xdr:from>
    <xdr:to>
      <xdr:col>4</xdr:col>
      <xdr:colOff>914400</xdr:colOff>
      <xdr:row>100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8125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0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21">
      <c r="A2" s="71" t="s">
        <v>106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2" t="s">
        <v>1</v>
      </c>
      <c r="B4" s="72" t="s">
        <v>38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2</v>
      </c>
    </row>
    <row r="5" spans="1:15" ht="42" customHeight="1">
      <c r="A5" s="72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105</v>
      </c>
      <c r="I5" s="4" t="s">
        <v>98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2"/>
    </row>
    <row r="6" spans="1:15" ht="20.25" customHeight="1">
      <c r="A6" s="72"/>
      <c r="B6" s="3" t="s">
        <v>21</v>
      </c>
      <c r="C6" s="3" t="s">
        <v>22</v>
      </c>
      <c r="D6" s="3" t="s">
        <v>23</v>
      </c>
      <c r="E6" s="3" t="s">
        <v>94</v>
      </c>
      <c r="F6" s="3" t="s">
        <v>95</v>
      </c>
      <c r="G6" s="3" t="s">
        <v>96</v>
      </c>
      <c r="H6" s="63" t="s">
        <v>29</v>
      </c>
      <c r="I6" s="63" t="s">
        <v>97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2"/>
    </row>
    <row r="7" spans="1:26" ht="18.75" customHeight="1">
      <c r="A7" s="9" t="s">
        <v>3</v>
      </c>
      <c r="B7" s="10">
        <f>B8+B20+B24</f>
        <v>515076</v>
      </c>
      <c r="C7" s="10">
        <f>C8+C20+C24</f>
        <v>391364</v>
      </c>
      <c r="D7" s="10">
        <f>D8+D20+D24</f>
        <v>391468</v>
      </c>
      <c r="E7" s="10">
        <f>E8+E20+E24</f>
        <v>62736</v>
      </c>
      <c r="F7" s="10">
        <f aca="true" t="shared" si="0" ref="F7:N7">F8+F20+F24</f>
        <v>341885</v>
      </c>
      <c r="G7" s="10">
        <f t="shared" si="0"/>
        <v>538177</v>
      </c>
      <c r="H7" s="10">
        <f>H8+H20+H24</f>
        <v>370492</v>
      </c>
      <c r="I7" s="10">
        <f>I8+I20+I24</f>
        <v>107383</v>
      </c>
      <c r="J7" s="10">
        <f>J8+J20+J24</f>
        <v>426044</v>
      </c>
      <c r="K7" s="10">
        <f>K8+K20+K24</f>
        <v>316226</v>
      </c>
      <c r="L7" s="10">
        <f>L8+L20+L24</f>
        <v>353880</v>
      </c>
      <c r="M7" s="10">
        <f t="shared" si="0"/>
        <v>154768</v>
      </c>
      <c r="N7" s="10">
        <f t="shared" si="0"/>
        <v>94570</v>
      </c>
      <c r="O7" s="10">
        <f>+O8+O20+O24</f>
        <v>4064069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219395</v>
      </c>
      <c r="C8" s="12">
        <f>+C9+C12+C16</f>
        <v>178773</v>
      </c>
      <c r="D8" s="12">
        <f>+D9+D12+D16</f>
        <v>193439</v>
      </c>
      <c r="E8" s="12">
        <f>+E9+E12+E16</f>
        <v>27958</v>
      </c>
      <c r="F8" s="12">
        <f aca="true" t="shared" si="1" ref="F8:N8">+F9+F12+F16</f>
        <v>158239</v>
      </c>
      <c r="G8" s="12">
        <f t="shared" si="1"/>
        <v>253380</v>
      </c>
      <c r="H8" s="12">
        <f>+H9+H12+H16</f>
        <v>169329</v>
      </c>
      <c r="I8" s="12">
        <f>+I9+I12+I16</f>
        <v>50952</v>
      </c>
      <c r="J8" s="12">
        <f>+J9+J12+J16</f>
        <v>200860</v>
      </c>
      <c r="K8" s="12">
        <f>+K9+K12+K16</f>
        <v>148925</v>
      </c>
      <c r="L8" s="12">
        <f>+L9+L12+L16</f>
        <v>156064</v>
      </c>
      <c r="M8" s="12">
        <f t="shared" si="1"/>
        <v>78262</v>
      </c>
      <c r="N8" s="12">
        <f t="shared" si="1"/>
        <v>49250</v>
      </c>
      <c r="O8" s="12">
        <f>SUM(B8:N8)</f>
        <v>1884826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22247</v>
      </c>
      <c r="C9" s="14">
        <v>23461</v>
      </c>
      <c r="D9" s="14">
        <v>16609</v>
      </c>
      <c r="E9" s="14">
        <v>2730</v>
      </c>
      <c r="F9" s="14">
        <v>14600</v>
      </c>
      <c r="G9" s="14">
        <v>25550</v>
      </c>
      <c r="H9" s="14">
        <v>22332</v>
      </c>
      <c r="I9" s="14">
        <v>6748</v>
      </c>
      <c r="J9" s="14">
        <v>14097</v>
      </c>
      <c r="K9" s="14">
        <v>18864</v>
      </c>
      <c r="L9" s="14">
        <v>13567</v>
      </c>
      <c r="M9" s="14">
        <v>9673</v>
      </c>
      <c r="N9" s="14">
        <v>6400</v>
      </c>
      <c r="O9" s="12">
        <f aca="true" t="shared" si="2" ref="O9:O19">SUM(B9:N9)</f>
        <v>196878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22247</v>
      </c>
      <c r="C10" s="14">
        <f>+C9-C11</f>
        <v>23461</v>
      </c>
      <c r="D10" s="14">
        <f>+D9-D11</f>
        <v>16609</v>
      </c>
      <c r="E10" s="14">
        <f>+E9-E11</f>
        <v>2730</v>
      </c>
      <c r="F10" s="14">
        <f aca="true" t="shared" si="3" ref="F10:N10">+F9-F11</f>
        <v>14600</v>
      </c>
      <c r="G10" s="14">
        <f t="shared" si="3"/>
        <v>25550</v>
      </c>
      <c r="H10" s="14">
        <f>+H9-H11</f>
        <v>22332</v>
      </c>
      <c r="I10" s="14">
        <f>+I9-I11</f>
        <v>6748</v>
      </c>
      <c r="J10" s="14">
        <f>+J9-J11</f>
        <v>14097</v>
      </c>
      <c r="K10" s="14">
        <f>+K9-K11</f>
        <v>18864</v>
      </c>
      <c r="L10" s="14">
        <f>+L9-L11</f>
        <v>13567</v>
      </c>
      <c r="M10" s="14">
        <f t="shared" si="3"/>
        <v>9673</v>
      </c>
      <c r="N10" s="14">
        <f t="shared" si="3"/>
        <v>6400</v>
      </c>
      <c r="O10" s="12">
        <f t="shared" si="2"/>
        <v>196878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187156</v>
      </c>
      <c r="C12" s="14">
        <f>C13+C14+C15</f>
        <v>147231</v>
      </c>
      <c r="D12" s="14">
        <f>D13+D14+D15</f>
        <v>169244</v>
      </c>
      <c r="E12" s="14">
        <f>E13+E14+E15</f>
        <v>24038</v>
      </c>
      <c r="F12" s="14">
        <f aca="true" t="shared" si="4" ref="F12:N12">F13+F14+F15</f>
        <v>136437</v>
      </c>
      <c r="G12" s="14">
        <f t="shared" si="4"/>
        <v>215474</v>
      </c>
      <c r="H12" s="14">
        <f>H13+H14+H15</f>
        <v>139741</v>
      </c>
      <c r="I12" s="14">
        <f>I13+I14+I15</f>
        <v>42062</v>
      </c>
      <c r="J12" s="14">
        <f>J13+J14+J15</f>
        <v>176540</v>
      </c>
      <c r="K12" s="14">
        <f>K13+K14+K15</f>
        <v>123264</v>
      </c>
      <c r="L12" s="14">
        <f>L13+L14+L15</f>
        <v>134331</v>
      </c>
      <c r="M12" s="14">
        <f t="shared" si="4"/>
        <v>65294</v>
      </c>
      <c r="N12" s="14">
        <f t="shared" si="4"/>
        <v>41081</v>
      </c>
      <c r="O12" s="12">
        <f t="shared" si="2"/>
        <v>1601893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88009</v>
      </c>
      <c r="C13" s="14">
        <v>68808</v>
      </c>
      <c r="D13" s="14">
        <v>78080</v>
      </c>
      <c r="E13" s="14">
        <v>11307</v>
      </c>
      <c r="F13" s="14">
        <v>62594</v>
      </c>
      <c r="G13" s="14">
        <v>99739</v>
      </c>
      <c r="H13" s="14">
        <v>67373</v>
      </c>
      <c r="I13" s="14">
        <v>20492</v>
      </c>
      <c r="J13" s="14">
        <v>85111</v>
      </c>
      <c r="K13" s="14">
        <v>56943</v>
      </c>
      <c r="L13" s="14">
        <v>62168</v>
      </c>
      <c r="M13" s="14">
        <v>29715</v>
      </c>
      <c r="N13" s="14">
        <v>18410</v>
      </c>
      <c r="O13" s="12">
        <f t="shared" si="2"/>
        <v>748749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92965</v>
      </c>
      <c r="C14" s="14">
        <v>70350</v>
      </c>
      <c r="D14" s="14">
        <v>86892</v>
      </c>
      <c r="E14" s="14">
        <v>11650</v>
      </c>
      <c r="F14" s="14">
        <v>67673</v>
      </c>
      <c r="G14" s="14">
        <v>104236</v>
      </c>
      <c r="H14" s="14">
        <v>66062</v>
      </c>
      <c r="I14" s="14">
        <v>19670</v>
      </c>
      <c r="J14" s="14">
        <v>86859</v>
      </c>
      <c r="K14" s="14">
        <v>61551</v>
      </c>
      <c r="L14" s="14">
        <v>68156</v>
      </c>
      <c r="M14" s="14">
        <v>32974</v>
      </c>
      <c r="N14" s="14">
        <v>21396</v>
      </c>
      <c r="O14" s="12">
        <f t="shared" si="2"/>
        <v>790434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6182</v>
      </c>
      <c r="C15" s="14">
        <v>8073</v>
      </c>
      <c r="D15" s="14">
        <v>4272</v>
      </c>
      <c r="E15" s="14">
        <v>1081</v>
      </c>
      <c r="F15" s="14">
        <v>6170</v>
      </c>
      <c r="G15" s="14">
        <v>11499</v>
      </c>
      <c r="H15" s="14">
        <v>6306</v>
      </c>
      <c r="I15" s="14">
        <v>1900</v>
      </c>
      <c r="J15" s="14">
        <v>4570</v>
      </c>
      <c r="K15" s="14">
        <v>4770</v>
      </c>
      <c r="L15" s="14">
        <v>4007</v>
      </c>
      <c r="M15" s="14">
        <v>2605</v>
      </c>
      <c r="N15" s="14">
        <v>1275</v>
      </c>
      <c r="O15" s="12">
        <f t="shared" si="2"/>
        <v>62710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9992</v>
      </c>
      <c r="C16" s="14">
        <f>C17+C18+C19</f>
        <v>8081</v>
      </c>
      <c r="D16" s="14">
        <f>D17+D18+D19</f>
        <v>7586</v>
      </c>
      <c r="E16" s="14">
        <f>E17+E18+E19</f>
        <v>1190</v>
      </c>
      <c r="F16" s="14">
        <f aca="true" t="shared" si="5" ref="F16:N16">F17+F18+F19</f>
        <v>7202</v>
      </c>
      <c r="G16" s="14">
        <f t="shared" si="5"/>
        <v>12356</v>
      </c>
      <c r="H16" s="14">
        <f>H17+H18+H19</f>
        <v>7256</v>
      </c>
      <c r="I16" s="14">
        <f>I17+I18+I19</f>
        <v>2142</v>
      </c>
      <c r="J16" s="14">
        <f>J17+J18+J19</f>
        <v>10223</v>
      </c>
      <c r="K16" s="14">
        <f>K17+K18+K19</f>
        <v>6797</v>
      </c>
      <c r="L16" s="14">
        <f>L17+L18+L19</f>
        <v>8166</v>
      </c>
      <c r="M16" s="14">
        <f t="shared" si="5"/>
        <v>3295</v>
      </c>
      <c r="N16" s="14">
        <f t="shared" si="5"/>
        <v>1769</v>
      </c>
      <c r="O16" s="12">
        <f t="shared" si="2"/>
        <v>86055</v>
      </c>
    </row>
    <row r="17" spans="1:26" ht="18.75" customHeight="1">
      <c r="A17" s="15" t="s">
        <v>16</v>
      </c>
      <c r="B17" s="14">
        <v>9861</v>
      </c>
      <c r="C17" s="14">
        <v>7998</v>
      </c>
      <c r="D17" s="14">
        <v>7473</v>
      </c>
      <c r="E17" s="14">
        <v>1176</v>
      </c>
      <c r="F17" s="14">
        <v>7129</v>
      </c>
      <c r="G17" s="14">
        <v>12240</v>
      </c>
      <c r="H17" s="14">
        <v>7185</v>
      </c>
      <c r="I17" s="14">
        <v>2126</v>
      </c>
      <c r="J17" s="14">
        <v>10112</v>
      </c>
      <c r="K17" s="14">
        <v>6701</v>
      </c>
      <c r="L17" s="14">
        <v>8056</v>
      </c>
      <c r="M17" s="14">
        <v>3243</v>
      </c>
      <c r="N17" s="14">
        <v>1732</v>
      </c>
      <c r="O17" s="12">
        <f t="shared" si="2"/>
        <v>85032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106</v>
      </c>
      <c r="C18" s="14">
        <v>74</v>
      </c>
      <c r="D18" s="14">
        <v>103</v>
      </c>
      <c r="E18" s="14">
        <v>13</v>
      </c>
      <c r="F18" s="14">
        <v>66</v>
      </c>
      <c r="G18" s="14">
        <v>100</v>
      </c>
      <c r="H18" s="14">
        <v>64</v>
      </c>
      <c r="I18" s="14">
        <v>15</v>
      </c>
      <c r="J18" s="14">
        <v>100</v>
      </c>
      <c r="K18" s="14">
        <v>91</v>
      </c>
      <c r="L18" s="14">
        <v>92</v>
      </c>
      <c r="M18" s="14">
        <v>42</v>
      </c>
      <c r="N18" s="14">
        <v>33</v>
      </c>
      <c r="O18" s="12">
        <f t="shared" si="2"/>
        <v>899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25</v>
      </c>
      <c r="C19" s="14">
        <v>9</v>
      </c>
      <c r="D19" s="14">
        <v>10</v>
      </c>
      <c r="E19" s="14">
        <v>1</v>
      </c>
      <c r="F19" s="14">
        <v>7</v>
      </c>
      <c r="G19" s="14">
        <v>16</v>
      </c>
      <c r="H19" s="14">
        <v>7</v>
      </c>
      <c r="I19" s="14">
        <v>1</v>
      </c>
      <c r="J19" s="14">
        <v>11</v>
      </c>
      <c r="K19" s="14">
        <v>5</v>
      </c>
      <c r="L19" s="14">
        <v>18</v>
      </c>
      <c r="M19" s="14">
        <v>10</v>
      </c>
      <c r="N19" s="14">
        <v>4</v>
      </c>
      <c r="O19" s="12">
        <f t="shared" si="2"/>
        <v>124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137292</v>
      </c>
      <c r="C20" s="18">
        <f>C21+C22+C23</f>
        <v>87829</v>
      </c>
      <c r="D20" s="18">
        <f>D21+D22+D23</f>
        <v>81020</v>
      </c>
      <c r="E20" s="18">
        <f>E21+E22+E23</f>
        <v>13012</v>
      </c>
      <c r="F20" s="18">
        <f aca="true" t="shared" si="6" ref="F20:N20">F21+F22+F23</f>
        <v>73407</v>
      </c>
      <c r="G20" s="18">
        <f t="shared" si="6"/>
        <v>113676</v>
      </c>
      <c r="H20" s="18">
        <f>H21+H22+H23</f>
        <v>91703</v>
      </c>
      <c r="I20" s="18">
        <f>I21+I22+I23</f>
        <v>25756</v>
      </c>
      <c r="J20" s="18">
        <f>J21+J22+J23</f>
        <v>107532</v>
      </c>
      <c r="K20" s="18">
        <f>K21+K22+K23</f>
        <v>74876</v>
      </c>
      <c r="L20" s="18">
        <f>L21+L22+L23</f>
        <v>102970</v>
      </c>
      <c r="M20" s="18">
        <f t="shared" si="6"/>
        <v>42634</v>
      </c>
      <c r="N20" s="18">
        <f t="shared" si="6"/>
        <v>25228</v>
      </c>
      <c r="O20" s="12">
        <f aca="true" t="shared" si="7" ref="O20:O26">SUM(B20:N20)</f>
        <v>976935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69562</v>
      </c>
      <c r="C21" s="14">
        <v>46814</v>
      </c>
      <c r="D21" s="14">
        <v>41700</v>
      </c>
      <c r="E21" s="14">
        <v>7114</v>
      </c>
      <c r="F21" s="14">
        <v>37820</v>
      </c>
      <c r="G21" s="14">
        <v>58825</v>
      </c>
      <c r="H21" s="14">
        <v>49924</v>
      </c>
      <c r="I21" s="14">
        <v>14391</v>
      </c>
      <c r="J21" s="14">
        <v>56797</v>
      </c>
      <c r="K21" s="14">
        <v>38790</v>
      </c>
      <c r="L21" s="14">
        <v>52249</v>
      </c>
      <c r="M21" s="14">
        <v>21815</v>
      </c>
      <c r="N21" s="14">
        <v>12604</v>
      </c>
      <c r="O21" s="12">
        <f t="shared" si="7"/>
        <v>508405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64577</v>
      </c>
      <c r="C22" s="14">
        <v>38158</v>
      </c>
      <c r="D22" s="14">
        <v>37767</v>
      </c>
      <c r="E22" s="14">
        <v>5523</v>
      </c>
      <c r="F22" s="14">
        <v>33488</v>
      </c>
      <c r="G22" s="14">
        <v>51082</v>
      </c>
      <c r="H22" s="14">
        <v>39600</v>
      </c>
      <c r="I22" s="14">
        <v>10786</v>
      </c>
      <c r="J22" s="14">
        <v>48478</v>
      </c>
      <c r="K22" s="14">
        <v>34228</v>
      </c>
      <c r="L22" s="14">
        <v>48551</v>
      </c>
      <c r="M22" s="14">
        <v>19684</v>
      </c>
      <c r="N22" s="14">
        <v>12081</v>
      </c>
      <c r="O22" s="12">
        <f t="shared" si="7"/>
        <v>444003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3153</v>
      </c>
      <c r="C23" s="14">
        <v>2857</v>
      </c>
      <c r="D23" s="14">
        <v>1553</v>
      </c>
      <c r="E23" s="14">
        <v>375</v>
      </c>
      <c r="F23" s="14">
        <v>2099</v>
      </c>
      <c r="G23" s="14">
        <v>3769</v>
      </c>
      <c r="H23" s="14">
        <v>2179</v>
      </c>
      <c r="I23" s="14">
        <v>579</v>
      </c>
      <c r="J23" s="14">
        <v>2257</v>
      </c>
      <c r="K23" s="14">
        <v>1858</v>
      </c>
      <c r="L23" s="14">
        <v>2170</v>
      </c>
      <c r="M23" s="14">
        <v>1135</v>
      </c>
      <c r="N23" s="14">
        <v>543</v>
      </c>
      <c r="O23" s="12">
        <f t="shared" si="7"/>
        <v>24527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158389</v>
      </c>
      <c r="C24" s="14">
        <f>C25+C26</f>
        <v>124762</v>
      </c>
      <c r="D24" s="14">
        <f>D25+D26</f>
        <v>117009</v>
      </c>
      <c r="E24" s="14">
        <f>E25+E26</f>
        <v>21766</v>
      </c>
      <c r="F24" s="14">
        <f aca="true" t="shared" si="8" ref="F24:N24">F25+F26</f>
        <v>110239</v>
      </c>
      <c r="G24" s="14">
        <f t="shared" si="8"/>
        <v>171121</v>
      </c>
      <c r="H24" s="14">
        <f>H25+H26</f>
        <v>109460</v>
      </c>
      <c r="I24" s="14">
        <f>I25+I26</f>
        <v>30675</v>
      </c>
      <c r="J24" s="14">
        <f>J25+J26</f>
        <v>117652</v>
      </c>
      <c r="K24" s="14">
        <f>K25+K26</f>
        <v>92425</v>
      </c>
      <c r="L24" s="14">
        <f>L25+L26</f>
        <v>94846</v>
      </c>
      <c r="M24" s="14">
        <f t="shared" si="8"/>
        <v>33872</v>
      </c>
      <c r="N24" s="14">
        <f t="shared" si="8"/>
        <v>20092</v>
      </c>
      <c r="O24" s="12">
        <f t="shared" si="7"/>
        <v>1202308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76720</v>
      </c>
      <c r="C25" s="14">
        <v>67007</v>
      </c>
      <c r="D25" s="14">
        <v>63474</v>
      </c>
      <c r="E25" s="14">
        <v>13244</v>
      </c>
      <c r="F25" s="14">
        <v>59958</v>
      </c>
      <c r="G25" s="14">
        <v>99024</v>
      </c>
      <c r="H25" s="14">
        <v>65158</v>
      </c>
      <c r="I25" s="14">
        <v>19328</v>
      </c>
      <c r="J25" s="14">
        <v>59495</v>
      </c>
      <c r="K25" s="14">
        <v>52217</v>
      </c>
      <c r="L25" s="14">
        <v>47983</v>
      </c>
      <c r="M25" s="14">
        <v>17608</v>
      </c>
      <c r="N25" s="14">
        <v>9239</v>
      </c>
      <c r="O25" s="12">
        <f t="shared" si="7"/>
        <v>650455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81669</v>
      </c>
      <c r="C26" s="14">
        <v>57755</v>
      </c>
      <c r="D26" s="14">
        <v>53535</v>
      </c>
      <c r="E26" s="14">
        <v>8522</v>
      </c>
      <c r="F26" s="14">
        <v>50281</v>
      </c>
      <c r="G26" s="14">
        <v>72097</v>
      </c>
      <c r="H26" s="14">
        <v>44302</v>
      </c>
      <c r="I26" s="14">
        <v>11347</v>
      </c>
      <c r="J26" s="14">
        <v>58157</v>
      </c>
      <c r="K26" s="14">
        <v>40208</v>
      </c>
      <c r="L26" s="14">
        <v>46863</v>
      </c>
      <c r="M26" s="14">
        <v>16264</v>
      </c>
      <c r="N26" s="14">
        <v>10853</v>
      </c>
      <c r="O26" s="12">
        <f t="shared" si="7"/>
        <v>551853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2.09110546</v>
      </c>
      <c r="C28" s="23">
        <f aca="true" t="shared" si="9" ref="C28:N28">C29+C30</f>
        <v>2.1945305</v>
      </c>
      <c r="D28" s="23">
        <f t="shared" si="9"/>
        <v>1.86265005</v>
      </c>
      <c r="E28" s="23">
        <f t="shared" si="9"/>
        <v>2.7615184</v>
      </c>
      <c r="F28" s="23">
        <f t="shared" si="9"/>
        <v>2.17494205</v>
      </c>
      <c r="G28" s="23">
        <f t="shared" si="9"/>
        <v>1.7247999999999999</v>
      </c>
      <c r="H28" s="23">
        <f>H29+H30</f>
        <v>2.0851</v>
      </c>
      <c r="I28" s="23">
        <f>I29+I30</f>
        <v>2.1327002</v>
      </c>
      <c r="J28" s="23">
        <f>J29+J30</f>
        <v>2.0483118</v>
      </c>
      <c r="K28" s="23">
        <f>K29+K30</f>
        <v>2.4050343</v>
      </c>
      <c r="L28" s="23">
        <f>L29+L30</f>
        <v>2.30394976</v>
      </c>
      <c r="M28" s="23">
        <f t="shared" si="9"/>
        <v>2.89413143</v>
      </c>
      <c r="N28" s="23">
        <f t="shared" si="9"/>
        <v>2.50697856</v>
      </c>
      <c r="O28" s="61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2.0973</v>
      </c>
      <c r="C29" s="23">
        <v>2.2004</v>
      </c>
      <c r="D29" s="23">
        <v>1.8682</v>
      </c>
      <c r="E29" s="23">
        <v>2.7678</v>
      </c>
      <c r="F29" s="23">
        <v>2.1813</v>
      </c>
      <c r="G29" s="23">
        <v>1.7299</v>
      </c>
      <c r="H29" s="23">
        <v>2.0907</v>
      </c>
      <c r="I29" s="23">
        <v>2.1383</v>
      </c>
      <c r="J29" s="23">
        <v>2.054</v>
      </c>
      <c r="K29" s="23">
        <v>2.4114</v>
      </c>
      <c r="L29" s="23">
        <v>2.3102</v>
      </c>
      <c r="M29" s="23">
        <v>2.9015</v>
      </c>
      <c r="N29" s="23">
        <v>2.5143</v>
      </c>
      <c r="O29" s="24"/>
      <c r="P29"/>
    </row>
    <row r="30" spans="1:26" ht="18.75" customHeight="1">
      <c r="A30" s="50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2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2"/>
    </row>
    <row r="32" spans="1:15" ht="18.75" customHeight="1">
      <c r="A32" s="53" t="s">
        <v>46</v>
      </c>
      <c r="B32" s="54">
        <f>B33*B34</f>
        <v>3257.0800000000004</v>
      </c>
      <c r="C32" s="54">
        <f aca="true" t="shared" si="10" ref="C32:N32">C33*C34</f>
        <v>2392.52</v>
      </c>
      <c r="D32" s="54">
        <f t="shared" si="10"/>
        <v>2161.4</v>
      </c>
      <c r="E32" s="54">
        <f t="shared" si="10"/>
        <v>646.2800000000001</v>
      </c>
      <c r="F32" s="54">
        <f t="shared" si="10"/>
        <v>2161.4</v>
      </c>
      <c r="G32" s="54">
        <f t="shared" si="10"/>
        <v>2662.1600000000003</v>
      </c>
      <c r="H32" s="54">
        <f t="shared" si="10"/>
        <v>2242.7200000000003</v>
      </c>
      <c r="I32" s="54">
        <f t="shared" si="10"/>
        <v>654.84</v>
      </c>
      <c r="J32" s="54">
        <f>J33*J34</f>
        <v>2546.6000000000004</v>
      </c>
      <c r="K32" s="54">
        <f>K33*K34</f>
        <v>2118.6</v>
      </c>
      <c r="L32" s="54">
        <f>L33*L34</f>
        <v>2602.2400000000002</v>
      </c>
      <c r="M32" s="54">
        <f t="shared" si="10"/>
        <v>1271.16</v>
      </c>
      <c r="N32" s="54">
        <f t="shared" si="10"/>
        <v>719.0400000000001</v>
      </c>
      <c r="O32" s="25">
        <f>SUM(B32:N32)</f>
        <v>25436.04</v>
      </c>
    </row>
    <row r="33" spans="1:26" ht="18.75" customHeight="1">
      <c r="A33" s="50" t="s">
        <v>47</v>
      </c>
      <c r="B33" s="56">
        <v>761</v>
      </c>
      <c r="C33" s="56">
        <v>559</v>
      </c>
      <c r="D33" s="56">
        <v>505</v>
      </c>
      <c r="E33" s="56">
        <v>151</v>
      </c>
      <c r="F33" s="56">
        <v>505</v>
      </c>
      <c r="G33" s="56">
        <v>622</v>
      </c>
      <c r="H33" s="56">
        <v>524</v>
      </c>
      <c r="I33" s="56">
        <v>153</v>
      </c>
      <c r="J33" s="56">
        <v>595</v>
      </c>
      <c r="K33" s="56">
        <v>495</v>
      </c>
      <c r="L33" s="56">
        <v>608</v>
      </c>
      <c r="M33" s="56">
        <v>297</v>
      </c>
      <c r="N33" s="56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0" t="s">
        <v>48</v>
      </c>
      <c r="B34" s="52">
        <v>4.28</v>
      </c>
      <c r="C34" s="52">
        <v>4.28</v>
      </c>
      <c r="D34" s="52">
        <v>4.28</v>
      </c>
      <c r="E34" s="52">
        <v>4.28</v>
      </c>
      <c r="F34" s="52">
        <v>4.28</v>
      </c>
      <c r="G34" s="52">
        <v>4.28</v>
      </c>
      <c r="H34" s="52">
        <v>4.28</v>
      </c>
      <c r="I34" s="52">
        <v>4.28</v>
      </c>
      <c r="J34" s="52">
        <v>4.28</v>
      </c>
      <c r="K34" s="52">
        <v>4.28</v>
      </c>
      <c r="L34" s="52">
        <v>4.28</v>
      </c>
      <c r="M34" s="52">
        <v>4.28</v>
      </c>
      <c r="N34" s="52">
        <v>4.28</v>
      </c>
      <c r="O34" s="52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0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2"/>
    </row>
    <row r="36" spans="1:15" ht="18.75" customHeight="1">
      <c r="A36" s="57" t="s">
        <v>49</v>
      </c>
      <c r="B36" s="58">
        <f>B37+B38+B39+B40</f>
        <v>1084994.21591496</v>
      </c>
      <c r="C36" s="58">
        <f aca="true" t="shared" si="11" ref="C36:N36">C37+C38+C39+C40</f>
        <v>864692.014602</v>
      </c>
      <c r="D36" s="58">
        <f t="shared" si="11"/>
        <v>741446.0997734001</v>
      </c>
      <c r="E36" s="58">
        <f t="shared" si="11"/>
        <v>173892.8983424</v>
      </c>
      <c r="F36" s="58">
        <f t="shared" si="11"/>
        <v>748578.29276425</v>
      </c>
      <c r="G36" s="58">
        <f t="shared" si="11"/>
        <v>935001.1895999999</v>
      </c>
      <c r="H36" s="58">
        <f t="shared" si="11"/>
        <v>778261.7991999999</v>
      </c>
      <c r="I36" s="58">
        <f>I37+I38+I39+I40</f>
        <v>229670.58557660002</v>
      </c>
      <c r="J36" s="58">
        <f>J37+J38+J39+J40</f>
        <v>882129.3525192</v>
      </c>
      <c r="K36" s="58">
        <f>K37+K38+K39+K40</f>
        <v>776364.5665517999</v>
      </c>
      <c r="L36" s="58">
        <f>L37+L38+L39+L40</f>
        <v>824817.6010688</v>
      </c>
      <c r="M36" s="58">
        <f t="shared" si="11"/>
        <v>453227.49315824</v>
      </c>
      <c r="N36" s="58">
        <f t="shared" si="11"/>
        <v>237804.0024192</v>
      </c>
      <c r="O36" s="58">
        <f>O37+O38+O39+O40</f>
        <v>8730880.111490851</v>
      </c>
    </row>
    <row r="37" spans="1:15" ht="18.75" customHeight="1">
      <c r="A37" s="55" t="s">
        <v>50</v>
      </c>
      <c r="B37" s="52">
        <f aca="true" t="shared" si="12" ref="B37:N37">B29*B7</f>
        <v>1080268.8948000001</v>
      </c>
      <c r="C37" s="52">
        <f t="shared" si="12"/>
        <v>861157.3456</v>
      </c>
      <c r="D37" s="52">
        <f t="shared" si="12"/>
        <v>731340.5176</v>
      </c>
      <c r="E37" s="52">
        <f t="shared" si="12"/>
        <v>173640.7008</v>
      </c>
      <c r="F37" s="52">
        <f t="shared" si="12"/>
        <v>745753.7505</v>
      </c>
      <c r="G37" s="52">
        <f t="shared" si="12"/>
        <v>930992.3923</v>
      </c>
      <c r="H37" s="52">
        <f t="shared" si="12"/>
        <v>774587.6244</v>
      </c>
      <c r="I37" s="52">
        <f>I29*I7</f>
        <v>229617.0689</v>
      </c>
      <c r="J37" s="52">
        <f>J29*J7</f>
        <v>875094.3759999999</v>
      </c>
      <c r="K37" s="52">
        <f>K29*K7</f>
        <v>762547.3764</v>
      </c>
      <c r="L37" s="52">
        <f>L29*L7</f>
        <v>817533.576</v>
      </c>
      <c r="M37" s="52">
        <f t="shared" si="12"/>
        <v>449059.352</v>
      </c>
      <c r="N37" s="52">
        <f t="shared" si="12"/>
        <v>237777.351</v>
      </c>
      <c r="O37" s="54">
        <f>SUM(B37:N37)</f>
        <v>8669370.326300003</v>
      </c>
    </row>
    <row r="38" spans="1:15" ht="18.75" customHeight="1">
      <c r="A38" s="55" t="s">
        <v>51</v>
      </c>
      <c r="B38" s="52">
        <f aca="true" t="shared" si="13" ref="B38:N38">B30*B7</f>
        <v>-3190.65888504</v>
      </c>
      <c r="C38" s="52">
        <f t="shared" si="13"/>
        <v>-2297.110998</v>
      </c>
      <c r="D38" s="52">
        <f t="shared" si="13"/>
        <v>-2172.6278266</v>
      </c>
      <c r="E38" s="52">
        <f t="shared" si="13"/>
        <v>-394.0824576</v>
      </c>
      <c r="F38" s="52">
        <f t="shared" si="13"/>
        <v>-2173.6877357500002</v>
      </c>
      <c r="G38" s="52">
        <f t="shared" si="13"/>
        <v>-2744.7027000000003</v>
      </c>
      <c r="H38" s="52">
        <f t="shared" si="13"/>
        <v>-2074.7552</v>
      </c>
      <c r="I38" s="52">
        <f>I30*I7</f>
        <v>-601.3233234</v>
      </c>
      <c r="J38" s="52">
        <f>J30*J7</f>
        <v>-2423.4234808</v>
      </c>
      <c r="K38" s="52">
        <f>K30*K7</f>
        <v>-2012.9998482</v>
      </c>
      <c r="L38" s="52">
        <f>L30*L7</f>
        <v>-2211.8349312</v>
      </c>
      <c r="M38" s="52">
        <f t="shared" si="13"/>
        <v>-1140.4188417599999</v>
      </c>
      <c r="N38" s="52">
        <f t="shared" si="13"/>
        <v>-692.3885808</v>
      </c>
      <c r="O38" s="25">
        <f>SUM(B38:N38)</f>
        <v>-24130.014809150005</v>
      </c>
    </row>
    <row r="39" spans="1:15" ht="18.75" customHeight="1">
      <c r="A39" s="55" t="s">
        <v>52</v>
      </c>
      <c r="B39" s="52">
        <f aca="true" t="shared" si="14" ref="B39:N39">B32</f>
        <v>3257.0800000000004</v>
      </c>
      <c r="C39" s="52">
        <f t="shared" si="14"/>
        <v>2392.52</v>
      </c>
      <c r="D39" s="52">
        <f t="shared" si="14"/>
        <v>2161.4</v>
      </c>
      <c r="E39" s="52">
        <f t="shared" si="14"/>
        <v>646.2800000000001</v>
      </c>
      <c r="F39" s="52">
        <f t="shared" si="14"/>
        <v>2161.4</v>
      </c>
      <c r="G39" s="52">
        <f t="shared" si="14"/>
        <v>2662.1600000000003</v>
      </c>
      <c r="H39" s="52">
        <f t="shared" si="14"/>
        <v>2242.7200000000003</v>
      </c>
      <c r="I39" s="52">
        <f>I32</f>
        <v>654.84</v>
      </c>
      <c r="J39" s="52">
        <f>J32</f>
        <v>2546.6000000000004</v>
      </c>
      <c r="K39" s="52">
        <f>K32</f>
        <v>2118.6</v>
      </c>
      <c r="L39" s="52">
        <f>L32</f>
        <v>2602.2400000000002</v>
      </c>
      <c r="M39" s="52">
        <f t="shared" si="14"/>
        <v>1271.16</v>
      </c>
      <c r="N39" s="52">
        <f t="shared" si="14"/>
        <v>719.0400000000001</v>
      </c>
      <c r="O39" s="54">
        <f>SUM(B39:N39)</f>
        <v>25436.04</v>
      </c>
    </row>
    <row r="40" spans="1:26" ht="18.75" customHeight="1">
      <c r="A40" s="2" t="s">
        <v>53</v>
      </c>
      <c r="B40" s="52">
        <v>4658.9</v>
      </c>
      <c r="C40" s="52">
        <v>3439.26</v>
      </c>
      <c r="D40" s="52">
        <v>10116.81</v>
      </c>
      <c r="E40" s="52">
        <v>0</v>
      </c>
      <c r="F40" s="52">
        <v>2836.83</v>
      </c>
      <c r="G40" s="52">
        <v>4091.34</v>
      </c>
      <c r="H40" s="52">
        <v>3506.21</v>
      </c>
      <c r="I40" s="52">
        <v>0</v>
      </c>
      <c r="J40" s="52">
        <v>6911.8</v>
      </c>
      <c r="K40" s="52">
        <v>13711.59</v>
      </c>
      <c r="L40" s="52">
        <v>6893.62</v>
      </c>
      <c r="M40" s="52">
        <v>4037.4</v>
      </c>
      <c r="N40" s="52">
        <v>0</v>
      </c>
      <c r="O40" s="54">
        <f>SUM(B40:N40)</f>
        <v>60203.76000000001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49"/>
    </row>
    <row r="42" spans="1:15" ht="18.75" customHeight="1">
      <c r="A42" s="2" t="s">
        <v>54</v>
      </c>
      <c r="B42" s="25">
        <f>+B43+B46+B58+B59-B62+B60</f>
        <v>-90139.86</v>
      </c>
      <c r="C42" s="25">
        <f aca="true" t="shared" si="15" ref="C42:O42">+C43+C46+C58+C59-C62+C60</f>
        <v>-96114.31</v>
      </c>
      <c r="D42" s="25">
        <f t="shared" si="15"/>
        <v>-67436</v>
      </c>
      <c r="E42" s="25">
        <f t="shared" si="15"/>
        <v>-11920</v>
      </c>
      <c r="F42" s="25">
        <f t="shared" si="15"/>
        <v>-59400</v>
      </c>
      <c r="G42" s="25">
        <f t="shared" si="15"/>
        <v>-102700</v>
      </c>
      <c r="H42" s="25">
        <f t="shared" si="15"/>
        <v>-92834.21</v>
      </c>
      <c r="I42" s="25">
        <f t="shared" si="15"/>
        <v>-27992</v>
      </c>
      <c r="J42" s="25">
        <f t="shared" si="15"/>
        <v>989443.1599999999</v>
      </c>
      <c r="K42" s="25">
        <f t="shared" si="15"/>
        <v>-89167.59</v>
      </c>
      <c r="L42" s="25">
        <f t="shared" si="15"/>
        <v>1507877.45</v>
      </c>
      <c r="M42" s="25">
        <f t="shared" si="15"/>
        <v>-38692</v>
      </c>
      <c r="N42" s="25">
        <f t="shared" si="15"/>
        <v>-25600</v>
      </c>
      <c r="O42" s="25">
        <f t="shared" si="15"/>
        <v>1795324.6400000001</v>
      </c>
    </row>
    <row r="43" spans="1:15" ht="18.75" customHeight="1">
      <c r="A43" s="17" t="s">
        <v>55</v>
      </c>
      <c r="B43" s="26">
        <f>B44+B45</f>
        <v>-88988</v>
      </c>
      <c r="C43" s="26">
        <f>C44+C45</f>
        <v>-93844</v>
      </c>
      <c r="D43" s="26">
        <f>D44+D45</f>
        <v>-66436</v>
      </c>
      <c r="E43" s="26">
        <f>E44+E45</f>
        <v>-10920</v>
      </c>
      <c r="F43" s="26">
        <f aca="true" t="shared" si="16" ref="F43:N43">F44+F45</f>
        <v>-58400</v>
      </c>
      <c r="G43" s="26">
        <f t="shared" si="16"/>
        <v>-102200</v>
      </c>
      <c r="H43" s="26">
        <f t="shared" si="16"/>
        <v>-89328</v>
      </c>
      <c r="I43" s="26">
        <f>I44+I45</f>
        <v>-26992</v>
      </c>
      <c r="J43" s="26">
        <f>J44+J45</f>
        <v>-56388</v>
      </c>
      <c r="K43" s="26">
        <f>K44+K45</f>
        <v>-75456</v>
      </c>
      <c r="L43" s="26">
        <f>L44+L45</f>
        <v>-54268</v>
      </c>
      <c r="M43" s="26">
        <f t="shared" si="16"/>
        <v>-38692</v>
      </c>
      <c r="N43" s="26">
        <f t="shared" si="16"/>
        <v>-25600</v>
      </c>
      <c r="O43" s="25">
        <f aca="true" t="shared" si="17" ref="O43:O62">SUM(B43:N43)</f>
        <v>-787512</v>
      </c>
    </row>
    <row r="44" spans="1:26" ht="18.75" customHeight="1">
      <c r="A44" s="13" t="s">
        <v>56</v>
      </c>
      <c r="B44" s="20">
        <f>ROUND(-B9*$D$3,2)</f>
        <v>-88988</v>
      </c>
      <c r="C44" s="20">
        <f>ROUND(-C9*$D$3,2)</f>
        <v>-93844</v>
      </c>
      <c r="D44" s="20">
        <f>ROUND(-D9*$D$3,2)</f>
        <v>-66436</v>
      </c>
      <c r="E44" s="20">
        <f>ROUND(-E9*$D$3,2)</f>
        <v>-10920</v>
      </c>
      <c r="F44" s="20">
        <f aca="true" t="shared" si="18" ref="F44:N44">ROUND(-F9*$D$3,2)</f>
        <v>-58400</v>
      </c>
      <c r="G44" s="20">
        <f t="shared" si="18"/>
        <v>-102200</v>
      </c>
      <c r="H44" s="20">
        <f t="shared" si="18"/>
        <v>-89328</v>
      </c>
      <c r="I44" s="20">
        <f>ROUND(-I9*$D$3,2)</f>
        <v>-26992</v>
      </c>
      <c r="J44" s="20">
        <f>ROUND(-J9*$D$3,2)</f>
        <v>-56388</v>
      </c>
      <c r="K44" s="20">
        <f>ROUND(-K9*$D$3,2)</f>
        <v>-75456</v>
      </c>
      <c r="L44" s="20">
        <f>ROUND(-L9*$D$3,2)</f>
        <v>-54268</v>
      </c>
      <c r="M44" s="20">
        <f t="shared" si="18"/>
        <v>-38692</v>
      </c>
      <c r="N44" s="20">
        <f t="shared" si="18"/>
        <v>-25600</v>
      </c>
      <c r="O44" s="45">
        <f t="shared" si="17"/>
        <v>-787512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5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-1000</v>
      </c>
      <c r="E46" s="26">
        <f t="shared" si="20"/>
        <v>-1000</v>
      </c>
      <c r="F46" s="26">
        <f t="shared" si="20"/>
        <v>-1000</v>
      </c>
      <c r="G46" s="26">
        <f t="shared" si="20"/>
        <v>-500</v>
      </c>
      <c r="H46" s="26">
        <f t="shared" si="20"/>
        <v>0</v>
      </c>
      <c r="I46" s="26">
        <f t="shared" si="20"/>
        <v>-1000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-4500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-1000</v>
      </c>
      <c r="E49" s="24">
        <v>-1000</v>
      </c>
      <c r="F49" s="24">
        <v>-1000</v>
      </c>
      <c r="G49" s="24">
        <v>-500</v>
      </c>
      <c r="H49" s="24">
        <v>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-4500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100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101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102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103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110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1052742.96</v>
      </c>
      <c r="K58" s="27">
        <v>0</v>
      </c>
      <c r="L58" s="27">
        <v>1569039.07</v>
      </c>
      <c r="M58" s="27">
        <v>0</v>
      </c>
      <c r="N58" s="27">
        <v>0</v>
      </c>
      <c r="O58" s="24">
        <f t="shared" si="17"/>
        <v>2621782.0300000003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66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24.75" customHeight="1">
      <c r="A60" s="17" t="s">
        <v>107</v>
      </c>
      <c r="B60" s="20">
        <v>-8631.81</v>
      </c>
      <c r="C60" s="20">
        <v>-6961.89</v>
      </c>
      <c r="D60" s="20">
        <v>0</v>
      </c>
      <c r="E60" s="20">
        <v>0</v>
      </c>
      <c r="F60" s="20">
        <v>0</v>
      </c>
      <c r="G60" s="20">
        <v>0</v>
      </c>
      <c r="H60" s="20">
        <v>-24383.74</v>
      </c>
      <c r="I60" s="20">
        <v>0</v>
      </c>
      <c r="J60" s="20">
        <v>-36718.74</v>
      </c>
      <c r="K60" s="20">
        <v>-22005.19</v>
      </c>
      <c r="L60" s="20">
        <v>-92494.52</v>
      </c>
      <c r="M60" s="20">
        <v>0</v>
      </c>
      <c r="N60" s="20">
        <v>0</v>
      </c>
      <c r="O60" s="20">
        <f t="shared" si="17"/>
        <v>-191195.89</v>
      </c>
    </row>
    <row r="61" spans="1:26" ht="21" customHeight="1">
      <c r="A61" s="2" t="s">
        <v>67</v>
      </c>
      <c r="B61" s="29">
        <f aca="true" t="shared" si="21" ref="B61:N61">+B36+B42</f>
        <v>994854.35591496</v>
      </c>
      <c r="C61" s="29">
        <f t="shared" si="21"/>
        <v>768577.7046020001</v>
      </c>
      <c r="D61" s="29">
        <f t="shared" si="21"/>
        <v>674010.0997734001</v>
      </c>
      <c r="E61" s="29">
        <f t="shared" si="21"/>
        <v>161972.8983424</v>
      </c>
      <c r="F61" s="29">
        <f t="shared" si="21"/>
        <v>689178.29276425</v>
      </c>
      <c r="G61" s="29">
        <f t="shared" si="21"/>
        <v>832301.1895999999</v>
      </c>
      <c r="H61" s="29">
        <f t="shared" si="21"/>
        <v>685427.5891999999</v>
      </c>
      <c r="I61" s="29">
        <f t="shared" si="21"/>
        <v>201678.58557660002</v>
      </c>
      <c r="J61" s="29">
        <f>+J36+J42</f>
        <v>1871572.5125191999</v>
      </c>
      <c r="K61" s="29">
        <f>+K36+K42</f>
        <v>687196.9765517999</v>
      </c>
      <c r="L61" s="29">
        <f>+L36+L42</f>
        <v>2332695.0510688</v>
      </c>
      <c r="M61" s="29">
        <f t="shared" si="21"/>
        <v>414535.49315824</v>
      </c>
      <c r="N61" s="29">
        <f t="shared" si="21"/>
        <v>212204.0024192</v>
      </c>
      <c r="O61" s="29">
        <f>SUM(B61:N61)</f>
        <v>10526204.75149085</v>
      </c>
      <c r="P61"/>
      <c r="Q61"/>
      <c r="R61"/>
      <c r="S61"/>
      <c r="T61"/>
      <c r="U61"/>
      <c r="V61"/>
      <c r="W61"/>
      <c r="X61"/>
      <c r="Y61"/>
      <c r="Z61"/>
    </row>
    <row r="62" spans="1:15" ht="22.5" customHeight="1">
      <c r="A62" s="33" t="s">
        <v>108</v>
      </c>
      <c r="B62" s="46">
        <v>-7479.95</v>
      </c>
      <c r="C62" s="46">
        <f>-4691.58</f>
        <v>-4691.58</v>
      </c>
      <c r="D62" s="46">
        <v>0</v>
      </c>
      <c r="E62" s="46">
        <v>0</v>
      </c>
      <c r="F62" s="46">
        <v>0</v>
      </c>
      <c r="G62" s="46">
        <v>0</v>
      </c>
      <c r="H62" s="46">
        <v>-20877.53</v>
      </c>
      <c r="I62" s="46">
        <v>0</v>
      </c>
      <c r="J62" s="46">
        <v>-29806.94</v>
      </c>
      <c r="K62" s="46">
        <v>-8293.6</v>
      </c>
      <c r="L62" s="46">
        <v>-85600.9</v>
      </c>
      <c r="M62" s="46">
        <v>0</v>
      </c>
      <c r="N62" s="46">
        <v>0</v>
      </c>
      <c r="O62" s="46">
        <f t="shared" si="17"/>
        <v>-156750.5</v>
      </c>
    </row>
    <row r="63" spans="1:15" ht="19.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68</v>
      </c>
      <c r="B64" s="35">
        <f>SUM(B65:B78)</f>
        <v>994854.35</v>
      </c>
      <c r="C64" s="35">
        <f aca="true" t="shared" si="22" ref="C64:N64">SUM(C65:C78)</f>
        <v>768577.7</v>
      </c>
      <c r="D64" s="35">
        <f t="shared" si="22"/>
        <v>674010.1</v>
      </c>
      <c r="E64" s="35">
        <f t="shared" si="22"/>
        <v>161972.9</v>
      </c>
      <c r="F64" s="35">
        <f t="shared" si="22"/>
        <v>689178.29</v>
      </c>
      <c r="G64" s="35">
        <f t="shared" si="22"/>
        <v>832301.19</v>
      </c>
      <c r="H64" s="35">
        <f t="shared" si="22"/>
        <v>685427.59</v>
      </c>
      <c r="I64" s="35">
        <f t="shared" si="22"/>
        <v>201678.59</v>
      </c>
      <c r="J64" s="35">
        <f t="shared" si="22"/>
        <v>1871572.51</v>
      </c>
      <c r="K64" s="35">
        <f t="shared" si="22"/>
        <v>687196.98</v>
      </c>
      <c r="L64" s="35">
        <f t="shared" si="22"/>
        <v>2332695.06</v>
      </c>
      <c r="M64" s="35">
        <f t="shared" si="22"/>
        <v>414535.49</v>
      </c>
      <c r="N64" s="35">
        <f t="shared" si="22"/>
        <v>212204</v>
      </c>
      <c r="O64" s="29">
        <f>SUM(O65:O78)</f>
        <v>10526204.75</v>
      </c>
    </row>
    <row r="65" spans="1:16" ht="18.75" customHeight="1">
      <c r="A65" s="17" t="s">
        <v>69</v>
      </c>
      <c r="B65" s="35">
        <f>196333.1</f>
        <v>196333.1</v>
      </c>
      <c r="C65" s="35">
        <f>221671.87+1168.95</f>
        <v>222840.82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29">
        <f>SUM(B65:N65)</f>
        <v>419173.92000000004</v>
      </c>
      <c r="P65"/>
    </row>
    <row r="66" spans="1:16" ht="18.75" customHeight="1">
      <c r="A66" s="17" t="s">
        <v>70</v>
      </c>
      <c r="B66" s="35">
        <f>795014.21+3507.04</f>
        <v>798521.25</v>
      </c>
      <c r="C66" s="35">
        <v>545736.88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>
        <f aca="true" t="shared" si="23" ref="O66:O77">SUM(B66:N66)</f>
        <v>1344258.13</v>
      </c>
      <c r="P66"/>
    </row>
    <row r="67" spans="1:17" ht="18.75" customHeight="1">
      <c r="A67" s="17" t="s">
        <v>71</v>
      </c>
      <c r="B67" s="34">
        <v>0</v>
      </c>
      <c r="C67" s="34">
        <v>0</v>
      </c>
      <c r="D67" s="26">
        <v>674010.1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26">
        <f t="shared" si="23"/>
        <v>674010.1</v>
      </c>
      <c r="Q67"/>
    </row>
    <row r="68" spans="1:18" ht="18.75" customHeight="1">
      <c r="A68" s="17" t="s">
        <v>72</v>
      </c>
      <c r="B68" s="34">
        <v>0</v>
      </c>
      <c r="C68" s="34">
        <v>0</v>
      </c>
      <c r="D68" s="34">
        <v>0</v>
      </c>
      <c r="E68" s="26">
        <v>161972.9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29">
        <f t="shared" si="23"/>
        <v>161972.9</v>
      </c>
      <c r="R68"/>
    </row>
    <row r="69" spans="1:19" ht="18.75" customHeight="1">
      <c r="A69" s="17" t="s">
        <v>73</v>
      </c>
      <c r="B69" s="34">
        <v>0</v>
      </c>
      <c r="C69" s="34">
        <v>0</v>
      </c>
      <c r="D69" s="34">
        <v>0</v>
      </c>
      <c r="E69" s="34">
        <v>0</v>
      </c>
      <c r="F69" s="26">
        <v>689178.29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26">
        <f t="shared" si="23"/>
        <v>689178.29</v>
      </c>
      <c r="S69"/>
    </row>
    <row r="70" spans="1:20" ht="18.75" customHeight="1">
      <c r="A70" s="17" t="s">
        <v>74</v>
      </c>
      <c r="B70" s="34">
        <v>0</v>
      </c>
      <c r="C70" s="34">
        <v>0</v>
      </c>
      <c r="D70" s="34">
        <v>0</v>
      </c>
      <c r="E70" s="34">
        <v>0</v>
      </c>
      <c r="F70" s="34">
        <v>0</v>
      </c>
      <c r="G70" s="35">
        <v>832301.19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29">
        <f t="shared" si="23"/>
        <v>832301.19</v>
      </c>
      <c r="T70"/>
    </row>
    <row r="71" spans="1:21" ht="18.75" customHeight="1">
      <c r="A71" s="17" t="s">
        <v>99</v>
      </c>
      <c r="B71" s="34">
        <v>0</v>
      </c>
      <c r="C71" s="34">
        <v>0</v>
      </c>
      <c r="D71" s="34">
        <v>0</v>
      </c>
      <c r="E71" s="34">
        <v>0</v>
      </c>
      <c r="F71" s="34">
        <v>0</v>
      </c>
      <c r="G71" s="34">
        <v>0</v>
      </c>
      <c r="H71" s="35">
        <f>685427.59</f>
        <v>685427.59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29">
        <f t="shared" si="23"/>
        <v>685427.59</v>
      </c>
      <c r="U71"/>
    </row>
    <row r="72" spans="1:21" ht="18.75" customHeight="1">
      <c r="A72" s="17" t="s">
        <v>75</v>
      </c>
      <c r="B72" s="34">
        <v>0</v>
      </c>
      <c r="C72" s="34">
        <v>0</v>
      </c>
      <c r="D72" s="34">
        <v>0</v>
      </c>
      <c r="E72" s="34">
        <v>0</v>
      </c>
      <c r="F72" s="34">
        <v>0</v>
      </c>
      <c r="G72" s="34">
        <v>0</v>
      </c>
      <c r="H72" s="34">
        <v>0</v>
      </c>
      <c r="I72" s="35">
        <v>201678.59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29">
        <f t="shared" si="23"/>
        <v>201678.59</v>
      </c>
      <c r="U72"/>
    </row>
    <row r="73" spans="1:22" ht="18.75" customHeight="1">
      <c r="A73" s="17" t="s">
        <v>76</v>
      </c>
      <c r="B73" s="34">
        <v>0</v>
      </c>
      <c r="C73" s="34">
        <v>0</v>
      </c>
      <c r="D73" s="34">
        <v>0</v>
      </c>
      <c r="E73" s="34">
        <v>0</v>
      </c>
      <c r="F73" s="34">
        <v>0</v>
      </c>
      <c r="G73" s="34">
        <v>0</v>
      </c>
      <c r="H73" s="34">
        <v>0</v>
      </c>
      <c r="I73" s="34">
        <v>0</v>
      </c>
      <c r="J73" s="26">
        <f>818829.55+1052742.96</f>
        <v>1871572.51</v>
      </c>
      <c r="K73" s="34">
        <v>0</v>
      </c>
      <c r="L73" s="34">
        <v>0</v>
      </c>
      <c r="M73" s="34">
        <v>0</v>
      </c>
      <c r="N73" s="34">
        <v>0</v>
      </c>
      <c r="O73" s="26">
        <f t="shared" si="23"/>
        <v>1871572.51</v>
      </c>
      <c r="V73"/>
    </row>
    <row r="74" spans="1:23" ht="18.75" customHeight="1">
      <c r="A74" s="17" t="s">
        <v>77</v>
      </c>
      <c r="B74" s="34">
        <v>0</v>
      </c>
      <c r="C74" s="34">
        <v>0</v>
      </c>
      <c r="D74" s="34">
        <v>0</v>
      </c>
      <c r="E74" s="34">
        <v>0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26">
        <f>687196.98</f>
        <v>687196.98</v>
      </c>
      <c r="L74" s="34">
        <v>0</v>
      </c>
      <c r="M74" s="34">
        <v>0</v>
      </c>
      <c r="N74" s="34">
        <v>0</v>
      </c>
      <c r="O74" s="29">
        <f t="shared" si="23"/>
        <v>687196.98</v>
      </c>
      <c r="W74"/>
    </row>
    <row r="75" spans="1:24" ht="18.75" customHeight="1">
      <c r="A75" s="17" t="s">
        <v>78</v>
      </c>
      <c r="B75" s="34">
        <v>0</v>
      </c>
      <c r="C75" s="34">
        <v>0</v>
      </c>
      <c r="D75" s="34">
        <v>0</v>
      </c>
      <c r="E75" s="34">
        <v>0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26">
        <f>763655.99+1569039.07</f>
        <v>2332695.06</v>
      </c>
      <c r="M75" s="34">
        <v>0</v>
      </c>
      <c r="N75" s="59">
        <v>0</v>
      </c>
      <c r="O75" s="26">
        <f t="shared" si="23"/>
        <v>2332695.06</v>
      </c>
      <c r="X75"/>
    </row>
    <row r="76" spans="1:25" ht="18.75" customHeight="1">
      <c r="A76" s="17" t="s">
        <v>79</v>
      </c>
      <c r="B76" s="34">
        <v>0</v>
      </c>
      <c r="C76" s="34">
        <v>0</v>
      </c>
      <c r="D76" s="34">
        <v>0</v>
      </c>
      <c r="E76" s="34">
        <v>0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26">
        <v>414535.49</v>
      </c>
      <c r="N76" s="34">
        <v>0</v>
      </c>
      <c r="O76" s="29">
        <f t="shared" si="23"/>
        <v>414535.49</v>
      </c>
      <c r="Y76"/>
    </row>
    <row r="77" spans="1:26" ht="18.75" customHeight="1">
      <c r="A77" s="17" t="s">
        <v>80</v>
      </c>
      <c r="B77" s="34">
        <v>0</v>
      </c>
      <c r="C77" s="34">
        <v>0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26">
        <v>212204</v>
      </c>
      <c r="O77" s="26">
        <f t="shared" si="23"/>
        <v>212204</v>
      </c>
      <c r="P77"/>
      <c r="Z77"/>
    </row>
    <row r="78" spans="1:26" ht="18.75" customHeight="1">
      <c r="A78" s="33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68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</row>
    <row r="80" spans="1:15" ht="15" customHeight="1">
      <c r="A80" s="36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8"/>
    </row>
    <row r="81" spans="1:15" ht="18.75" customHeight="1">
      <c r="A81" s="2" t="s">
        <v>109</v>
      </c>
      <c r="B81" s="34">
        <v>0</v>
      </c>
      <c r="C81" s="34">
        <v>0</v>
      </c>
      <c r="D81" s="34">
        <v>0</v>
      </c>
      <c r="E81" s="34">
        <v>0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29"/>
    </row>
    <row r="82" spans="1:16" ht="18.75" customHeight="1">
      <c r="A82" s="17" t="s">
        <v>81</v>
      </c>
      <c r="B82" s="43">
        <v>2.3337633476300454</v>
      </c>
      <c r="C82" s="43">
        <v>2.502532632888782</v>
      </c>
      <c r="D82" s="43">
        <v>0</v>
      </c>
      <c r="E82" s="43">
        <v>0</v>
      </c>
      <c r="F82" s="34">
        <v>0</v>
      </c>
      <c r="G82" s="34">
        <v>0</v>
      </c>
      <c r="H82" s="43">
        <v>0</v>
      </c>
      <c r="I82" s="43">
        <v>0</v>
      </c>
      <c r="J82" s="43">
        <v>0</v>
      </c>
      <c r="K82" s="43">
        <v>0</v>
      </c>
      <c r="L82" s="34">
        <v>0</v>
      </c>
      <c r="M82" s="43">
        <v>0</v>
      </c>
      <c r="N82" s="43">
        <v>0</v>
      </c>
      <c r="O82" s="29"/>
      <c r="P82"/>
    </row>
    <row r="83" spans="1:16" ht="18.75" customHeight="1">
      <c r="A83" s="17" t="s">
        <v>82</v>
      </c>
      <c r="B83" s="43">
        <v>2.0467627034087323</v>
      </c>
      <c r="C83" s="43">
        <v>2.0975166557541147</v>
      </c>
      <c r="D83" s="43">
        <v>0</v>
      </c>
      <c r="E83" s="43">
        <v>0</v>
      </c>
      <c r="F83" s="34">
        <v>0</v>
      </c>
      <c r="G83" s="34">
        <v>0</v>
      </c>
      <c r="H83" s="43">
        <v>0</v>
      </c>
      <c r="I83" s="43">
        <v>0</v>
      </c>
      <c r="J83" s="43">
        <v>0</v>
      </c>
      <c r="K83" s="43">
        <v>0</v>
      </c>
      <c r="L83" s="34">
        <v>0</v>
      </c>
      <c r="M83" s="43">
        <v>0</v>
      </c>
      <c r="N83" s="43">
        <v>0</v>
      </c>
      <c r="O83" s="29"/>
      <c r="P83"/>
    </row>
    <row r="84" spans="1:17" ht="18.75" customHeight="1">
      <c r="A84" s="17" t="s">
        <v>83</v>
      </c>
      <c r="B84" s="43">
        <v>0</v>
      </c>
      <c r="C84" s="43">
        <v>0</v>
      </c>
      <c r="D84" s="22">
        <f>(D$37+D$38+D$39)/D$7</f>
        <v>1.8681713186605293</v>
      </c>
      <c r="E84" s="43">
        <v>0</v>
      </c>
      <c r="F84" s="34">
        <v>0</v>
      </c>
      <c r="G84" s="34">
        <v>0</v>
      </c>
      <c r="H84" s="43">
        <v>0</v>
      </c>
      <c r="I84" s="43">
        <v>0</v>
      </c>
      <c r="J84" s="43">
        <v>0</v>
      </c>
      <c r="K84" s="43">
        <v>0</v>
      </c>
      <c r="L84" s="34">
        <v>0</v>
      </c>
      <c r="M84" s="43">
        <v>0</v>
      </c>
      <c r="N84" s="43">
        <v>0</v>
      </c>
      <c r="O84" s="26"/>
      <c r="Q84"/>
    </row>
    <row r="85" spans="1:18" ht="18.75" customHeight="1">
      <c r="A85" s="17" t="s">
        <v>84</v>
      </c>
      <c r="B85" s="43">
        <v>0</v>
      </c>
      <c r="C85" s="43">
        <v>0</v>
      </c>
      <c r="D85" s="43">
        <v>0</v>
      </c>
      <c r="E85" s="22">
        <f>(E$37+E$38+E$39)/E$7</f>
        <v>2.771819981229278</v>
      </c>
      <c r="F85" s="34">
        <v>0</v>
      </c>
      <c r="G85" s="34">
        <v>0</v>
      </c>
      <c r="H85" s="43">
        <v>0</v>
      </c>
      <c r="I85" s="43">
        <v>0</v>
      </c>
      <c r="J85" s="43">
        <v>0</v>
      </c>
      <c r="K85" s="43">
        <v>0</v>
      </c>
      <c r="L85" s="34">
        <v>0</v>
      </c>
      <c r="M85" s="43">
        <v>0</v>
      </c>
      <c r="N85" s="43">
        <v>0</v>
      </c>
      <c r="O85" s="29"/>
      <c r="R85"/>
    </row>
    <row r="86" spans="1:19" ht="18.75" customHeight="1">
      <c r="A86" s="17" t="s">
        <v>85</v>
      </c>
      <c r="B86" s="43">
        <v>0</v>
      </c>
      <c r="C86" s="43">
        <v>0</v>
      </c>
      <c r="D86" s="43">
        <v>0</v>
      </c>
      <c r="E86" s="43">
        <v>0</v>
      </c>
      <c r="F86" s="43">
        <f>(F$37+F$38+F$39)/F$7</f>
        <v>2.181264058862629</v>
      </c>
      <c r="G86" s="34">
        <v>0</v>
      </c>
      <c r="H86" s="43">
        <v>0</v>
      </c>
      <c r="I86" s="43">
        <v>0</v>
      </c>
      <c r="J86" s="43">
        <v>0</v>
      </c>
      <c r="K86" s="43">
        <v>0</v>
      </c>
      <c r="L86" s="34">
        <v>0</v>
      </c>
      <c r="M86" s="43">
        <v>0</v>
      </c>
      <c r="N86" s="43">
        <v>0</v>
      </c>
      <c r="O86" s="26"/>
      <c r="S86"/>
    </row>
    <row r="87" spans="1:20" ht="18.75" customHeight="1">
      <c r="A87" s="17" t="s">
        <v>86</v>
      </c>
      <c r="B87" s="43">
        <v>0</v>
      </c>
      <c r="C87" s="43">
        <v>0</v>
      </c>
      <c r="D87" s="43">
        <v>0</v>
      </c>
      <c r="E87" s="43">
        <v>0</v>
      </c>
      <c r="F87" s="34">
        <v>0</v>
      </c>
      <c r="G87" s="43">
        <f>(G$37+G$38+G$39)/G$7</f>
        <v>1.7297466253667473</v>
      </c>
      <c r="H87" s="43">
        <v>0</v>
      </c>
      <c r="I87" s="43">
        <v>0</v>
      </c>
      <c r="J87" s="43">
        <v>0</v>
      </c>
      <c r="K87" s="43">
        <v>0</v>
      </c>
      <c r="L87" s="34">
        <v>0</v>
      </c>
      <c r="M87" s="43">
        <v>0</v>
      </c>
      <c r="N87" s="43">
        <v>0</v>
      </c>
      <c r="O87" s="29"/>
      <c r="T87"/>
    </row>
    <row r="88" spans="1:21" ht="18.75" customHeight="1">
      <c r="A88" s="17" t="s">
        <v>87</v>
      </c>
      <c r="B88" s="43">
        <v>0</v>
      </c>
      <c r="C88" s="43">
        <v>0</v>
      </c>
      <c r="D88" s="43">
        <v>0</v>
      </c>
      <c r="E88" s="43">
        <v>0</v>
      </c>
      <c r="F88" s="34">
        <v>0</v>
      </c>
      <c r="G88" s="34">
        <v>0</v>
      </c>
      <c r="H88" s="43">
        <f>(H$37+H$38+H$39)/H$7</f>
        <v>2.091153356077864</v>
      </c>
      <c r="I88" s="43">
        <v>0</v>
      </c>
      <c r="J88" s="43">
        <v>0</v>
      </c>
      <c r="K88" s="43">
        <v>0</v>
      </c>
      <c r="L88" s="34">
        <v>0</v>
      </c>
      <c r="M88" s="43">
        <v>0</v>
      </c>
      <c r="N88" s="43">
        <v>0</v>
      </c>
      <c r="O88" s="29"/>
      <c r="U88"/>
    </row>
    <row r="89" spans="1:21" ht="18.75" customHeight="1">
      <c r="A89" s="17" t="s">
        <v>88</v>
      </c>
      <c r="B89" s="43">
        <v>0</v>
      </c>
      <c r="C89" s="43">
        <v>0</v>
      </c>
      <c r="D89" s="43">
        <v>0</v>
      </c>
      <c r="E89" s="43">
        <v>0</v>
      </c>
      <c r="F89" s="34">
        <v>0</v>
      </c>
      <c r="G89" s="34">
        <v>0</v>
      </c>
      <c r="H89" s="43">
        <v>0</v>
      </c>
      <c r="I89" s="43">
        <f>(I$37+I$38+I$39)/I$7</f>
        <v>2.138798371963905</v>
      </c>
      <c r="J89" s="43">
        <v>0</v>
      </c>
      <c r="K89" s="43">
        <v>0</v>
      </c>
      <c r="L89" s="34">
        <v>0</v>
      </c>
      <c r="M89" s="43">
        <v>0</v>
      </c>
      <c r="N89" s="43">
        <v>0</v>
      </c>
      <c r="O89" s="29"/>
      <c r="U89"/>
    </row>
    <row r="90" spans="1:22" ht="18.75" customHeight="1">
      <c r="A90" s="17" t="s">
        <v>89</v>
      </c>
      <c r="B90" s="43">
        <v>0</v>
      </c>
      <c r="C90" s="43">
        <v>0</v>
      </c>
      <c r="D90" s="43">
        <v>0</v>
      </c>
      <c r="E90" s="43">
        <v>0</v>
      </c>
      <c r="F90" s="34">
        <v>0</v>
      </c>
      <c r="G90" s="34">
        <v>0</v>
      </c>
      <c r="H90" s="43">
        <v>0</v>
      </c>
      <c r="I90" s="43">
        <v>0</v>
      </c>
      <c r="J90" s="43">
        <f>(J$37+J$38+J$39)/J$7</f>
        <v>2.0542891168968462</v>
      </c>
      <c r="K90" s="43">
        <v>0</v>
      </c>
      <c r="L90" s="34">
        <v>0</v>
      </c>
      <c r="M90" s="43">
        <v>0</v>
      </c>
      <c r="N90" s="43">
        <v>0</v>
      </c>
      <c r="O90" s="26"/>
      <c r="V90"/>
    </row>
    <row r="91" spans="1:23" ht="18.75" customHeight="1">
      <c r="A91" s="17" t="s">
        <v>90</v>
      </c>
      <c r="B91" s="43">
        <v>0</v>
      </c>
      <c r="C91" s="43">
        <v>0</v>
      </c>
      <c r="D91" s="43">
        <v>0</v>
      </c>
      <c r="E91" s="43">
        <v>0</v>
      </c>
      <c r="F91" s="34">
        <v>0</v>
      </c>
      <c r="G91" s="34">
        <v>0</v>
      </c>
      <c r="H91" s="43">
        <v>0</v>
      </c>
      <c r="I91" s="43">
        <v>0</v>
      </c>
      <c r="J91" s="43">
        <v>0</v>
      </c>
      <c r="K91" s="43">
        <f>(K$37+K$38+K$39)/K$7</f>
        <v>2.4117339388658743</v>
      </c>
      <c r="L91" s="34">
        <v>0</v>
      </c>
      <c r="M91" s="43">
        <v>0</v>
      </c>
      <c r="N91" s="43">
        <v>0</v>
      </c>
      <c r="O91" s="29"/>
      <c r="W91"/>
    </row>
    <row r="92" spans="1:24" ht="18.75" customHeight="1">
      <c r="A92" s="17" t="s">
        <v>91</v>
      </c>
      <c r="B92" s="43">
        <v>0</v>
      </c>
      <c r="C92" s="43">
        <v>0</v>
      </c>
      <c r="D92" s="43">
        <v>0</v>
      </c>
      <c r="E92" s="43">
        <v>0</v>
      </c>
      <c r="F92" s="34">
        <v>0</v>
      </c>
      <c r="G92" s="34">
        <v>0</v>
      </c>
      <c r="H92" s="43">
        <v>0</v>
      </c>
      <c r="I92" s="43">
        <v>0</v>
      </c>
      <c r="J92" s="43">
        <v>0</v>
      </c>
      <c r="K92" s="43">
        <v>0</v>
      </c>
      <c r="L92" s="43">
        <f>(L$37+L$38+L$39)/L$7</f>
        <v>2.31130321314796</v>
      </c>
      <c r="M92" s="43">
        <v>0</v>
      </c>
      <c r="N92" s="43">
        <v>0</v>
      </c>
      <c r="O92" s="26"/>
      <c r="X92"/>
    </row>
    <row r="93" spans="1:25" ht="18.75" customHeight="1">
      <c r="A93" s="17" t="s">
        <v>92</v>
      </c>
      <c r="B93" s="43">
        <v>0</v>
      </c>
      <c r="C93" s="43">
        <v>0</v>
      </c>
      <c r="D93" s="43">
        <v>0</v>
      </c>
      <c r="E93" s="43">
        <v>0</v>
      </c>
      <c r="F93" s="34">
        <v>0</v>
      </c>
      <c r="G93" s="34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f>(M$37+M$38+M$39)/M$7</f>
        <v>2.902344755752093</v>
      </c>
      <c r="N93" s="43">
        <v>0</v>
      </c>
      <c r="O93" s="60"/>
      <c r="Y93"/>
    </row>
    <row r="94" spans="1:26" ht="18.75" customHeight="1">
      <c r="A94" s="33" t="s">
        <v>93</v>
      </c>
      <c r="B94" s="44">
        <v>0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7">
        <f>(N$37+N$38+N$39)/N$7</f>
        <v>2.51458181684678</v>
      </c>
      <c r="O94" s="48"/>
      <c r="P94"/>
      <c r="Z94"/>
    </row>
    <row r="95" spans="1:14" ht="21" customHeight="1">
      <c r="A95" s="64" t="s">
        <v>104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6"/>
    </row>
    <row r="96" spans="1:14" ht="21" customHeight="1">
      <c r="A96" s="64" t="s">
        <v>112</v>
      </c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6"/>
    </row>
    <row r="97" spans="1:14" ht="15.75">
      <c r="A97" s="67" t="s">
        <v>111</v>
      </c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</row>
    <row r="98" ht="14.25">
      <c r="A98" s="74"/>
    </row>
    <row r="99" ht="14.25">
      <c r="B99" s="39"/>
    </row>
    <row r="100" spans="8:9" ht="14.25">
      <c r="H100" s="40"/>
      <c r="I100" s="40"/>
    </row>
    <row r="101" ht="14.25"/>
    <row r="102" spans="8:12" ht="14.25">
      <c r="H102" s="41"/>
      <c r="I102" s="41"/>
      <c r="J102" s="42"/>
      <c r="K102" s="42"/>
      <c r="L102" s="42"/>
    </row>
  </sheetData>
  <sheetProtection/>
  <mergeCells count="7">
    <mergeCell ref="A97:N97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2018-05-14T19:40:26Z</dcterms:modified>
  <cp:category/>
  <cp:version/>
  <cp:contentType/>
  <cp:contentStatus/>
</cp:coreProperties>
</file>