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23595" windowHeight="9495" activeTab="0"/>
  </bookViews>
  <sheets>
    <sheet name="Julho-18" sheetId="1" r:id="rId1"/>
  </sheets>
  <definedNames>
    <definedName name="_xlnm.Print_Titles" localSheetId="0">'Julho-18'!$1:$6</definedName>
  </definedNames>
  <calcPr fullCalcOnLoad="1"/>
</workbook>
</file>

<file path=xl/sharedStrings.xml><?xml version="1.0" encoding="utf-8"?>
<sst xmlns="http://schemas.openxmlformats.org/spreadsheetml/2006/main" count="121" uniqueCount="119">
  <si>
    <t>DEMONSTRATIVO DE REMUNERAÇÃO DO SUBSISTEMA LOCAL</t>
  </si>
  <si>
    <t>OPERAÇÃO DE 01 A 31/07/18 - VENCIMENTO DE 06/07 A 07/08/18</t>
  </si>
  <si>
    <t>Tarifa do dia:</t>
  </si>
  <si>
    <t>DISCRIMINAÇÃO</t>
  </si>
  <si>
    <t>Consórcios/Empresas</t>
  </si>
  <si>
    <t>TOTAL</t>
  </si>
  <si>
    <t>Consórcio Transnoroeste</t>
  </si>
  <si>
    <t>Empresa Transunião Transporte S/A</t>
  </si>
  <si>
    <t>Qualibus Qualidade em Transporte S/A</t>
  </si>
  <si>
    <t>Pêssego Transportes Ltda</t>
  </si>
  <si>
    <t>Allibus Transportes Ltda</t>
  </si>
  <si>
    <t>Movebuss Soluções em Mobilidde Urbana Ltda</t>
  </si>
  <si>
    <t>Imperial Transportes Urbanos Ltda</t>
  </si>
  <si>
    <t>Transwolff Transportes e Turismo Ltda</t>
  </si>
  <si>
    <t>A 2 Transportes Ltda</t>
  </si>
  <si>
    <t>Auto Viação Transcap Ltda</t>
  </si>
  <si>
    <t>Alfa Rodobus S/A</t>
  </si>
  <si>
    <t>Área 1.0</t>
  </si>
  <si>
    <t>Área 2.0</t>
  </si>
  <si>
    <t>Área 3.0</t>
  </si>
  <si>
    <t>Área 3.1</t>
  </si>
  <si>
    <t>Átea 4.0</t>
  </si>
  <si>
    <t>Átea 4.1</t>
  </si>
  <si>
    <t>Área 5.0</t>
  </si>
  <si>
    <t>Átea 5.1</t>
  </si>
  <si>
    <t>Área 6.0</t>
  </si>
  <si>
    <t>Área 6.1</t>
  </si>
  <si>
    <t>Área 7.0</t>
  </si>
  <si>
    <t>Área 8.0</t>
  </si>
  <si>
    <t>Área 8.1</t>
  </si>
  <si>
    <t>1. Passageiros Transportados da Área (1.1. +  1.2. + 1.3.)</t>
  </si>
  <si>
    <t>1.1. Pagantes (1.1.1. + 1.1.2. + 1.1.3)</t>
  </si>
  <si>
    <t>1.1.1. Em Dinheiro e Passe Comum (1.1.1.1. + 1.1.1.2.)</t>
  </si>
  <si>
    <t>1.1.1.1. Em dinheiro</t>
  </si>
  <si>
    <t>1.1.1.2. Em Passe Comum</t>
  </si>
  <si>
    <t>1.1.2. Créditos Eletrônicos Bilhete Único (1.1.2.1. + 1.1.2.2. + 1.1.2.3.)</t>
  </si>
  <si>
    <t>1.1.2.1. Comum</t>
  </si>
  <si>
    <t xml:space="preserve">1.1.2.2. Vale Transporte </t>
  </si>
  <si>
    <t>1.1.2.3. Estudante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</si>
  <si>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</si>
  <si>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</si>
  <si>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</si>
  <si>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</si>
  <si>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</si>
  <si>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</si>
  <si>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</si>
  <si>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</si>
  <si>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</si>
  <si>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Idosos/Pessoas com Deficiência</t>
  </si>
  <si>
    <t>1.3.2. Estudante</t>
  </si>
  <si>
    <t>2. Tarifa de Remuneração por Passageiro Transportado (2.1 + 2.3)</t>
  </si>
  <si>
    <t>2.1. Pelo Transporte de Passageiros (Até 24/07/18, exceto área 4.1)</t>
  </si>
  <si>
    <t>2.2. Pelo Transporte de Passageiros (A partir de 25/07/18, exceto área 4.1)</t>
  </si>
  <si>
    <t>2.3.  Pela Instalação de Validadores Eletrônicos (Até 24/07/18, exceto área 4.1)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</si>
  <si>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</si>
  <si>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</si>
  <si>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</si>
  <si>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</si>
  <si>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</si>
  <si>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</si>
  <si>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</si>
  <si>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</si>
  <si>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</si>
  <si>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</si>
  <si>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</si>
  <si>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</si>
  <si>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</si>
  <si>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</si>
  <si>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</si>
  <si>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</si>
  <si>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</si>
  <si>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</si>
  <si>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</si>
  <si>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</si>
  <si>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</si>
  <si>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</si>
  <si>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</si>
  <si>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</si>
  <si>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5.3. Revisão de Remuneração pelo Transporte Coletivo(1)</t>
  </si>
  <si>
    <t>5.4. Revisão de Remuneração pelo Serviço Atende</t>
  </si>
  <si>
    <t>5.5. Saldo Inicial Negativo</t>
  </si>
  <si>
    <t>6. Remuneração Líquida a Pagar às Empresas (4. + 5.)</t>
  </si>
  <si>
    <t>6.1. Saldo Final Negativo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</si>
  <si>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</si>
  <si>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</si>
  <si>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</si>
  <si>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</si>
  <si>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</si>
  <si>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</si>
  <si>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</si>
  <si>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Movebuss 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</si>
  <si>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</si>
  <si>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</si>
  <si>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</si>
  <si>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</si>
  <si>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</si>
  <si>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</si>
  <si>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Passageiro(2)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</si>
  <si>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</si>
  <si>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</si>
  <si>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</si>
  <si>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</si>
  <si>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</si>
  <si>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</si>
  <si>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</si>
  <si>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</si>
  <si>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</si>
  <si>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</si>
  <si>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</si>
  <si>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</si>
  <si>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</si>
  <si>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Nota:</t>
  </si>
  <si>
    <t>(1) Revisão de remuneração das linhas noturnas, mês de abril/2018.</t>
  </si>
  <si>
    <t xml:space="preserve">     - Revisão de passageiros transportados, processada pelo sistema de bilhetagem eletrônica, período de 01 a 10/07/18, total de 479.610 passageiros.</t>
  </si>
  <si>
    <t xml:space="preserve">     - Revisão de passageiros transportados, processada pelo sistema de bilhetagem eletrônica, mês de junho/2018. Total de 1.250.658 passageiros.</t>
  </si>
  <si>
    <t xml:space="preserve">     - Revisão de remuneração rede da madrugada, mês de junho/18.</t>
  </si>
  <si>
    <t xml:space="preserve">     - Revisão de tarifa dia 25/07/18.</t>
  </si>
  <si>
    <t xml:space="preserve">     - Revisão de tarifa dias 25 e 26/07/18, área 3.1.</t>
  </si>
  <si>
    <t>(2)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</si>
</sst>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&quot;R$ &quot;* #,##0.00_);_(&quot;R$ &quot;* \(#,##0.00\);_(&quot;R$ &quot;* &quot;-&quot;??_);_(@_)"/>
    <numFmt numFmtId="168" formatCode="_(* #,##0.0000_);_(* \(#,##0.0000\);_(* &quot;-&quot;??_);_(@_)"/>
  </numFmts>
  <fonts count="51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2"/>
      <color indexed="10"/>
      <name val="Calibri"/>
      <family val="2"/>
    </font>
    <font>
      <b/>
      <sz val="10"/>
      <color indexed="23"/>
      <name val="Arial"/>
      <family val="2"/>
    </font>
    <font>
      <b/>
      <sz val="11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8"/>
      <color rgb="FF808080"/>
      <name val="Arial"/>
      <family val="2"/>
    </font>
    <font>
      <sz val="12"/>
      <color rgb="FFFF0000"/>
      <name val="Calibri"/>
      <family val="2"/>
    </font>
    <font>
      <b/>
      <sz val="10"/>
      <color rgb="FF808080"/>
      <name val="Arial"/>
      <family val="2"/>
    </font>
    <font>
      <b/>
      <sz val="11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6" fillId="31" borderId="0" applyNumberFormat="0" applyBorder="0" applyAlignment="0" applyProtection="0"/>
    <xf numFmtId="1" fontId="21" fillId="0" borderId="0" applyBorder="0">
      <alignment/>
      <protection/>
    </xf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37" fillId="21" borderId="5" applyNumberFormat="0" applyAlignment="0" applyProtection="0"/>
    <xf numFmtId="164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4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" fontId="22" fillId="33" borderId="10" xfId="48" applyFont="1" applyFill="1" applyBorder="1" applyAlignment="1">
      <alignment horizontal="left" vertical="center"/>
      <protection/>
    </xf>
    <xf numFmtId="44" fontId="22" fillId="33" borderId="10" xfId="45" applyFont="1" applyFill="1" applyBorder="1" applyAlignment="1">
      <alignment vertical="center"/>
    </xf>
    <xf numFmtId="1" fontId="22" fillId="33" borderId="10" xfId="48" applyFont="1" applyFill="1" applyBorder="1" applyAlignment="1">
      <alignment vertical="center"/>
      <protection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left" vertical="center" indent="1"/>
    </xf>
    <xf numFmtId="165" fontId="46" fillId="0" borderId="13" xfId="52" applyNumberFormat="1" applyFont="1" applyFill="1" applyBorder="1" applyAlignment="1">
      <alignment horizontal="center" vertical="center"/>
    </xf>
    <xf numFmtId="3" fontId="47" fillId="0" borderId="0" xfId="0" applyNumberFormat="1" applyFont="1" applyAlignment="1">
      <alignment/>
    </xf>
    <xf numFmtId="0" fontId="23" fillId="0" borderId="15" xfId="0" applyFont="1" applyFill="1" applyBorder="1" applyAlignment="1">
      <alignment horizontal="left" vertical="center" indent="2"/>
    </xf>
    <xf numFmtId="165" fontId="46" fillId="0" borderId="15" xfId="52" applyNumberFormat="1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left" vertical="center" indent="3"/>
    </xf>
    <xf numFmtId="165" fontId="46" fillId="0" borderId="15" xfId="52" applyNumberFormat="1" applyFont="1" applyFill="1" applyBorder="1" applyAlignment="1">
      <alignment vertical="center"/>
    </xf>
    <xf numFmtId="0" fontId="46" fillId="0" borderId="15" xfId="0" applyFont="1" applyFill="1" applyBorder="1" applyAlignment="1">
      <alignment horizontal="left" vertical="center" indent="4"/>
    </xf>
    <xf numFmtId="0" fontId="23" fillId="0" borderId="15" xfId="0" applyFont="1" applyFill="1" applyBorder="1" applyAlignment="1">
      <alignment horizontal="left" vertical="center" indent="3"/>
    </xf>
    <xf numFmtId="0" fontId="46" fillId="0" borderId="15" xfId="0" applyFont="1" applyFill="1" applyBorder="1" applyAlignment="1">
      <alignment horizontal="left" vertical="center" indent="2"/>
    </xf>
    <xf numFmtId="165" fontId="46" fillId="0" borderId="15" xfId="0" applyNumberFormat="1" applyFont="1" applyFill="1" applyBorder="1" applyAlignment="1">
      <alignment vertical="center"/>
    </xf>
    <xf numFmtId="0" fontId="46" fillId="0" borderId="15" xfId="0" applyFont="1" applyFill="1" applyBorder="1" applyAlignment="1">
      <alignment horizontal="left" vertical="center" indent="1"/>
    </xf>
    <xf numFmtId="164" fontId="46" fillId="0" borderId="15" xfId="52" applyFont="1" applyFill="1" applyBorder="1" applyAlignment="1">
      <alignment vertical="center"/>
    </xf>
    <xf numFmtId="166" fontId="46" fillId="0" borderId="15" xfId="45" applyNumberFormat="1" applyFont="1" applyFill="1" applyBorder="1" applyAlignment="1">
      <alignment horizontal="center" vertical="center"/>
    </xf>
    <xf numFmtId="164" fontId="48" fillId="0" borderId="15" xfId="45" applyNumberFormat="1" applyFont="1" applyFill="1" applyBorder="1" applyAlignment="1">
      <alignment vertical="center"/>
    </xf>
    <xf numFmtId="164" fontId="46" fillId="0" borderId="15" xfId="45" applyNumberFormat="1" applyFont="1" applyFill="1" applyBorder="1" applyAlignment="1">
      <alignment vertical="center"/>
    </xf>
    <xf numFmtId="0" fontId="46" fillId="34" borderId="15" xfId="0" applyFont="1" applyFill="1" applyBorder="1" applyAlignment="1">
      <alignment horizontal="left" vertical="center" indent="2"/>
    </xf>
    <xf numFmtId="164" fontId="48" fillId="34" borderId="15" xfId="52" applyFont="1" applyFill="1" applyBorder="1" applyAlignment="1">
      <alignment vertical="center"/>
    </xf>
    <xf numFmtId="0" fontId="46" fillId="34" borderId="15" xfId="0" applyFont="1" applyFill="1" applyBorder="1" applyAlignment="1">
      <alignment vertical="center"/>
    </xf>
    <xf numFmtId="164" fontId="46" fillId="34" borderId="15" xfId="52" applyFont="1" applyFill="1" applyBorder="1" applyAlignment="1">
      <alignment vertical="center"/>
    </xf>
    <xf numFmtId="0" fontId="46" fillId="34" borderId="15" xfId="0" applyFont="1" applyFill="1" applyBorder="1" applyAlignment="1">
      <alignment horizontal="left" vertical="center" indent="1"/>
    </xf>
    <xf numFmtId="44" fontId="46" fillId="34" borderId="15" xfId="45" applyFont="1" applyFill="1" applyBorder="1" applyAlignment="1">
      <alignment horizontal="center" vertical="center"/>
    </xf>
    <xf numFmtId="167" fontId="46" fillId="0" borderId="15" xfId="45" applyNumberFormat="1" applyFont="1" applyFill="1" applyBorder="1" applyAlignment="1">
      <alignment horizontal="center" vertical="center"/>
    </xf>
    <xf numFmtId="165" fontId="46" fillId="34" borderId="15" xfId="52" applyNumberFormat="1" applyFont="1" applyFill="1" applyBorder="1" applyAlignment="1">
      <alignment vertical="center"/>
    </xf>
    <xf numFmtId="0" fontId="46" fillId="35" borderId="15" xfId="0" applyFont="1" applyFill="1" applyBorder="1" applyAlignment="1">
      <alignment horizontal="left" vertical="center" indent="1"/>
    </xf>
    <xf numFmtId="44" fontId="46" fillId="35" borderId="15" xfId="45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 horizontal="left" vertical="center" indent="3"/>
    </xf>
    <xf numFmtId="0" fontId="46" fillId="0" borderId="15" xfId="0" applyFont="1" applyFill="1" applyBorder="1" applyAlignment="1">
      <alignment vertical="center"/>
    </xf>
    <xf numFmtId="44" fontId="46" fillId="0" borderId="15" xfId="45" applyFont="1" applyFill="1" applyBorder="1" applyAlignment="1">
      <alignment horizontal="center" vertical="center"/>
    </xf>
    <xf numFmtId="167" fontId="46" fillId="0" borderId="15" xfId="45" applyNumberFormat="1" applyFont="1" applyFill="1" applyBorder="1" applyAlignment="1">
      <alignment vertical="center"/>
    </xf>
    <xf numFmtId="164" fontId="46" fillId="0" borderId="15" xfId="52" applyFont="1" applyFill="1" applyBorder="1" applyAlignment="1">
      <alignment horizontal="center" vertical="center"/>
    </xf>
    <xf numFmtId="164" fontId="46" fillId="0" borderId="15" xfId="45" applyNumberFormat="1" applyFont="1" applyFill="1" applyBorder="1" applyAlignment="1">
      <alignment horizontal="center" vertical="center"/>
    </xf>
    <xf numFmtId="164" fontId="46" fillId="0" borderId="15" xfId="52" applyFont="1" applyFill="1" applyBorder="1" applyAlignment="1">
      <alignment horizontal="left" vertical="center" indent="2"/>
    </xf>
    <xf numFmtId="44" fontId="46" fillId="0" borderId="15" xfId="45" applyFont="1" applyFill="1" applyBorder="1" applyAlignment="1">
      <alignment vertical="center"/>
    </xf>
    <xf numFmtId="44" fontId="0" fillId="0" borderId="0" xfId="0" applyNumberFormat="1" applyAlignment="1">
      <alignment/>
    </xf>
    <xf numFmtId="4" fontId="49" fillId="0" borderId="0" xfId="0" applyNumberFormat="1" applyFont="1" applyAlignment="1">
      <alignment/>
    </xf>
    <xf numFmtId="0" fontId="46" fillId="0" borderId="12" xfId="0" applyFont="1" applyFill="1" applyBorder="1" applyAlignment="1">
      <alignment horizontal="left" vertical="center" indent="2"/>
    </xf>
    <xf numFmtId="164" fontId="46" fillId="0" borderId="12" xfId="52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" fontId="50" fillId="0" borderId="0" xfId="0" applyNumberFormat="1" applyFont="1" applyAlignment="1">
      <alignment/>
    </xf>
    <xf numFmtId="0" fontId="0" fillId="0" borderId="15" xfId="0" applyFont="1" applyFill="1" applyBorder="1" applyAlignment="1">
      <alignment horizontal="left" vertical="center" indent="2"/>
    </xf>
    <xf numFmtId="164" fontId="0" fillId="0" borderId="15" xfId="45" applyNumberFormat="1" applyFont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4" fontId="46" fillId="0" borderId="15" xfId="45" applyFont="1" applyBorder="1" applyAlignment="1">
      <alignment vertical="center"/>
    </xf>
    <xf numFmtId="164" fontId="46" fillId="0" borderId="15" xfId="45" applyNumberFormat="1" applyFont="1" applyBorder="1" applyAlignment="1">
      <alignment vertical="center"/>
    </xf>
    <xf numFmtId="164" fontId="48" fillId="0" borderId="15" xfId="45" applyNumberFormat="1" applyFont="1" applyBorder="1" applyAlignment="1">
      <alignment vertical="center"/>
    </xf>
    <xf numFmtId="44" fontId="46" fillId="0" borderId="12" xfId="45" applyFont="1" applyFill="1" applyBorder="1" applyAlignment="1">
      <alignment vertical="center"/>
    </xf>
    <xf numFmtId="0" fontId="0" fillId="0" borderId="16" xfId="0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indent="2"/>
    </xf>
    <xf numFmtId="164" fontId="46" fillId="0" borderId="13" xfId="45" applyNumberFormat="1" applyFont="1" applyBorder="1" applyAlignment="1">
      <alignment vertical="center"/>
    </xf>
    <xf numFmtId="164" fontId="46" fillId="0" borderId="13" xfId="45" applyNumberFormat="1" applyFont="1" applyFill="1" applyBorder="1" applyAlignment="1">
      <alignment vertical="center"/>
    </xf>
    <xf numFmtId="168" fontId="46" fillId="0" borderId="15" xfId="52" applyNumberFormat="1" applyFont="1" applyBorder="1" applyAlignment="1">
      <alignment vertical="center"/>
    </xf>
    <xf numFmtId="168" fontId="46" fillId="0" borderId="15" xfId="52" applyNumberFormat="1" applyFont="1" applyFill="1" applyBorder="1" applyAlignment="1">
      <alignment vertical="center"/>
    </xf>
    <xf numFmtId="44" fontId="48" fillId="0" borderId="15" xfId="45" applyFont="1" applyFill="1" applyBorder="1" applyAlignment="1">
      <alignment vertical="center"/>
    </xf>
    <xf numFmtId="168" fontId="46" fillId="0" borderId="12" xfId="52" applyNumberFormat="1" applyFont="1" applyBorder="1" applyAlignment="1">
      <alignment vertical="center"/>
    </xf>
    <xf numFmtId="168" fontId="46" fillId="0" borderId="12" xfId="52" applyNumberFormat="1" applyFont="1" applyFill="1" applyBorder="1" applyAlignment="1">
      <alignment vertical="center"/>
    </xf>
    <xf numFmtId="167" fontId="46" fillId="0" borderId="12" xfId="45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168" fontId="46" fillId="0" borderId="0" xfId="52" applyNumberFormat="1" applyFont="1" applyBorder="1" applyAlignment="1">
      <alignment vertical="center"/>
    </xf>
    <xf numFmtId="168" fontId="46" fillId="0" borderId="0" xfId="52" applyNumberFormat="1" applyFont="1" applyFill="1" applyBorder="1" applyAlignment="1">
      <alignment vertical="center"/>
    </xf>
    <xf numFmtId="0" fontId="46" fillId="0" borderId="0" xfId="0" applyFont="1" applyFill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104</xdr:row>
      <xdr:rowOff>0</xdr:rowOff>
    </xdr:from>
    <xdr:to>
      <xdr:col>2</xdr:col>
      <xdr:colOff>914400</xdr:colOff>
      <xdr:row>105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496502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914400</xdr:colOff>
      <xdr:row>105</xdr:row>
      <xdr:rowOff>57150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2496502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104</xdr:row>
      <xdr:rowOff>0</xdr:rowOff>
    </xdr:from>
    <xdr:to>
      <xdr:col>4</xdr:col>
      <xdr:colOff>914400</xdr:colOff>
      <xdr:row>105</xdr:row>
      <xdr:rowOff>57150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15600" y="2496502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3"/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96" sqref="A96:N96"/>
      <selection pane="topRight" activeCell="A96" sqref="A96:N96"/>
      <selection pane="bottomLeft" activeCell="A96" sqref="A96:N96"/>
      <selection pane="bottomRight" activeCell="B7" sqref="B7"/>
    </sheetView>
  </sheetViews>
  <sheetFormatPr defaultColWidth="9.00390625" defaultRowHeight="14.25"/>
  <cols>
    <col min="1" max="1" width="84.00390625" style="2" customWidth="1"/>
    <col min="2" max="2" width="18.25390625" style="2" customWidth="1"/>
    <col min="3" max="3" width="18.625" style="2" customWidth="1"/>
    <col min="4" max="4" width="17.125" style="2" customWidth="1"/>
    <col min="5" max="5" width="15.75390625" style="2" customWidth="1"/>
    <col min="6" max="6" width="20.00390625" style="2" customWidth="1"/>
    <col min="7" max="7" width="17.50390625" style="2" customWidth="1"/>
    <col min="8" max="9" width="17.00390625" style="2" customWidth="1"/>
    <col min="10" max="10" width="19.125" style="2" customWidth="1"/>
    <col min="11" max="12" width="18.375" style="2" customWidth="1"/>
    <col min="13" max="13" width="17.375" style="2" customWidth="1"/>
    <col min="14" max="14" width="17.625" style="2" bestFit="1" customWidth="1"/>
    <col min="15" max="15" width="20.125" style="2" bestFit="1" customWidth="1"/>
    <col min="16" max="16" width="9.00390625" style="2" customWidth="1"/>
    <col min="17" max="17" width="16.75390625" style="2" bestFit="1" customWidth="1"/>
    <col min="18" max="18" width="9.00390625" style="2" customWidth="1"/>
    <col min="19" max="19" width="15.125" style="2" bestFit="1" customWidth="1"/>
    <col min="20" max="16384" width="9.00390625" style="2" customWidth="1"/>
  </cols>
  <sheetData>
    <row r="1" spans="1:15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3.25" customHeight="1">
      <c r="A3" s="4"/>
      <c r="B3" s="5"/>
      <c r="C3" s="4" t="s">
        <v>2</v>
      </c>
      <c r="D3" s="6">
        <v>4</v>
      </c>
      <c r="E3" s="7"/>
      <c r="F3" s="7"/>
      <c r="G3" s="7"/>
      <c r="H3" s="7"/>
      <c r="I3" s="7"/>
      <c r="J3" s="7"/>
      <c r="K3" s="7"/>
      <c r="L3" s="7"/>
      <c r="M3" s="7"/>
      <c r="N3" s="7"/>
      <c r="O3" s="4"/>
    </row>
    <row r="4" spans="1:15" ht="18.75" customHeight="1">
      <c r="A4" s="8" t="s">
        <v>3</v>
      </c>
      <c r="B4" s="8" t="s">
        <v>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 t="s">
        <v>5</v>
      </c>
    </row>
    <row r="5" spans="1:15" ht="42" customHeight="1">
      <c r="A5" s="8"/>
      <c r="B5" s="10" t="s">
        <v>6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13</v>
      </c>
      <c r="K5" s="10" t="s">
        <v>14</v>
      </c>
      <c r="L5" s="10" t="s">
        <v>13</v>
      </c>
      <c r="M5" s="10" t="s">
        <v>15</v>
      </c>
      <c r="N5" s="10" t="s">
        <v>16</v>
      </c>
      <c r="O5" s="8"/>
    </row>
    <row r="6" spans="1:15" ht="20.25" customHeight="1">
      <c r="A6" s="8"/>
      <c r="B6" s="11" t="s">
        <v>17</v>
      </c>
      <c r="C6" s="11" t="s">
        <v>18</v>
      </c>
      <c r="D6" s="11" t="s">
        <v>19</v>
      </c>
      <c r="E6" s="11" t="s">
        <v>20</v>
      </c>
      <c r="F6" s="11" t="s">
        <v>21</v>
      </c>
      <c r="G6" s="11" t="s">
        <v>22</v>
      </c>
      <c r="H6" s="12" t="s">
        <v>23</v>
      </c>
      <c r="I6" s="12" t="s">
        <v>24</v>
      </c>
      <c r="J6" s="11" t="s">
        <v>25</v>
      </c>
      <c r="K6" s="11" t="s">
        <v>26</v>
      </c>
      <c r="L6" s="11" t="s">
        <v>27</v>
      </c>
      <c r="M6" s="11" t="s">
        <v>28</v>
      </c>
      <c r="N6" s="11" t="s">
        <v>29</v>
      </c>
      <c r="O6" s="8"/>
    </row>
    <row r="7" spans="1:26" ht="18.75" customHeight="1">
      <c r="A7" s="13" t="s">
        <v>30</v>
      </c>
      <c r="B7" s="14">
        <f>B8+B20+B24</f>
        <v>12136742</v>
      </c>
      <c r="C7" s="14">
        <f>C8+C20+C24</f>
        <v>8603811</v>
      </c>
      <c r="D7" s="14">
        <f>D8+D20+D24</f>
        <v>9654795</v>
      </c>
      <c r="E7" s="14">
        <f>E8+E20+E24</f>
        <v>1544072</v>
      </c>
      <c r="F7" s="14">
        <f aca="true" t="shared" si="0" ref="F7:N7">F8+F20+F24</f>
        <v>8127706</v>
      </c>
      <c r="G7" s="14">
        <f t="shared" si="0"/>
        <v>12302816</v>
      </c>
      <c r="H7" s="14">
        <f>H8+H20+H24</f>
        <v>8668144</v>
      </c>
      <c r="I7" s="14">
        <f>I8+I20+I24</f>
        <v>2350863</v>
      </c>
      <c r="J7" s="14">
        <f>J8+J20+J24</f>
        <v>10131644</v>
      </c>
      <c r="K7" s="14">
        <f>K8+K20+K24</f>
        <v>7523068</v>
      </c>
      <c r="L7" s="14">
        <f>L8+L20+L24</f>
        <v>9108438</v>
      </c>
      <c r="M7" s="14">
        <f t="shared" si="0"/>
        <v>3528619</v>
      </c>
      <c r="N7" s="14">
        <f t="shared" si="0"/>
        <v>2181432</v>
      </c>
      <c r="O7" s="14">
        <f>+O8+O20+O24</f>
        <v>95862150</v>
      </c>
      <c r="P7"/>
      <c r="Q7" s="15"/>
      <c r="R7"/>
      <c r="S7"/>
      <c r="T7"/>
      <c r="U7"/>
      <c r="V7"/>
      <c r="W7"/>
      <c r="X7"/>
      <c r="Y7"/>
      <c r="Z7"/>
    </row>
    <row r="8" spans="1:26" ht="18.75" customHeight="1">
      <c r="A8" s="16" t="s">
        <v>31</v>
      </c>
      <c r="B8" s="17">
        <f>+B9+B12+B16</f>
        <v>5699986</v>
      </c>
      <c r="C8" s="17">
        <f>+C9+C12+C16</f>
        <v>4309318</v>
      </c>
      <c r="D8" s="17">
        <f>+D9+D12+D16</f>
        <v>5160701</v>
      </c>
      <c r="E8" s="17">
        <f>+E9+E12+E16</f>
        <v>748464</v>
      </c>
      <c r="F8" s="17">
        <f aca="true" t="shared" si="1" ref="F8:N8">+F9+F12+F16</f>
        <v>4102815</v>
      </c>
      <c r="G8" s="17">
        <f t="shared" si="1"/>
        <v>6277451</v>
      </c>
      <c r="H8" s="17">
        <f>+H9+H12+H16</f>
        <v>4273257</v>
      </c>
      <c r="I8" s="17">
        <f>+I9+I12+I16</f>
        <v>1189947</v>
      </c>
      <c r="J8" s="17">
        <f>+J9+J12+J16</f>
        <v>5166056</v>
      </c>
      <c r="K8" s="17">
        <f>+K9+K12+K16</f>
        <v>3789916</v>
      </c>
      <c r="L8" s="17">
        <f>+L9+L12+L16</f>
        <v>4329064</v>
      </c>
      <c r="M8" s="17">
        <f t="shared" si="1"/>
        <v>1879395</v>
      </c>
      <c r="N8" s="17">
        <f t="shared" si="1"/>
        <v>1214761</v>
      </c>
      <c r="O8" s="17">
        <f>SUM(B8:N8)</f>
        <v>48141131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8" t="s">
        <v>32</v>
      </c>
      <c r="B9" s="19">
        <v>586050</v>
      </c>
      <c r="C9" s="19">
        <v>570646</v>
      </c>
      <c r="D9" s="19">
        <v>433518</v>
      </c>
      <c r="E9" s="19">
        <v>71349</v>
      </c>
      <c r="F9" s="19">
        <v>372846</v>
      </c>
      <c r="G9" s="19">
        <v>628068</v>
      </c>
      <c r="H9" s="19">
        <v>564087</v>
      </c>
      <c r="I9" s="19">
        <v>154961</v>
      </c>
      <c r="J9" s="19">
        <v>357869</v>
      </c>
      <c r="K9" s="19">
        <v>461669</v>
      </c>
      <c r="L9" s="19">
        <v>371273</v>
      </c>
      <c r="M9" s="19">
        <v>220598</v>
      </c>
      <c r="N9" s="19">
        <v>142465</v>
      </c>
      <c r="O9" s="17">
        <f aca="true" t="shared" si="2" ref="O9:O19">SUM(B9:N9)</f>
        <v>4935399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20" t="s">
        <v>33</v>
      </c>
      <c r="B10" s="19">
        <f>+B9-B11</f>
        <v>586050</v>
      </c>
      <c r="C10" s="19">
        <f>+C9-C11</f>
        <v>570646</v>
      </c>
      <c r="D10" s="19">
        <f>+D9-D11</f>
        <v>433518</v>
      </c>
      <c r="E10" s="19">
        <f>+E9-E11</f>
        <v>71349</v>
      </c>
      <c r="F10" s="19">
        <f aca="true" t="shared" si="3" ref="F10:N10">+F9-F11</f>
        <v>372846</v>
      </c>
      <c r="G10" s="19">
        <f t="shared" si="3"/>
        <v>628068</v>
      </c>
      <c r="H10" s="19">
        <f>+H9-H11</f>
        <v>564087</v>
      </c>
      <c r="I10" s="19">
        <f>+I9-I11</f>
        <v>154961</v>
      </c>
      <c r="J10" s="19">
        <f>+J9-J11</f>
        <v>357869</v>
      </c>
      <c r="K10" s="19">
        <f>+K9-K11</f>
        <v>461669</v>
      </c>
      <c r="L10" s="19">
        <f>+L9-L11</f>
        <v>371273</v>
      </c>
      <c r="M10" s="19">
        <f t="shared" si="3"/>
        <v>220598</v>
      </c>
      <c r="N10" s="19">
        <f t="shared" si="3"/>
        <v>142465</v>
      </c>
      <c r="O10" s="17">
        <f t="shared" si="2"/>
        <v>4935399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20" t="s">
        <v>34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7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21" t="s">
        <v>35</v>
      </c>
      <c r="B12" s="19">
        <f>B13+B14+B15</f>
        <v>4860922</v>
      </c>
      <c r="C12" s="19">
        <f>C13+C14+C15</f>
        <v>3550766</v>
      </c>
      <c r="D12" s="19">
        <f>D13+D14+D15</f>
        <v>4524010</v>
      </c>
      <c r="E12" s="19">
        <f>E13+E14+E15</f>
        <v>645588</v>
      </c>
      <c r="F12" s="19">
        <f aca="true" t="shared" si="4" ref="F12:N12">F13+F14+F15</f>
        <v>3544111</v>
      </c>
      <c r="G12" s="19">
        <f t="shared" si="4"/>
        <v>5345645</v>
      </c>
      <c r="H12" s="19">
        <f>H13+H14+H15</f>
        <v>3529925</v>
      </c>
      <c r="I12" s="19">
        <f>I13+I14+I15</f>
        <v>984671</v>
      </c>
      <c r="J12" s="19">
        <f>J13+J14+J15</f>
        <v>4564989</v>
      </c>
      <c r="K12" s="19">
        <f>K13+K14+K15</f>
        <v>3161006</v>
      </c>
      <c r="L12" s="19">
        <f>L13+L14+L15</f>
        <v>3740463</v>
      </c>
      <c r="M12" s="19">
        <f t="shared" si="4"/>
        <v>1582614</v>
      </c>
      <c r="N12" s="19">
        <f t="shared" si="4"/>
        <v>1030178</v>
      </c>
      <c r="O12" s="17">
        <f t="shared" si="2"/>
        <v>41064888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20" t="s">
        <v>36</v>
      </c>
      <c r="B13" s="19">
        <v>2389128</v>
      </c>
      <c r="C13" s="19">
        <v>1781928</v>
      </c>
      <c r="D13" s="19">
        <v>2165927</v>
      </c>
      <c r="E13" s="19">
        <v>317341</v>
      </c>
      <c r="F13" s="19">
        <v>1712717</v>
      </c>
      <c r="G13" s="19">
        <v>2610718</v>
      </c>
      <c r="H13" s="19">
        <v>1787606</v>
      </c>
      <c r="I13" s="19">
        <v>504070</v>
      </c>
      <c r="J13" s="19">
        <v>2270381</v>
      </c>
      <c r="K13" s="19">
        <v>1530217</v>
      </c>
      <c r="L13" s="19">
        <v>1790813</v>
      </c>
      <c r="M13" s="19">
        <v>741474</v>
      </c>
      <c r="N13" s="19">
        <v>468990</v>
      </c>
      <c r="O13" s="17">
        <f t="shared" si="2"/>
        <v>20071310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0" t="s">
        <v>37</v>
      </c>
      <c r="B14" s="19">
        <v>2393524</v>
      </c>
      <c r="C14" s="19">
        <v>1681369</v>
      </c>
      <c r="D14" s="19">
        <v>2298652</v>
      </c>
      <c r="E14" s="19">
        <v>314369</v>
      </c>
      <c r="F14" s="19">
        <v>1762707</v>
      </c>
      <c r="G14" s="19">
        <v>2595077</v>
      </c>
      <c r="H14" s="19">
        <v>1672196</v>
      </c>
      <c r="I14" s="19">
        <v>460467</v>
      </c>
      <c r="J14" s="19">
        <v>2238669</v>
      </c>
      <c r="K14" s="19">
        <v>1571649</v>
      </c>
      <c r="L14" s="19">
        <v>1897931</v>
      </c>
      <c r="M14" s="19">
        <v>813526</v>
      </c>
      <c r="N14" s="19">
        <v>545626</v>
      </c>
      <c r="O14" s="17">
        <f t="shared" si="2"/>
        <v>20245762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20" t="s">
        <v>38</v>
      </c>
      <c r="B15" s="19">
        <v>78270</v>
      </c>
      <c r="C15" s="19">
        <v>87469</v>
      </c>
      <c r="D15" s="19">
        <v>59431</v>
      </c>
      <c r="E15" s="19">
        <v>13878</v>
      </c>
      <c r="F15" s="19">
        <v>68687</v>
      </c>
      <c r="G15" s="19">
        <v>139850</v>
      </c>
      <c r="H15" s="19">
        <v>70123</v>
      </c>
      <c r="I15" s="19">
        <v>20134</v>
      </c>
      <c r="J15" s="19">
        <v>55939</v>
      </c>
      <c r="K15" s="19">
        <v>59140</v>
      </c>
      <c r="L15" s="19">
        <v>51719</v>
      </c>
      <c r="M15" s="19">
        <v>27614</v>
      </c>
      <c r="N15" s="19">
        <v>15562</v>
      </c>
      <c r="O15" s="17">
        <f t="shared" si="2"/>
        <v>747816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21" t="s">
        <v>39</v>
      </c>
      <c r="B16" s="19">
        <f>B17+B18+B19</f>
        <v>253014</v>
      </c>
      <c r="C16" s="19">
        <f>C17+C18+C19</f>
        <v>187906</v>
      </c>
      <c r="D16" s="19">
        <f>D17+D18+D19</f>
        <v>203173</v>
      </c>
      <c r="E16" s="19">
        <f>E17+E18+E19</f>
        <v>31527</v>
      </c>
      <c r="F16" s="19">
        <f aca="true" t="shared" si="5" ref="F16:N16">F17+F18+F19</f>
        <v>185858</v>
      </c>
      <c r="G16" s="19">
        <f t="shared" si="5"/>
        <v>303738</v>
      </c>
      <c r="H16" s="19">
        <f>H17+H18+H19</f>
        <v>179245</v>
      </c>
      <c r="I16" s="19">
        <f>I17+I18+I19</f>
        <v>50315</v>
      </c>
      <c r="J16" s="19">
        <f>J17+J18+J19</f>
        <v>243198</v>
      </c>
      <c r="K16" s="19">
        <f>K17+K18+K19</f>
        <v>167241</v>
      </c>
      <c r="L16" s="19">
        <f>L17+L18+L19</f>
        <v>217328</v>
      </c>
      <c r="M16" s="19">
        <f t="shared" si="5"/>
        <v>76183</v>
      </c>
      <c r="N16" s="19">
        <f t="shared" si="5"/>
        <v>42118</v>
      </c>
      <c r="O16" s="17">
        <f t="shared" si="2"/>
        <v>2140844</v>
      </c>
    </row>
    <row r="17" spans="1:26" ht="18.75" customHeight="1">
      <c r="A17" s="20" t="s">
        <v>40</v>
      </c>
      <c r="B17" s="19">
        <v>252150</v>
      </c>
      <c r="C17" s="19">
        <v>187495</v>
      </c>
      <c r="D17" s="19">
        <v>202825</v>
      </c>
      <c r="E17" s="19">
        <v>31417</v>
      </c>
      <c r="F17" s="19">
        <v>185429</v>
      </c>
      <c r="G17" s="19">
        <v>303048</v>
      </c>
      <c r="H17" s="19">
        <v>178737</v>
      </c>
      <c r="I17" s="19">
        <v>50262</v>
      </c>
      <c r="J17" s="19">
        <v>242580</v>
      </c>
      <c r="K17" s="19">
        <v>166612</v>
      </c>
      <c r="L17" s="19">
        <v>216660</v>
      </c>
      <c r="M17" s="19">
        <v>75936</v>
      </c>
      <c r="N17" s="19">
        <v>41959</v>
      </c>
      <c r="O17" s="17">
        <f t="shared" si="2"/>
        <v>2135110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20" t="s">
        <v>41</v>
      </c>
      <c r="B18" s="19">
        <v>485</v>
      </c>
      <c r="C18" s="19">
        <v>303</v>
      </c>
      <c r="D18" s="19">
        <v>231</v>
      </c>
      <c r="E18" s="19">
        <v>75</v>
      </c>
      <c r="F18" s="19">
        <v>313</v>
      </c>
      <c r="G18" s="19">
        <v>445</v>
      </c>
      <c r="H18" s="19">
        <v>351</v>
      </c>
      <c r="I18" s="19">
        <v>27</v>
      </c>
      <c r="J18" s="19">
        <v>436</v>
      </c>
      <c r="K18" s="19">
        <v>335</v>
      </c>
      <c r="L18" s="19">
        <v>492</v>
      </c>
      <c r="M18" s="19">
        <v>199</v>
      </c>
      <c r="N18" s="19">
        <v>131</v>
      </c>
      <c r="O18" s="17">
        <f t="shared" si="2"/>
        <v>3823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20" t="s">
        <v>42</v>
      </c>
      <c r="B19" s="19">
        <v>379</v>
      </c>
      <c r="C19" s="19">
        <v>108</v>
      </c>
      <c r="D19" s="19">
        <v>117</v>
      </c>
      <c r="E19" s="19">
        <v>35</v>
      </c>
      <c r="F19" s="19">
        <v>116</v>
      </c>
      <c r="G19" s="19">
        <v>245</v>
      </c>
      <c r="H19" s="19">
        <v>157</v>
      </c>
      <c r="I19" s="19">
        <v>26</v>
      </c>
      <c r="J19" s="19">
        <v>182</v>
      </c>
      <c r="K19" s="19">
        <v>294</v>
      </c>
      <c r="L19" s="19">
        <v>176</v>
      </c>
      <c r="M19" s="19">
        <v>48</v>
      </c>
      <c r="N19" s="19">
        <v>28</v>
      </c>
      <c r="O19" s="17">
        <f t="shared" si="2"/>
        <v>1911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22" t="s">
        <v>43</v>
      </c>
      <c r="B20" s="23">
        <f>B21+B22+B23</f>
        <v>3516353</v>
      </c>
      <c r="C20" s="23">
        <f>C21+C22+C23</f>
        <v>2121250</v>
      </c>
      <c r="D20" s="23">
        <f>D21+D22+D23</f>
        <v>2167030</v>
      </c>
      <c r="E20" s="23">
        <f>E21+E22+E23</f>
        <v>349147</v>
      </c>
      <c r="F20" s="23">
        <f aca="true" t="shared" si="6" ref="F20:N20">F21+F22+F23</f>
        <v>1920786</v>
      </c>
      <c r="G20" s="23">
        <f t="shared" si="6"/>
        <v>2842810</v>
      </c>
      <c r="H20" s="23">
        <f>H21+H22+H23</f>
        <v>2319733</v>
      </c>
      <c r="I20" s="23">
        <f>I21+I22+I23</f>
        <v>606467</v>
      </c>
      <c r="J20" s="23">
        <f>J21+J22+J23</f>
        <v>2783811</v>
      </c>
      <c r="K20" s="23">
        <f>K21+K22+K23</f>
        <v>1924166</v>
      </c>
      <c r="L20" s="23">
        <f>L21+L22+L23</f>
        <v>2927541</v>
      </c>
      <c r="M20" s="23">
        <f t="shared" si="6"/>
        <v>1047004</v>
      </c>
      <c r="N20" s="23">
        <f t="shared" si="6"/>
        <v>621663</v>
      </c>
      <c r="O20" s="17">
        <f aca="true" t="shared" si="7" ref="O20:O26">SUM(B20:N20)</f>
        <v>25147761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8" t="s">
        <v>44</v>
      </c>
      <c r="B21" s="19">
        <v>1867165</v>
      </c>
      <c r="C21" s="19">
        <v>1209383</v>
      </c>
      <c r="D21" s="19">
        <v>1142169</v>
      </c>
      <c r="E21" s="19">
        <v>193650</v>
      </c>
      <c r="F21" s="19">
        <v>1038664</v>
      </c>
      <c r="G21" s="19">
        <v>1546184</v>
      </c>
      <c r="H21" s="19">
        <v>1309631</v>
      </c>
      <c r="I21" s="19">
        <v>347298</v>
      </c>
      <c r="J21" s="19">
        <v>1522570</v>
      </c>
      <c r="K21" s="19">
        <v>1033298</v>
      </c>
      <c r="L21" s="19">
        <v>1521340</v>
      </c>
      <c r="M21" s="19">
        <v>547297</v>
      </c>
      <c r="N21" s="19">
        <v>314722</v>
      </c>
      <c r="O21" s="17">
        <f t="shared" si="7"/>
        <v>13593371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8" t="s">
        <v>45</v>
      </c>
      <c r="B22" s="19">
        <v>1607386</v>
      </c>
      <c r="C22" s="19">
        <v>877238</v>
      </c>
      <c r="D22" s="19">
        <v>1002043</v>
      </c>
      <c r="E22" s="19">
        <v>149884</v>
      </c>
      <c r="F22" s="19">
        <v>855147</v>
      </c>
      <c r="G22" s="19">
        <v>1246157</v>
      </c>
      <c r="H22" s="19">
        <v>981642</v>
      </c>
      <c r="I22" s="19">
        <v>250966</v>
      </c>
      <c r="J22" s="19">
        <v>1233693</v>
      </c>
      <c r="K22" s="19">
        <v>865019</v>
      </c>
      <c r="L22" s="19">
        <v>1375552</v>
      </c>
      <c r="M22" s="19">
        <v>485953</v>
      </c>
      <c r="N22" s="19">
        <v>299806</v>
      </c>
      <c r="O22" s="17">
        <f t="shared" si="7"/>
        <v>11230486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8" t="s">
        <v>46</v>
      </c>
      <c r="B23" s="19">
        <v>41802</v>
      </c>
      <c r="C23" s="19">
        <v>34629</v>
      </c>
      <c r="D23" s="19">
        <v>22818</v>
      </c>
      <c r="E23" s="19">
        <v>5613</v>
      </c>
      <c r="F23" s="19">
        <v>26975</v>
      </c>
      <c r="G23" s="19">
        <v>50469</v>
      </c>
      <c r="H23" s="19">
        <v>28460</v>
      </c>
      <c r="I23" s="19">
        <v>8203</v>
      </c>
      <c r="J23" s="19">
        <v>27548</v>
      </c>
      <c r="K23" s="19">
        <v>25849</v>
      </c>
      <c r="L23" s="19">
        <v>30649</v>
      </c>
      <c r="M23" s="19">
        <v>13754</v>
      </c>
      <c r="N23" s="19">
        <v>7135</v>
      </c>
      <c r="O23" s="17">
        <f t="shared" si="7"/>
        <v>323904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2" t="s">
        <v>47</v>
      </c>
      <c r="B24" s="19">
        <f>B25+B26</f>
        <v>2920403</v>
      </c>
      <c r="C24" s="19">
        <f>C25+C26</f>
        <v>2173243</v>
      </c>
      <c r="D24" s="19">
        <f>D25+D26</f>
        <v>2327064</v>
      </c>
      <c r="E24" s="19">
        <f>E25+E26</f>
        <v>446461</v>
      </c>
      <c r="F24" s="19">
        <f aca="true" t="shared" si="8" ref="F24:N24">F25+F26</f>
        <v>2104105</v>
      </c>
      <c r="G24" s="19">
        <f t="shared" si="8"/>
        <v>3182555</v>
      </c>
      <c r="H24" s="19">
        <f>H25+H26</f>
        <v>2075154</v>
      </c>
      <c r="I24" s="19">
        <f>I25+I26</f>
        <v>554449</v>
      </c>
      <c r="J24" s="19">
        <f>J25+J26</f>
        <v>2181777</v>
      </c>
      <c r="K24" s="19">
        <f>K25+K26</f>
        <v>1808986</v>
      </c>
      <c r="L24" s="19">
        <f>L25+L26</f>
        <v>1851833</v>
      </c>
      <c r="M24" s="19">
        <f t="shared" si="8"/>
        <v>602220</v>
      </c>
      <c r="N24" s="19">
        <f t="shared" si="8"/>
        <v>345008</v>
      </c>
      <c r="O24" s="17">
        <f t="shared" si="7"/>
        <v>22573258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8" t="s">
        <v>48</v>
      </c>
      <c r="B25" s="19">
        <v>1953168</v>
      </c>
      <c r="C25" s="19">
        <v>1607754</v>
      </c>
      <c r="D25" s="19">
        <v>1623359</v>
      </c>
      <c r="E25" s="19">
        <v>335558</v>
      </c>
      <c r="F25" s="19">
        <v>1541546</v>
      </c>
      <c r="G25" s="19">
        <v>2377947</v>
      </c>
      <c r="H25" s="19">
        <v>1585783</v>
      </c>
      <c r="I25" s="19">
        <v>435010</v>
      </c>
      <c r="J25" s="19">
        <v>1473723</v>
      </c>
      <c r="K25" s="19">
        <v>1306710</v>
      </c>
      <c r="L25" s="19">
        <v>1279163</v>
      </c>
      <c r="M25" s="19">
        <v>415763</v>
      </c>
      <c r="N25" s="19">
        <v>221526</v>
      </c>
      <c r="O25" s="17">
        <f t="shared" si="7"/>
        <v>16157010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8" t="s">
        <v>49</v>
      </c>
      <c r="B26" s="19">
        <v>967235</v>
      </c>
      <c r="C26" s="19">
        <v>565489</v>
      </c>
      <c r="D26" s="19">
        <v>703705</v>
      </c>
      <c r="E26" s="19">
        <v>110903</v>
      </c>
      <c r="F26" s="19">
        <v>562559</v>
      </c>
      <c r="G26" s="19">
        <v>804608</v>
      </c>
      <c r="H26" s="19">
        <v>489371</v>
      </c>
      <c r="I26" s="19">
        <v>119439</v>
      </c>
      <c r="J26" s="19">
        <v>708054</v>
      </c>
      <c r="K26" s="19">
        <v>502276</v>
      </c>
      <c r="L26" s="19">
        <v>572670</v>
      </c>
      <c r="M26" s="19">
        <v>186457</v>
      </c>
      <c r="N26" s="19">
        <v>123482</v>
      </c>
      <c r="O26" s="17">
        <f t="shared" si="7"/>
        <v>6416248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4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5"/>
    </row>
    <row r="28" spans="1:26" ht="18.75" customHeight="1">
      <c r="A28" s="24" t="s">
        <v>50</v>
      </c>
      <c r="B28" s="26">
        <f>B29+B31</f>
        <v>2.09110546</v>
      </c>
      <c r="C28" s="26">
        <f aca="true" t="shared" si="9" ref="C28:N28">C29+C31</f>
        <v>2.1945305</v>
      </c>
      <c r="D28" s="26">
        <f t="shared" si="9"/>
        <v>1.86265005</v>
      </c>
      <c r="E28" s="26">
        <f t="shared" si="9"/>
        <v>2.7615184</v>
      </c>
      <c r="F28" s="26">
        <f t="shared" si="9"/>
        <v>2.17494205</v>
      </c>
      <c r="G28" s="26">
        <f t="shared" si="9"/>
        <v>1.7247999999999999</v>
      </c>
      <c r="H28" s="26">
        <f>H29+H31</f>
        <v>2.0851</v>
      </c>
      <c r="I28" s="26">
        <f>I29+I31</f>
        <v>2.1327002</v>
      </c>
      <c r="J28" s="26">
        <f>J29+J31</f>
        <v>2.0483118</v>
      </c>
      <c r="K28" s="26">
        <f>K29+K31</f>
        <v>2.4050343</v>
      </c>
      <c r="L28" s="26">
        <f>L29+L31</f>
        <v>2.30394976</v>
      </c>
      <c r="M28" s="26">
        <f t="shared" si="9"/>
        <v>2.89413143</v>
      </c>
      <c r="N28" s="26">
        <f t="shared" si="9"/>
        <v>2.50697856</v>
      </c>
      <c r="O28" s="27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22" t="s">
        <v>51</v>
      </c>
      <c r="B29" s="26">
        <v>2.0973</v>
      </c>
      <c r="C29" s="26">
        <v>2.2004</v>
      </c>
      <c r="D29" s="26">
        <v>1.8682</v>
      </c>
      <c r="E29" s="26">
        <v>2.7678</v>
      </c>
      <c r="F29" s="26">
        <v>2.1813</v>
      </c>
      <c r="G29" s="26">
        <v>1.7299</v>
      </c>
      <c r="H29" s="26">
        <v>2.0907</v>
      </c>
      <c r="I29" s="26">
        <v>2.1383</v>
      </c>
      <c r="J29" s="26">
        <v>2.054</v>
      </c>
      <c r="K29" s="26">
        <v>2.4114</v>
      </c>
      <c r="L29" s="26">
        <v>2.3102</v>
      </c>
      <c r="M29" s="26">
        <v>2.9015</v>
      </c>
      <c r="N29" s="26">
        <v>2.5143</v>
      </c>
      <c r="O29" s="28"/>
      <c r="P29"/>
    </row>
    <row r="30" spans="1:16" ht="18.75" customHeight="1">
      <c r="A30" s="22" t="s">
        <v>52</v>
      </c>
      <c r="B30" s="26">
        <v>2.1856</v>
      </c>
      <c r="C30" s="26">
        <v>2.2981</v>
      </c>
      <c r="D30" s="26">
        <v>1.9607</v>
      </c>
      <c r="E30" s="26">
        <v>2.9593</v>
      </c>
      <c r="F30" s="26">
        <v>2.2515</v>
      </c>
      <c r="G30" s="26"/>
      <c r="H30" s="26">
        <v>2.1676</v>
      </c>
      <c r="I30" s="26">
        <v>2.1884</v>
      </c>
      <c r="J30" s="26">
        <v>2.1734</v>
      </c>
      <c r="K30" s="26">
        <v>2.4846</v>
      </c>
      <c r="L30" s="26">
        <v>2.4314</v>
      </c>
      <c r="M30" s="26">
        <v>3.0665</v>
      </c>
      <c r="N30" s="26">
        <v>2.6231</v>
      </c>
      <c r="O30" s="28"/>
      <c r="P30"/>
    </row>
    <row r="31" spans="1:26" ht="18.75" customHeight="1">
      <c r="A31" s="29" t="s">
        <v>53</v>
      </c>
      <c r="B31" s="26">
        <v>-0.00619454</v>
      </c>
      <c r="C31" s="26">
        <v>-0.0058695</v>
      </c>
      <c r="D31" s="26">
        <v>-0.00554995</v>
      </c>
      <c r="E31" s="26">
        <v>-0.0062816</v>
      </c>
      <c r="F31" s="26">
        <v>-0.00635795</v>
      </c>
      <c r="G31" s="26">
        <v>-0.0051</v>
      </c>
      <c r="H31" s="26">
        <v>-0.0056</v>
      </c>
      <c r="I31" s="26">
        <v>-0.0055998</v>
      </c>
      <c r="J31" s="26">
        <v>-0.0056882</v>
      </c>
      <c r="K31" s="26">
        <v>-0.0063657</v>
      </c>
      <c r="L31" s="26">
        <v>-0.00625024</v>
      </c>
      <c r="M31" s="26">
        <v>-0.00736857</v>
      </c>
      <c r="N31" s="26">
        <v>-0.00732144</v>
      </c>
      <c r="O31" s="30"/>
      <c r="P31"/>
      <c r="Q31"/>
      <c r="R31"/>
      <c r="S31"/>
      <c r="T31"/>
      <c r="U31"/>
      <c r="V31"/>
      <c r="W31"/>
      <c r="X31"/>
      <c r="Y31"/>
      <c r="Z31"/>
    </row>
    <row r="32" spans="1:15" ht="15" customHeight="1">
      <c r="A32" s="29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2"/>
    </row>
    <row r="33" spans="1:15" ht="18.75" customHeight="1">
      <c r="A33" s="33" t="s">
        <v>54</v>
      </c>
      <c r="B33" s="34">
        <v>78169.92000000003</v>
      </c>
      <c r="C33" s="34">
        <v>57420.47999999997</v>
      </c>
      <c r="D33" s="34">
        <v>51873.60000000002</v>
      </c>
      <c r="E33" s="34">
        <v>15510.720000000007</v>
      </c>
      <c r="F33" s="34">
        <v>51873.60000000002</v>
      </c>
      <c r="G33" s="34">
        <v>82526.96000000006</v>
      </c>
      <c r="H33" s="34">
        <v>53825.28000000002</v>
      </c>
      <c r="I33" s="34">
        <v>15716.160000000002</v>
      </c>
      <c r="J33" s="34">
        <v>61118.39999999998</v>
      </c>
      <c r="K33" s="34">
        <v>50846.39999999998</v>
      </c>
      <c r="L33" s="34">
        <v>62453.75999999999</v>
      </c>
      <c r="M33" s="34">
        <v>30507.84</v>
      </c>
      <c r="N33" s="34">
        <v>17256.96000000001</v>
      </c>
      <c r="O33" s="35">
        <f>SUM(B33:N33)</f>
        <v>629100.08</v>
      </c>
    </row>
    <row r="34" spans="1:26" ht="18.75" customHeight="1">
      <c r="A34" s="29" t="s">
        <v>55</v>
      </c>
      <c r="B34" s="36">
        <v>761</v>
      </c>
      <c r="C34" s="36">
        <v>559</v>
      </c>
      <c r="D34" s="36">
        <v>505</v>
      </c>
      <c r="E34" s="36">
        <v>151</v>
      </c>
      <c r="F34" s="36">
        <v>505</v>
      </c>
      <c r="G34" s="36">
        <v>622</v>
      </c>
      <c r="H34" s="36">
        <v>524</v>
      </c>
      <c r="I34" s="36">
        <v>153</v>
      </c>
      <c r="J34" s="36">
        <v>595</v>
      </c>
      <c r="K34" s="36">
        <v>495</v>
      </c>
      <c r="L34" s="36">
        <v>608</v>
      </c>
      <c r="M34" s="36">
        <v>297</v>
      </c>
      <c r="N34" s="36">
        <v>168</v>
      </c>
      <c r="O34" s="17">
        <f>SUM(B34:N34)</f>
        <v>5943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9" t="s">
        <v>56</v>
      </c>
      <c r="B35" s="32">
        <v>4.28</v>
      </c>
      <c r="C35" s="32">
        <v>4.28</v>
      </c>
      <c r="D35" s="32">
        <v>4.28</v>
      </c>
      <c r="E35" s="32">
        <v>4.28</v>
      </c>
      <c r="F35" s="32">
        <v>4.28</v>
      </c>
      <c r="G35" s="32">
        <v>4.28</v>
      </c>
      <c r="H35" s="32">
        <v>4.28</v>
      </c>
      <c r="I35" s="32">
        <v>4.28</v>
      </c>
      <c r="J35" s="32">
        <v>4.28</v>
      </c>
      <c r="K35" s="32">
        <v>4.28</v>
      </c>
      <c r="L35" s="32">
        <v>4.28</v>
      </c>
      <c r="M35" s="32">
        <v>4.28</v>
      </c>
      <c r="N35" s="32">
        <v>4.28</v>
      </c>
      <c r="O35" s="32">
        <v>0</v>
      </c>
      <c r="P35"/>
      <c r="Q35"/>
      <c r="R35"/>
      <c r="S35"/>
      <c r="T35"/>
      <c r="U35"/>
      <c r="V35"/>
      <c r="W35"/>
      <c r="X35"/>
      <c r="Y35"/>
      <c r="Z35"/>
    </row>
    <row r="36" spans="1:15" ht="15" customHeight="1">
      <c r="A36" s="29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2"/>
    </row>
    <row r="37" spans="1:15" ht="18.75" customHeight="1">
      <c r="A37" s="37" t="s">
        <v>57</v>
      </c>
      <c r="B37" s="38">
        <f>B38+B39+B40+B41</f>
        <v>25871352.76900727</v>
      </c>
      <c r="C37" s="38">
        <f aca="true" t="shared" si="10" ref="C37:N37">C38+C39+C40+C41</f>
        <v>19254921.518814504</v>
      </c>
      <c r="D37" s="38">
        <f t="shared" si="10"/>
        <v>18563716.83979341</v>
      </c>
      <c r="E37" s="38">
        <f t="shared" si="10"/>
        <v>4341055.7484296</v>
      </c>
      <c r="F37" s="38">
        <f t="shared" si="10"/>
        <v>17961722.6494619</v>
      </c>
      <c r="G37" s="38">
        <f t="shared" si="10"/>
        <v>21446313.286799997</v>
      </c>
      <c r="H37" s="38">
        <f t="shared" si="10"/>
        <v>18404405.831900004</v>
      </c>
      <c r="I37" s="38">
        <f>I38+I39+I40+I41</f>
        <v>5058862.609989601</v>
      </c>
      <c r="J37" s="38">
        <f>J38+J39+J40+J41</f>
        <v>21380716.3972546</v>
      </c>
      <c r="K37" s="38">
        <f>K38+K39+K40+K41</f>
        <v>18707753.1910542</v>
      </c>
      <c r="L37" s="38">
        <f>L38+L39+L40+L41</f>
        <v>21579721.888812162</v>
      </c>
      <c r="M37" s="38">
        <f t="shared" si="10"/>
        <v>10547895.66810179</v>
      </c>
      <c r="N37" s="38">
        <f t="shared" si="10"/>
        <v>5576250.298640639</v>
      </c>
      <c r="O37" s="38">
        <f>O38+O39+O40+O41</f>
        <v>208694688.69805968</v>
      </c>
    </row>
    <row r="38" spans="1:15" ht="18.75" customHeight="1">
      <c r="A38" s="39" t="s">
        <v>58</v>
      </c>
      <c r="B38" s="32">
        <v>25705952.539650008</v>
      </c>
      <c r="C38" s="32">
        <v>19128879.0038</v>
      </c>
      <c r="D38" s="32">
        <v>18244373.766500007</v>
      </c>
      <c r="E38" s="32">
        <v>4332986.9593</v>
      </c>
      <c r="F38" s="32">
        <v>17861052.5754</v>
      </c>
      <c r="G38" s="32">
        <v>21282641.398399998</v>
      </c>
      <c r="H38" s="32">
        <v>18278373.1891</v>
      </c>
      <c r="I38" s="32">
        <v>5053348.994400001</v>
      </c>
      <c r="J38" s="32">
        <v>21091655.057800002</v>
      </c>
      <c r="K38" s="32">
        <v>18268704.552</v>
      </c>
      <c r="L38" s="32">
        <v>21297130.044</v>
      </c>
      <c r="M38" s="32">
        <v>10375793.418499999</v>
      </c>
      <c r="N38" s="32">
        <v>5540533.171999998</v>
      </c>
      <c r="O38" s="34">
        <f>SUM(B38:N38)</f>
        <v>206461424.67085</v>
      </c>
    </row>
    <row r="39" spans="1:15" ht="18.75" customHeight="1">
      <c r="A39" s="39" t="s">
        <v>59</v>
      </c>
      <c r="B39" s="32">
        <v>-57533.84064274</v>
      </c>
      <c r="C39" s="32">
        <v>-38661.744985499994</v>
      </c>
      <c r="D39" s="32">
        <v>-41146.596706599994</v>
      </c>
      <c r="E39" s="32">
        <v>-7441.9308704</v>
      </c>
      <c r="F39" s="32">
        <v>-39712.50593810001</v>
      </c>
      <c r="G39" s="32">
        <v>-62744.36160000001</v>
      </c>
      <c r="H39" s="32">
        <v>-37189.8072</v>
      </c>
      <c r="I39" s="32">
        <v>-10202.544410400002</v>
      </c>
      <c r="J39" s="32">
        <v>-44231.710545400005</v>
      </c>
      <c r="K39" s="32">
        <v>-36794.980945799995</v>
      </c>
      <c r="L39" s="32">
        <v>-43789.12518784</v>
      </c>
      <c r="M39" s="32">
        <v>-19860.16039821</v>
      </c>
      <c r="N39" s="32">
        <v>-12219.07335936</v>
      </c>
      <c r="O39" s="35">
        <f>SUM(B39:N39)</f>
        <v>-451528.38279035</v>
      </c>
    </row>
    <row r="40" spans="1:15" ht="18.75" customHeight="1">
      <c r="A40" s="39" t="s">
        <v>60</v>
      </c>
      <c r="B40" s="32">
        <v>78169.92000000003</v>
      </c>
      <c r="C40" s="32">
        <v>57420.47999999997</v>
      </c>
      <c r="D40" s="32">
        <v>51873.60000000002</v>
      </c>
      <c r="E40" s="32">
        <v>15510.720000000007</v>
      </c>
      <c r="F40" s="32">
        <v>51873.60000000002</v>
      </c>
      <c r="G40" s="32">
        <v>82526.96000000006</v>
      </c>
      <c r="H40" s="32">
        <v>53825.28000000002</v>
      </c>
      <c r="I40" s="32">
        <v>15716.160000000002</v>
      </c>
      <c r="J40" s="32">
        <v>61118.39999999998</v>
      </c>
      <c r="K40" s="32">
        <v>50846.39999999998</v>
      </c>
      <c r="L40" s="32">
        <v>62453.75999999999</v>
      </c>
      <c r="M40" s="32">
        <v>30507.84</v>
      </c>
      <c r="N40" s="32">
        <v>17256.96000000001</v>
      </c>
      <c r="O40" s="34">
        <f>SUM(B40:N40)</f>
        <v>629100.08</v>
      </c>
    </row>
    <row r="41" spans="1:26" ht="18.75" customHeight="1">
      <c r="A41" s="24" t="s">
        <v>61</v>
      </c>
      <c r="B41" s="32">
        <v>144764.14999999997</v>
      </c>
      <c r="C41" s="32">
        <v>107283.78000000006</v>
      </c>
      <c r="D41" s="32">
        <v>308616.07000000007</v>
      </c>
      <c r="E41" s="32">
        <v>0</v>
      </c>
      <c r="F41" s="32">
        <v>88508.98000000003</v>
      </c>
      <c r="G41" s="32">
        <v>143889.28999999992</v>
      </c>
      <c r="H41" s="32">
        <v>109397.16999999997</v>
      </c>
      <c r="I41" s="32">
        <v>0</v>
      </c>
      <c r="J41" s="32">
        <v>272174.64999999997</v>
      </c>
      <c r="K41" s="32">
        <v>424997.22000000026</v>
      </c>
      <c r="L41" s="32">
        <v>263927.20999999985</v>
      </c>
      <c r="M41" s="32">
        <v>161454.5699999999</v>
      </c>
      <c r="N41" s="32">
        <v>30679.24000000002</v>
      </c>
      <c r="O41" s="34">
        <f>SUM(B41:N41)</f>
        <v>2055692.3299999998</v>
      </c>
      <c r="P41"/>
      <c r="Q41"/>
      <c r="R41"/>
      <c r="S41"/>
      <c r="T41"/>
      <c r="U41"/>
      <c r="V41"/>
      <c r="W41"/>
      <c r="X41"/>
      <c r="Y41"/>
      <c r="Z41"/>
    </row>
    <row r="42" spans="1:15" ht="15" customHeight="1">
      <c r="A42" s="18"/>
      <c r="B42" s="25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1"/>
    </row>
    <row r="43" spans="1:15" ht="18.75" customHeight="1">
      <c r="A43" s="24" t="s">
        <v>62</v>
      </c>
      <c r="B43" s="35">
        <f>+B44+B47+B59+B60+B61-B63</f>
        <v>-1569602.99</v>
      </c>
      <c r="C43" s="35">
        <f aca="true" t="shared" si="11" ref="C43:O43">+C44+C47+C59+C60+C61-C63</f>
        <v>-2135893.44</v>
      </c>
      <c r="D43" s="35">
        <f>+D44+D47+D59+D60+D61-D63</f>
        <v>-2230045.4699999997</v>
      </c>
      <c r="E43" s="35">
        <f t="shared" si="11"/>
        <v>-243029.65</v>
      </c>
      <c r="F43" s="35">
        <f t="shared" si="11"/>
        <v>-1296830.36</v>
      </c>
      <c r="G43" s="35">
        <f t="shared" si="11"/>
        <v>-2333642.9</v>
      </c>
      <c r="H43" s="35">
        <f t="shared" si="11"/>
        <v>-2159996.28</v>
      </c>
      <c r="I43" s="35">
        <f t="shared" si="11"/>
        <v>-699030.4400000001</v>
      </c>
      <c r="J43" s="35">
        <f t="shared" si="11"/>
        <v>-1392314.6300000001</v>
      </c>
      <c r="K43" s="35">
        <f t="shared" si="11"/>
        <v>-1803181.46</v>
      </c>
      <c r="L43" s="35">
        <f t="shared" si="11"/>
        <v>-1258307.0300000003</v>
      </c>
      <c r="M43" s="35">
        <f t="shared" si="11"/>
        <v>-879482.1900000001</v>
      </c>
      <c r="N43" s="35">
        <f t="shared" si="11"/>
        <v>-489979.87</v>
      </c>
      <c r="O43" s="35">
        <f t="shared" si="11"/>
        <v>-18491336.71</v>
      </c>
    </row>
    <row r="44" spans="1:15" ht="18.75" customHeight="1">
      <c r="A44" s="22" t="s">
        <v>63</v>
      </c>
      <c r="B44" s="42">
        <f>B45+B46</f>
        <v>-2344200</v>
      </c>
      <c r="C44" s="42">
        <f>C45+C46</f>
        <v>-2282584</v>
      </c>
      <c r="D44" s="42">
        <f>D45+D46</f>
        <v>-1734072</v>
      </c>
      <c r="E44" s="42">
        <f>E45+E46</f>
        <v>-285396</v>
      </c>
      <c r="F44" s="42">
        <f aca="true" t="shared" si="12" ref="F44:N44">F45+F46</f>
        <v>-1491384</v>
      </c>
      <c r="G44" s="42">
        <f t="shared" si="12"/>
        <v>-2512272</v>
      </c>
      <c r="H44" s="42">
        <f t="shared" si="12"/>
        <v>-2256348</v>
      </c>
      <c r="I44" s="42">
        <f>I45+I46</f>
        <v>-619844</v>
      </c>
      <c r="J44" s="42">
        <f>J45+J46</f>
        <v>-1431476</v>
      </c>
      <c r="K44" s="42">
        <f>K45+K46</f>
        <v>-1846676</v>
      </c>
      <c r="L44" s="42">
        <f>L45+L46</f>
        <v>-1485092</v>
      </c>
      <c r="M44" s="42">
        <f t="shared" si="12"/>
        <v>-882392</v>
      </c>
      <c r="N44" s="42">
        <f t="shared" si="12"/>
        <v>-569860</v>
      </c>
      <c r="O44" s="35">
        <f aca="true" t="shared" si="13" ref="O44:O63">SUM(B44:N44)</f>
        <v>-19741596</v>
      </c>
    </row>
    <row r="45" spans="1:26" ht="18.75" customHeight="1">
      <c r="A45" s="18" t="s">
        <v>64</v>
      </c>
      <c r="B45" s="25">
        <f>ROUND(-B9*$D$3,2)</f>
        <v>-2344200</v>
      </c>
      <c r="C45" s="25">
        <f>ROUND(-C9*$D$3,2)</f>
        <v>-2282584</v>
      </c>
      <c r="D45" s="25">
        <f>ROUND(-D9*$D$3,2)</f>
        <v>-1734072</v>
      </c>
      <c r="E45" s="25">
        <f>ROUND(-E9*$D$3,2)</f>
        <v>-285396</v>
      </c>
      <c r="F45" s="25">
        <f aca="true" t="shared" si="14" ref="F45:N45">ROUND(-F9*$D$3,2)</f>
        <v>-1491384</v>
      </c>
      <c r="G45" s="25">
        <f t="shared" si="14"/>
        <v>-2512272</v>
      </c>
      <c r="H45" s="25">
        <f t="shared" si="14"/>
        <v>-2256348</v>
      </c>
      <c r="I45" s="25">
        <f>ROUND(-I9*$D$3,2)</f>
        <v>-619844</v>
      </c>
      <c r="J45" s="25">
        <f>ROUND(-J9*$D$3,2)</f>
        <v>-1431476</v>
      </c>
      <c r="K45" s="25">
        <f>ROUND(-K9*$D$3,2)</f>
        <v>-1846676</v>
      </c>
      <c r="L45" s="25">
        <f>ROUND(-L9*$D$3,2)</f>
        <v>-1485092</v>
      </c>
      <c r="M45" s="25">
        <f t="shared" si="14"/>
        <v>-882392</v>
      </c>
      <c r="N45" s="25">
        <f t="shared" si="14"/>
        <v>-569860</v>
      </c>
      <c r="O45" s="43">
        <f t="shared" si="13"/>
        <v>-19741596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8" t="s">
        <v>65</v>
      </c>
      <c r="B46" s="25">
        <f>ROUND(B11*$D$3,2)</f>
        <v>0</v>
      </c>
      <c r="C46" s="25">
        <f>ROUND(C11*$D$3,2)</f>
        <v>0</v>
      </c>
      <c r="D46" s="25">
        <f>ROUND(D11*$D$3,2)</f>
        <v>0</v>
      </c>
      <c r="E46" s="25">
        <f>ROUND(E11*$D$3,2)</f>
        <v>0</v>
      </c>
      <c r="F46" s="25">
        <f aca="true" t="shared" si="15" ref="F46:N46">ROUND(F11*$D$3,2)</f>
        <v>0</v>
      </c>
      <c r="G46" s="25">
        <f t="shared" si="15"/>
        <v>0</v>
      </c>
      <c r="H46" s="25">
        <f t="shared" si="15"/>
        <v>0</v>
      </c>
      <c r="I46" s="25">
        <f>ROUND(I11*$D$3,2)</f>
        <v>0</v>
      </c>
      <c r="J46" s="25">
        <f>ROUND(J11*$D$3,2)</f>
        <v>0</v>
      </c>
      <c r="K46" s="25">
        <f>ROUND(K11*$D$3,2)</f>
        <v>0</v>
      </c>
      <c r="L46" s="25">
        <f>ROUND(L11*$D$3,2)</f>
        <v>0</v>
      </c>
      <c r="M46" s="25">
        <f t="shared" si="15"/>
        <v>0</v>
      </c>
      <c r="N46" s="25">
        <f t="shared" si="15"/>
        <v>0</v>
      </c>
      <c r="O46" s="43">
        <f>SUM(B46:N46)</f>
        <v>0</v>
      </c>
      <c r="P46"/>
      <c r="Q46"/>
      <c r="R46"/>
      <c r="S46"/>
      <c r="T46"/>
      <c r="U46"/>
      <c r="V46"/>
      <c r="W46"/>
      <c r="X46"/>
      <c r="Y46"/>
      <c r="Z46"/>
    </row>
    <row r="47" spans="1:15" ht="18.75" customHeight="1">
      <c r="A47" s="22" t="s">
        <v>66</v>
      </c>
      <c r="B47" s="42">
        <f>SUM(B48:B58)</f>
        <v>-91888.36</v>
      </c>
      <c r="C47" s="42">
        <f aca="true" t="shared" si="16" ref="C47:O47">SUM(C48:C58)</f>
        <v>-56740.38</v>
      </c>
      <c r="D47" s="42">
        <f t="shared" si="16"/>
        <v>-620246.2700000001</v>
      </c>
      <c r="E47" s="42">
        <f t="shared" si="16"/>
        <v>-100794.5</v>
      </c>
      <c r="F47" s="42">
        <f t="shared" si="16"/>
        <v>-170945.07</v>
      </c>
      <c r="G47" s="42">
        <f t="shared" si="16"/>
        <v>-552612.3400000001</v>
      </c>
      <c r="H47" s="42">
        <f t="shared" si="16"/>
        <v>-63001.75</v>
      </c>
      <c r="I47" s="42">
        <f t="shared" si="16"/>
        <v>-105349.04</v>
      </c>
      <c r="J47" s="42">
        <f t="shared" si="16"/>
        <v>-101519.56</v>
      </c>
      <c r="K47" s="42">
        <f t="shared" si="16"/>
        <v>-82405.69</v>
      </c>
      <c r="L47" s="42">
        <f t="shared" si="16"/>
        <v>-353521.64</v>
      </c>
      <c r="M47" s="42">
        <f t="shared" si="16"/>
        <v>-38337.91</v>
      </c>
      <c r="N47" s="42">
        <f t="shared" si="16"/>
        <v>-23122.79</v>
      </c>
      <c r="O47" s="42">
        <f t="shared" si="16"/>
        <v>-2360485.3</v>
      </c>
    </row>
    <row r="48" spans="1:26" ht="18.75" customHeight="1">
      <c r="A48" s="18" t="s">
        <v>67</v>
      </c>
      <c r="B48" s="28">
        <v>-90628.36</v>
      </c>
      <c r="C48" s="28">
        <v>-52816.38</v>
      </c>
      <c r="D48" s="28">
        <v>-66528.48</v>
      </c>
      <c r="E48" s="28">
        <v>-100794.5</v>
      </c>
      <c r="F48" s="28">
        <v>-57602.4</v>
      </c>
      <c r="G48" s="28">
        <v>-126697.68</v>
      </c>
      <c r="H48" s="28">
        <v>-61642.95</v>
      </c>
      <c r="I48" s="28">
        <v>-25674.039999999997</v>
      </c>
      <c r="J48" s="28">
        <v>-54319.56</v>
      </c>
      <c r="K48" s="28">
        <v>-82405.69</v>
      </c>
      <c r="L48" s="28">
        <v>-50630.39</v>
      </c>
      <c r="M48" s="28">
        <v>-38337.91</v>
      </c>
      <c r="N48" s="28">
        <v>-23122.79</v>
      </c>
      <c r="O48" s="28">
        <f t="shared" si="13"/>
        <v>-831201.1300000001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8" t="s">
        <v>68</v>
      </c>
      <c r="B49" s="28">
        <v>-1260</v>
      </c>
      <c r="C49" s="28">
        <v>-3924</v>
      </c>
      <c r="D49" s="28">
        <v>0</v>
      </c>
      <c r="E49" s="28">
        <v>0</v>
      </c>
      <c r="F49" s="28">
        <v>-1476</v>
      </c>
      <c r="G49" s="28">
        <v>0</v>
      </c>
      <c r="H49" s="28">
        <v>-1224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f t="shared" si="13"/>
        <v>-7884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8" t="s">
        <v>69</v>
      </c>
      <c r="B50" s="28">
        <v>0</v>
      </c>
      <c r="C50" s="28">
        <v>0</v>
      </c>
      <c r="D50" s="28">
        <v>-553717.7900000002</v>
      </c>
      <c r="E50" s="28">
        <v>0</v>
      </c>
      <c r="F50" s="28">
        <v>-111866.67</v>
      </c>
      <c r="G50" s="28">
        <v>-424566.66000000003</v>
      </c>
      <c r="H50" s="28">
        <v>0</v>
      </c>
      <c r="I50" s="28">
        <v>-79675</v>
      </c>
      <c r="J50" s="28">
        <v>-47200</v>
      </c>
      <c r="K50" s="28">
        <v>0</v>
      </c>
      <c r="L50" s="28">
        <v>-302891.25</v>
      </c>
      <c r="M50" s="28">
        <v>0</v>
      </c>
      <c r="N50" s="28">
        <v>0</v>
      </c>
      <c r="O50" s="28">
        <f t="shared" si="13"/>
        <v>-1519917.37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8" t="s">
        <v>70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44">
        <f t="shared" si="13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8" t="s">
        <v>71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-1348</v>
      </c>
      <c r="H52" s="28">
        <v>-134.8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f t="shared" si="13"/>
        <v>-1482.8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1" t="s">
        <v>72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f t="shared" si="13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1" t="s">
        <v>73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f t="shared" si="13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21" t="s">
        <v>74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f t="shared" si="13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21" t="s">
        <v>75</v>
      </c>
      <c r="B56" s="28"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f t="shared" si="13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21" t="s">
        <v>76</v>
      </c>
      <c r="B57" s="28"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f t="shared" si="13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21" t="s">
        <v>77</v>
      </c>
      <c r="B58" s="28"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f t="shared" si="13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22" t="s">
        <v>78</v>
      </c>
      <c r="B59" s="45">
        <v>867031.72</v>
      </c>
      <c r="C59" s="45">
        <v>203430.94</v>
      </c>
      <c r="D59" s="45">
        <v>128326.81</v>
      </c>
      <c r="E59" s="45">
        <v>143160.85</v>
      </c>
      <c r="F59" s="45">
        <v>392555.39</v>
      </c>
      <c r="G59" s="45">
        <v>732372.08</v>
      </c>
      <c r="H59" s="45">
        <v>159353.47</v>
      </c>
      <c r="I59" s="45">
        <v>26162.6</v>
      </c>
      <c r="J59" s="45">
        <v>140680.93</v>
      </c>
      <c r="K59" s="45">
        <v>135138.9</v>
      </c>
      <c r="L59" s="45">
        <v>580306.61</v>
      </c>
      <c r="M59" s="45">
        <v>41247.72</v>
      </c>
      <c r="N59" s="45">
        <v>105889.33</v>
      </c>
      <c r="O59" s="28">
        <f t="shared" si="13"/>
        <v>3655657.3500000006</v>
      </c>
      <c r="P59"/>
      <c r="Q59"/>
      <c r="R59"/>
      <c r="S59"/>
      <c r="T59"/>
      <c r="U59"/>
      <c r="V59"/>
      <c r="W59"/>
      <c r="X59"/>
      <c r="Y59"/>
      <c r="Z59"/>
    </row>
    <row r="60" spans="1:26" ht="18.75" customHeight="1">
      <c r="A60" s="22" t="s">
        <v>79</v>
      </c>
      <c r="B60" s="45">
        <v>0</v>
      </c>
      <c r="C60" s="45"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28">
        <f t="shared" si="13"/>
        <v>0</v>
      </c>
      <c r="P60"/>
      <c r="Q60"/>
      <c r="R60"/>
      <c r="S60"/>
      <c r="T60"/>
      <c r="U60"/>
      <c r="V60"/>
      <c r="W60"/>
      <c r="X60"/>
      <c r="Y60"/>
      <c r="Z60"/>
    </row>
    <row r="61" spans="1:15" ht="18" customHeight="1">
      <c r="A61" s="22" t="s">
        <v>80</v>
      </c>
      <c r="B61" s="45">
        <v>-546.35</v>
      </c>
      <c r="C61" s="45">
        <v>0</v>
      </c>
      <c r="D61" s="45">
        <v>-4054.01</v>
      </c>
      <c r="E61" s="45">
        <v>0</v>
      </c>
      <c r="F61" s="45">
        <v>-27056.68</v>
      </c>
      <c r="G61" s="45">
        <v>-1130.64</v>
      </c>
      <c r="H61" s="45">
        <v>0</v>
      </c>
      <c r="I61" s="45">
        <v>0</v>
      </c>
      <c r="J61" s="45">
        <v>0</v>
      </c>
      <c r="K61" s="45">
        <v>-9238.67</v>
      </c>
      <c r="L61" s="45">
        <v>0</v>
      </c>
      <c r="M61" s="45">
        <v>0</v>
      </c>
      <c r="N61" s="45">
        <v>-2886.41</v>
      </c>
      <c r="O61" s="28">
        <f t="shared" si="13"/>
        <v>-44912.759999999995</v>
      </c>
    </row>
    <row r="62" spans="1:26" ht="18" customHeight="1">
      <c r="A62" s="24" t="s">
        <v>81</v>
      </c>
      <c r="B62" s="46">
        <f>+B37+B43</f>
        <v>24301749.77900727</v>
      </c>
      <c r="C62" s="46">
        <f aca="true" t="shared" si="17" ref="C62:N62">+C37+C43</f>
        <v>17119028.078814503</v>
      </c>
      <c r="D62" s="46">
        <f>+D37+D43</f>
        <v>16333671.369793411</v>
      </c>
      <c r="E62" s="46">
        <f t="shared" si="17"/>
        <v>4098026.0984296002</v>
      </c>
      <c r="F62" s="46">
        <f t="shared" si="17"/>
        <v>16664892.2894619</v>
      </c>
      <c r="G62" s="46">
        <f t="shared" si="17"/>
        <v>19112670.3868</v>
      </c>
      <c r="H62" s="46">
        <f t="shared" si="17"/>
        <v>16244409.551900005</v>
      </c>
      <c r="I62" s="46">
        <f t="shared" si="17"/>
        <v>4359832.169989601</v>
      </c>
      <c r="J62" s="46">
        <f>+J37+J43</f>
        <v>19988401.767254602</v>
      </c>
      <c r="K62" s="46">
        <f>+K37+K43</f>
        <v>16904571.731054198</v>
      </c>
      <c r="L62" s="46">
        <f>+L37+L43</f>
        <v>20321414.85881216</v>
      </c>
      <c r="M62" s="46">
        <f t="shared" si="17"/>
        <v>9668413.47810179</v>
      </c>
      <c r="N62" s="46">
        <f t="shared" si="17"/>
        <v>5086270.4286406385</v>
      </c>
      <c r="O62" s="46">
        <f>SUM(B62:N62)</f>
        <v>190203351.98805967</v>
      </c>
      <c r="P62"/>
      <c r="Q62" s="47"/>
      <c r="R62"/>
      <c r="S62" s="48"/>
      <c r="T62"/>
      <c r="U62"/>
      <c r="V62"/>
      <c r="W62"/>
      <c r="X62"/>
      <c r="Y62"/>
      <c r="Z62"/>
    </row>
    <row r="63" spans="1:19" ht="18" customHeight="1">
      <c r="A63" s="49" t="s">
        <v>82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>
        <f t="shared" si="13"/>
        <v>0</v>
      </c>
      <c r="Q63" s="51"/>
      <c r="R63" s="51"/>
      <c r="S63" s="52"/>
    </row>
    <row r="64" spans="1:19" ht="15" customHeight="1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Q64" s="55"/>
      <c r="S64" s="56"/>
    </row>
    <row r="65" spans="1:19" ht="18.75" customHeight="1">
      <c r="A65" s="24" t="s">
        <v>83</v>
      </c>
      <c r="B65" s="57">
        <f>SUM(B66:B79)</f>
        <v>24301749.75</v>
      </c>
      <c r="C65" s="57">
        <f aca="true" t="shared" si="18" ref="C65:N65">SUM(C66:C79)</f>
        <v>17119028.03</v>
      </c>
      <c r="D65" s="57">
        <f t="shared" si="18"/>
        <v>16333671.350000001</v>
      </c>
      <c r="E65" s="57">
        <f t="shared" si="18"/>
        <v>4098026.109999999</v>
      </c>
      <c r="F65" s="57">
        <f t="shared" si="18"/>
        <v>16664892.270000003</v>
      </c>
      <c r="G65" s="57">
        <f t="shared" si="18"/>
        <v>19112670.409999996</v>
      </c>
      <c r="H65" s="57">
        <f t="shared" si="18"/>
        <v>16244409.549999995</v>
      </c>
      <c r="I65" s="57">
        <f t="shared" si="18"/>
        <v>4359832.17</v>
      </c>
      <c r="J65" s="57">
        <f t="shared" si="18"/>
        <v>19988401.73</v>
      </c>
      <c r="K65" s="57">
        <f t="shared" si="18"/>
        <v>16904571.729999997</v>
      </c>
      <c r="L65" s="57">
        <f t="shared" si="18"/>
        <v>20321414.830000002</v>
      </c>
      <c r="M65" s="57">
        <f t="shared" si="18"/>
        <v>9668413.479999999</v>
      </c>
      <c r="N65" s="57">
        <f t="shared" si="18"/>
        <v>5086270.43</v>
      </c>
      <c r="O65" s="46">
        <f>SUM(O66:O79)</f>
        <v>190203351.84</v>
      </c>
      <c r="S65" s="51"/>
    </row>
    <row r="66" spans="1:19" ht="18.75" customHeight="1">
      <c r="A66" s="22" t="s">
        <v>84</v>
      </c>
      <c r="B66" s="57">
        <v>4469011.630000001</v>
      </c>
      <c r="C66" s="57">
        <v>4888942.6499999985</v>
      </c>
      <c r="D66" s="58">
        <v>0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58">
        <v>0</v>
      </c>
      <c r="M66" s="58">
        <v>0</v>
      </c>
      <c r="N66" s="58">
        <v>0</v>
      </c>
      <c r="O66" s="46">
        <f>SUM(B66:N66)</f>
        <v>9357954.28</v>
      </c>
      <c r="P66"/>
      <c r="S66" s="55"/>
    </row>
    <row r="67" spans="1:16" ht="18.75" customHeight="1">
      <c r="A67" s="22" t="s">
        <v>85</v>
      </c>
      <c r="B67" s="57">
        <v>19832738.12</v>
      </c>
      <c r="C67" s="57">
        <v>12230085.38</v>
      </c>
      <c r="D67" s="58">
        <v>0</v>
      </c>
      <c r="E67" s="58">
        <v>0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  <c r="L67" s="58">
        <v>0</v>
      </c>
      <c r="M67" s="58">
        <v>0</v>
      </c>
      <c r="N67" s="58">
        <v>0</v>
      </c>
      <c r="O67" s="46">
        <f aca="true" t="shared" si="19" ref="O67:O78">SUM(B67:N67)</f>
        <v>32062823.5</v>
      </c>
      <c r="P67"/>
    </row>
    <row r="68" spans="1:17" ht="18.75" customHeight="1">
      <c r="A68" s="22" t="s">
        <v>86</v>
      </c>
      <c r="B68" s="58">
        <v>0</v>
      </c>
      <c r="C68" s="58">
        <v>0</v>
      </c>
      <c r="D68" s="42">
        <v>16333671.350000001</v>
      </c>
      <c r="E68" s="58">
        <v>0</v>
      </c>
      <c r="F68" s="58">
        <v>0</v>
      </c>
      <c r="G68" s="58">
        <v>0</v>
      </c>
      <c r="H68" s="58">
        <v>0</v>
      </c>
      <c r="I68" s="58">
        <v>0</v>
      </c>
      <c r="J68" s="58">
        <v>0</v>
      </c>
      <c r="K68" s="58">
        <v>0</v>
      </c>
      <c r="L68" s="58">
        <v>0</v>
      </c>
      <c r="M68" s="58">
        <v>0</v>
      </c>
      <c r="N68" s="58">
        <v>0</v>
      </c>
      <c r="O68" s="42">
        <f t="shared" si="19"/>
        <v>16333671.350000001</v>
      </c>
      <c r="Q68"/>
    </row>
    <row r="69" spans="1:18" ht="18.75" customHeight="1">
      <c r="A69" s="22" t="s">
        <v>87</v>
      </c>
      <c r="B69" s="58">
        <v>0</v>
      </c>
      <c r="C69" s="58">
        <v>0</v>
      </c>
      <c r="D69" s="58">
        <v>0</v>
      </c>
      <c r="E69" s="42">
        <v>4098026.109999999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46">
        <f t="shared" si="19"/>
        <v>4098026.109999999</v>
      </c>
      <c r="R69"/>
    </row>
    <row r="70" spans="1:19" ht="18.75" customHeight="1">
      <c r="A70" s="22" t="s">
        <v>88</v>
      </c>
      <c r="B70" s="58">
        <v>0</v>
      </c>
      <c r="C70" s="58">
        <v>0</v>
      </c>
      <c r="D70" s="58">
        <v>0</v>
      </c>
      <c r="E70" s="58">
        <v>0</v>
      </c>
      <c r="F70" s="42">
        <v>16664892.270000003</v>
      </c>
      <c r="G70" s="58">
        <v>0</v>
      </c>
      <c r="H70" s="58">
        <v>0</v>
      </c>
      <c r="I70" s="58">
        <v>0</v>
      </c>
      <c r="J70" s="58">
        <v>0</v>
      </c>
      <c r="K70" s="58">
        <v>0</v>
      </c>
      <c r="L70" s="58">
        <v>0</v>
      </c>
      <c r="M70" s="58">
        <v>0</v>
      </c>
      <c r="N70" s="58">
        <v>0</v>
      </c>
      <c r="O70" s="42">
        <f t="shared" si="19"/>
        <v>16664892.270000003</v>
      </c>
      <c r="S70"/>
    </row>
    <row r="71" spans="1:20" ht="18.75" customHeight="1">
      <c r="A71" s="22" t="s">
        <v>89</v>
      </c>
      <c r="B71" s="58">
        <v>0</v>
      </c>
      <c r="C71" s="58">
        <v>0</v>
      </c>
      <c r="D71" s="58">
        <v>0</v>
      </c>
      <c r="E71" s="58">
        <v>0</v>
      </c>
      <c r="F71" s="58">
        <v>0</v>
      </c>
      <c r="G71" s="57">
        <v>19112670.409999996</v>
      </c>
      <c r="H71" s="58">
        <v>0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0</v>
      </c>
      <c r="O71" s="46">
        <f t="shared" si="19"/>
        <v>19112670.409999996</v>
      </c>
      <c r="T71"/>
    </row>
    <row r="72" spans="1:21" ht="18.75" customHeight="1">
      <c r="A72" s="22" t="s">
        <v>90</v>
      </c>
      <c r="B72" s="58">
        <v>0</v>
      </c>
      <c r="C72" s="58">
        <v>0</v>
      </c>
      <c r="D72" s="58">
        <v>0</v>
      </c>
      <c r="E72" s="58">
        <v>0</v>
      </c>
      <c r="F72" s="58">
        <v>0</v>
      </c>
      <c r="G72" s="58">
        <v>0</v>
      </c>
      <c r="H72" s="57">
        <v>16244409.549999995</v>
      </c>
      <c r="I72" s="58">
        <v>0</v>
      </c>
      <c r="J72" s="58">
        <v>0</v>
      </c>
      <c r="K72" s="58">
        <v>0</v>
      </c>
      <c r="L72" s="58">
        <v>0</v>
      </c>
      <c r="M72" s="58">
        <v>0</v>
      </c>
      <c r="N72" s="58">
        <v>0</v>
      </c>
      <c r="O72" s="46">
        <f t="shared" si="19"/>
        <v>16244409.549999995</v>
      </c>
      <c r="U72"/>
    </row>
    <row r="73" spans="1:21" ht="18.75" customHeight="1">
      <c r="A73" s="22" t="s">
        <v>91</v>
      </c>
      <c r="B73" s="58">
        <v>0</v>
      </c>
      <c r="C73" s="58">
        <v>0</v>
      </c>
      <c r="D73" s="58">
        <v>0</v>
      </c>
      <c r="E73" s="58">
        <v>0</v>
      </c>
      <c r="F73" s="58">
        <v>0</v>
      </c>
      <c r="G73" s="58">
        <v>0</v>
      </c>
      <c r="H73" s="58">
        <v>0</v>
      </c>
      <c r="I73" s="57">
        <v>4359832.17</v>
      </c>
      <c r="J73" s="58">
        <v>0</v>
      </c>
      <c r="K73" s="58">
        <v>0</v>
      </c>
      <c r="L73" s="58">
        <v>0</v>
      </c>
      <c r="M73" s="58">
        <v>0</v>
      </c>
      <c r="N73" s="58">
        <v>0</v>
      </c>
      <c r="O73" s="46">
        <f t="shared" si="19"/>
        <v>4359832.17</v>
      </c>
      <c r="U73"/>
    </row>
    <row r="74" spans="1:22" ht="18.75" customHeight="1">
      <c r="A74" s="22" t="s">
        <v>92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42">
        <v>19988401.73</v>
      </c>
      <c r="K74" s="58">
        <v>0</v>
      </c>
      <c r="L74" s="58">
        <v>0</v>
      </c>
      <c r="M74" s="58">
        <v>0</v>
      </c>
      <c r="N74" s="58">
        <v>0</v>
      </c>
      <c r="O74" s="42">
        <f t="shared" si="19"/>
        <v>19988401.73</v>
      </c>
      <c r="V74"/>
    </row>
    <row r="75" spans="1:23" ht="18.75" customHeight="1">
      <c r="A75" s="22" t="s">
        <v>93</v>
      </c>
      <c r="B75" s="58">
        <v>0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  <c r="J75" s="58">
        <v>0</v>
      </c>
      <c r="K75" s="42">
        <v>16904571.729999997</v>
      </c>
      <c r="L75" s="58">
        <v>0</v>
      </c>
      <c r="M75" s="58">
        <v>0</v>
      </c>
      <c r="N75" s="58">
        <v>0</v>
      </c>
      <c r="O75" s="46">
        <f t="shared" si="19"/>
        <v>16904571.729999997</v>
      </c>
      <c r="W75"/>
    </row>
    <row r="76" spans="1:24" ht="18.75" customHeight="1">
      <c r="A76" s="22" t="s">
        <v>94</v>
      </c>
      <c r="B76" s="58">
        <v>0</v>
      </c>
      <c r="C76" s="58">
        <v>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  <c r="J76" s="58">
        <v>0</v>
      </c>
      <c r="K76" s="58">
        <v>0</v>
      </c>
      <c r="L76" s="42">
        <v>20321414.830000002</v>
      </c>
      <c r="M76" s="58">
        <v>0</v>
      </c>
      <c r="N76" s="59">
        <v>0</v>
      </c>
      <c r="O76" s="42">
        <f t="shared" si="19"/>
        <v>20321414.830000002</v>
      </c>
      <c r="X76"/>
    </row>
    <row r="77" spans="1:25" ht="18.75" customHeight="1">
      <c r="A77" s="22" t="s">
        <v>95</v>
      </c>
      <c r="B77" s="58">
        <v>0</v>
      </c>
      <c r="C77" s="58">
        <v>0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58">
        <v>0</v>
      </c>
      <c r="M77" s="42">
        <v>9668413.479999999</v>
      </c>
      <c r="N77" s="58">
        <v>0</v>
      </c>
      <c r="O77" s="46">
        <f t="shared" si="19"/>
        <v>9668413.479999999</v>
      </c>
      <c r="Y77"/>
    </row>
    <row r="78" spans="1:26" ht="18.75" customHeight="1">
      <c r="A78" s="22" t="s">
        <v>96</v>
      </c>
      <c r="B78" s="58">
        <v>0</v>
      </c>
      <c r="C78" s="58">
        <v>0</v>
      </c>
      <c r="D78" s="58">
        <v>0</v>
      </c>
      <c r="E78" s="58">
        <v>0</v>
      </c>
      <c r="F78" s="58">
        <v>0</v>
      </c>
      <c r="G78" s="58">
        <v>0</v>
      </c>
      <c r="H78" s="58">
        <v>0</v>
      </c>
      <c r="I78" s="58">
        <v>0</v>
      </c>
      <c r="J78" s="58">
        <v>0</v>
      </c>
      <c r="K78" s="58">
        <v>0</v>
      </c>
      <c r="L78" s="58">
        <v>0</v>
      </c>
      <c r="M78" s="58">
        <v>0</v>
      </c>
      <c r="N78" s="42">
        <v>5086270.43</v>
      </c>
      <c r="O78" s="42">
        <f t="shared" si="19"/>
        <v>5086270.43</v>
      </c>
      <c r="P78"/>
      <c r="Z78"/>
    </row>
    <row r="79" spans="1:26" ht="18.75" customHeight="1">
      <c r="A79" s="49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/>
      <c r="Q79"/>
      <c r="R79"/>
      <c r="S79"/>
      <c r="T79"/>
      <c r="U79"/>
      <c r="V79"/>
      <c r="W79"/>
      <c r="X79"/>
      <c r="Y79"/>
      <c r="Z79"/>
    </row>
    <row r="80" spans="1:15" ht="17.25" customHeight="1">
      <c r="A80" s="61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</row>
    <row r="81" spans="1:15" ht="15" customHeight="1">
      <c r="A81" s="63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5"/>
    </row>
    <row r="82" spans="1:15" ht="18.75" customHeight="1">
      <c r="A82" s="24" t="s">
        <v>97</v>
      </c>
      <c r="B82" s="58">
        <v>0</v>
      </c>
      <c r="C82" s="58">
        <v>0</v>
      </c>
      <c r="D82" s="58">
        <v>0</v>
      </c>
      <c r="E82" s="58">
        <v>0</v>
      </c>
      <c r="F82" s="58">
        <v>0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  <c r="L82" s="58">
        <v>0</v>
      </c>
      <c r="M82" s="58">
        <v>0</v>
      </c>
      <c r="N82" s="58">
        <v>0</v>
      </c>
      <c r="O82" s="46"/>
    </row>
    <row r="83" spans="1:16" ht="18.75" customHeight="1">
      <c r="A83" s="22" t="s">
        <v>98</v>
      </c>
      <c r="B83" s="66">
        <v>2.3790537459807473</v>
      </c>
      <c r="C83" s="66">
        <v>2.5308010197483033</v>
      </c>
      <c r="D83" s="66">
        <v>0</v>
      </c>
      <c r="E83" s="66">
        <v>0</v>
      </c>
      <c r="F83" s="58">
        <v>0</v>
      </c>
      <c r="G83" s="58">
        <v>0</v>
      </c>
      <c r="H83" s="66">
        <v>0</v>
      </c>
      <c r="I83" s="66">
        <v>0</v>
      </c>
      <c r="J83" s="66">
        <v>0</v>
      </c>
      <c r="K83" s="66">
        <v>0</v>
      </c>
      <c r="L83" s="58">
        <v>0</v>
      </c>
      <c r="M83" s="66">
        <v>0</v>
      </c>
      <c r="N83" s="66">
        <v>0</v>
      </c>
      <c r="O83" s="46"/>
      <c r="P83"/>
    </row>
    <row r="84" spans="1:16" ht="18.75" customHeight="1">
      <c r="A84" s="22" t="s">
        <v>99</v>
      </c>
      <c r="B84" s="66">
        <v>2.067949435872709</v>
      </c>
      <c r="C84" s="66">
        <v>2.122334566089442</v>
      </c>
      <c r="D84" s="66">
        <v>0</v>
      </c>
      <c r="E84" s="66">
        <v>0</v>
      </c>
      <c r="F84" s="58">
        <v>0</v>
      </c>
      <c r="G84" s="58">
        <v>0</v>
      </c>
      <c r="H84" s="66">
        <v>0</v>
      </c>
      <c r="I84" s="66">
        <v>0</v>
      </c>
      <c r="J84" s="66">
        <v>0</v>
      </c>
      <c r="K84" s="66">
        <v>0</v>
      </c>
      <c r="L84" s="58">
        <v>0</v>
      </c>
      <c r="M84" s="66">
        <v>0</v>
      </c>
      <c r="N84" s="66">
        <v>0</v>
      </c>
      <c r="O84" s="46"/>
      <c r="P84"/>
    </row>
    <row r="85" spans="1:17" ht="18.75" customHeight="1">
      <c r="A85" s="22" t="s">
        <v>100</v>
      </c>
      <c r="B85" s="66">
        <v>0</v>
      </c>
      <c r="C85" s="66">
        <v>0</v>
      </c>
      <c r="D85" s="67">
        <f>(D$38+D$39+D$40)/D$7</f>
        <v>1.8907807747128147</v>
      </c>
      <c r="E85" s="66">
        <v>0</v>
      </c>
      <c r="F85" s="58">
        <v>0</v>
      </c>
      <c r="G85" s="58">
        <v>0</v>
      </c>
      <c r="H85" s="66">
        <v>0</v>
      </c>
      <c r="I85" s="66">
        <v>0</v>
      </c>
      <c r="J85" s="66">
        <v>0</v>
      </c>
      <c r="K85" s="66">
        <v>0</v>
      </c>
      <c r="L85" s="58">
        <v>0</v>
      </c>
      <c r="M85" s="66">
        <v>0</v>
      </c>
      <c r="N85" s="66">
        <v>0</v>
      </c>
      <c r="O85" s="42"/>
      <c r="Q85"/>
    </row>
    <row r="86" spans="1:18" ht="18.75" customHeight="1">
      <c r="A86" s="22" t="s">
        <v>101</v>
      </c>
      <c r="B86" s="66">
        <v>0</v>
      </c>
      <c r="C86" s="66">
        <v>0</v>
      </c>
      <c r="D86" s="66">
        <v>0</v>
      </c>
      <c r="E86" s="67">
        <f>(E$38+E$39+E$40)/E$7</f>
        <v>2.8114335007885645</v>
      </c>
      <c r="F86" s="58">
        <v>0</v>
      </c>
      <c r="G86" s="58">
        <v>0</v>
      </c>
      <c r="H86" s="66">
        <v>0</v>
      </c>
      <c r="I86" s="66">
        <v>0</v>
      </c>
      <c r="J86" s="66">
        <v>0</v>
      </c>
      <c r="K86" s="66">
        <v>0</v>
      </c>
      <c r="L86" s="58">
        <v>0</v>
      </c>
      <c r="M86" s="66">
        <v>0</v>
      </c>
      <c r="N86" s="66">
        <v>0</v>
      </c>
      <c r="O86" s="46"/>
      <c r="R86"/>
    </row>
    <row r="87" spans="1:19" ht="18.75" customHeight="1">
      <c r="A87" s="22" t="s">
        <v>102</v>
      </c>
      <c r="B87" s="66">
        <v>0</v>
      </c>
      <c r="C87" s="66">
        <v>0</v>
      </c>
      <c r="D87" s="66">
        <v>0</v>
      </c>
      <c r="E87" s="66">
        <v>0</v>
      </c>
      <c r="F87" s="66">
        <f>(F$38+F$39+F$40)/F$7</f>
        <v>2.199047759535335</v>
      </c>
      <c r="G87" s="58">
        <v>0</v>
      </c>
      <c r="H87" s="66">
        <v>0</v>
      </c>
      <c r="I87" s="66">
        <v>0</v>
      </c>
      <c r="J87" s="66">
        <v>0</v>
      </c>
      <c r="K87" s="66">
        <v>0</v>
      </c>
      <c r="L87" s="58">
        <v>0</v>
      </c>
      <c r="M87" s="66">
        <v>0</v>
      </c>
      <c r="N87" s="66">
        <v>0</v>
      </c>
      <c r="O87" s="42"/>
      <c r="S87"/>
    </row>
    <row r="88" spans="1:20" ht="18.75" customHeight="1">
      <c r="A88" s="22" t="s">
        <v>103</v>
      </c>
      <c r="B88" s="66">
        <v>0</v>
      </c>
      <c r="C88" s="66">
        <v>0</v>
      </c>
      <c r="D88" s="66">
        <v>0</v>
      </c>
      <c r="E88" s="66">
        <v>0</v>
      </c>
      <c r="F88" s="58">
        <v>0</v>
      </c>
      <c r="G88" s="66">
        <f>(G$38+G$39+G$40)/G$7</f>
        <v>1.7315079731989813</v>
      </c>
      <c r="H88" s="66">
        <v>0</v>
      </c>
      <c r="I88" s="66">
        <v>0</v>
      </c>
      <c r="J88" s="66">
        <v>0</v>
      </c>
      <c r="K88" s="66">
        <v>0</v>
      </c>
      <c r="L88" s="58">
        <v>0</v>
      </c>
      <c r="M88" s="66">
        <v>0</v>
      </c>
      <c r="N88" s="66">
        <v>0</v>
      </c>
      <c r="O88" s="46"/>
      <c r="T88"/>
    </row>
    <row r="89" spans="1:21" ht="18.75" customHeight="1">
      <c r="A89" s="22" t="s">
        <v>104</v>
      </c>
      <c r="B89" s="66">
        <v>0</v>
      </c>
      <c r="C89" s="66">
        <v>0</v>
      </c>
      <c r="D89" s="66">
        <v>0</v>
      </c>
      <c r="E89" s="66">
        <v>0</v>
      </c>
      <c r="F89" s="58">
        <v>0</v>
      </c>
      <c r="G89" s="58">
        <v>0</v>
      </c>
      <c r="H89" s="66">
        <f>(H$38+H$39+H$40)/H$7</f>
        <v>2.110602761317763</v>
      </c>
      <c r="I89" s="66">
        <v>0</v>
      </c>
      <c r="J89" s="66">
        <v>0</v>
      </c>
      <c r="K89" s="66">
        <v>0</v>
      </c>
      <c r="L89" s="58">
        <v>0</v>
      </c>
      <c r="M89" s="66">
        <v>0</v>
      </c>
      <c r="N89" s="66">
        <v>0</v>
      </c>
      <c r="O89" s="46"/>
      <c r="U89"/>
    </row>
    <row r="90" spans="1:21" ht="18.75" customHeight="1">
      <c r="A90" s="22" t="s">
        <v>105</v>
      </c>
      <c r="B90" s="66">
        <v>0</v>
      </c>
      <c r="C90" s="66">
        <v>0</v>
      </c>
      <c r="D90" s="66">
        <v>0</v>
      </c>
      <c r="E90" s="66">
        <v>0</v>
      </c>
      <c r="F90" s="58">
        <v>0</v>
      </c>
      <c r="G90" s="58">
        <v>0</v>
      </c>
      <c r="H90" s="66">
        <v>0</v>
      </c>
      <c r="I90" s="66">
        <f>(I$38+I$39+I$40)/I$7</f>
        <v>2.151917236346653</v>
      </c>
      <c r="J90" s="66">
        <v>0</v>
      </c>
      <c r="K90" s="66">
        <v>0</v>
      </c>
      <c r="L90" s="58">
        <v>0</v>
      </c>
      <c r="M90" s="66">
        <v>0</v>
      </c>
      <c r="N90" s="66">
        <v>0</v>
      </c>
      <c r="O90" s="46"/>
      <c r="U90"/>
    </row>
    <row r="91" spans="1:22" ht="18.75" customHeight="1">
      <c r="A91" s="22" t="s">
        <v>106</v>
      </c>
      <c r="B91" s="66">
        <v>0</v>
      </c>
      <c r="C91" s="66">
        <v>0</v>
      </c>
      <c r="D91" s="66">
        <v>0</v>
      </c>
      <c r="E91" s="66">
        <v>0</v>
      </c>
      <c r="F91" s="58">
        <v>0</v>
      </c>
      <c r="G91" s="58">
        <v>0</v>
      </c>
      <c r="H91" s="66">
        <v>0</v>
      </c>
      <c r="I91" s="66">
        <v>0</v>
      </c>
      <c r="J91" s="66">
        <f>(J$38+J$39+J$40)/J$7</f>
        <v>2.083427106919134</v>
      </c>
      <c r="K91" s="66">
        <v>0</v>
      </c>
      <c r="L91" s="58">
        <v>0</v>
      </c>
      <c r="M91" s="66">
        <v>0</v>
      </c>
      <c r="N91" s="66">
        <v>0</v>
      </c>
      <c r="O91" s="42"/>
      <c r="V91"/>
    </row>
    <row r="92" spans="1:23" ht="18.75" customHeight="1">
      <c r="A92" s="22" t="s">
        <v>107</v>
      </c>
      <c r="B92" s="66">
        <v>0</v>
      </c>
      <c r="C92" s="66">
        <v>0</v>
      </c>
      <c r="D92" s="66">
        <v>0</v>
      </c>
      <c r="E92" s="66">
        <v>0</v>
      </c>
      <c r="F92" s="58">
        <v>0</v>
      </c>
      <c r="G92" s="58">
        <v>0</v>
      </c>
      <c r="H92" s="66">
        <v>0</v>
      </c>
      <c r="I92" s="66">
        <v>0</v>
      </c>
      <c r="J92" s="66">
        <v>0</v>
      </c>
      <c r="K92" s="66">
        <f>(K$38+K$39+K$40)/K$7</f>
        <v>2.430226068813176</v>
      </c>
      <c r="L92" s="58">
        <v>0</v>
      </c>
      <c r="M92" s="66">
        <v>0</v>
      </c>
      <c r="N92" s="66">
        <v>0</v>
      </c>
      <c r="O92" s="46"/>
      <c r="W92"/>
    </row>
    <row r="93" spans="1:24" ht="18.75" customHeight="1">
      <c r="A93" s="22" t="s">
        <v>108</v>
      </c>
      <c r="B93" s="66">
        <v>0</v>
      </c>
      <c r="C93" s="66">
        <v>0</v>
      </c>
      <c r="D93" s="66">
        <v>0</v>
      </c>
      <c r="E93" s="66">
        <v>0</v>
      </c>
      <c r="F93" s="58">
        <v>0</v>
      </c>
      <c r="G93" s="58">
        <v>0</v>
      </c>
      <c r="H93" s="66">
        <v>0</v>
      </c>
      <c r="I93" s="66">
        <v>0</v>
      </c>
      <c r="J93" s="66">
        <v>0</v>
      </c>
      <c r="K93" s="66">
        <v>0</v>
      </c>
      <c r="L93" s="66">
        <f>(L$38+L$39+L$40)/L$7</f>
        <v>2.3402250395525734</v>
      </c>
      <c r="M93" s="66">
        <v>0</v>
      </c>
      <c r="N93" s="66">
        <v>0</v>
      </c>
      <c r="O93" s="42"/>
      <c r="X93"/>
    </row>
    <row r="94" spans="1:25" ht="18.75" customHeight="1">
      <c r="A94" s="22" t="s">
        <v>109</v>
      </c>
      <c r="B94" s="66">
        <v>0</v>
      </c>
      <c r="C94" s="66">
        <v>0</v>
      </c>
      <c r="D94" s="66">
        <v>0</v>
      </c>
      <c r="E94" s="66">
        <v>0</v>
      </c>
      <c r="F94" s="58">
        <v>0</v>
      </c>
      <c r="G94" s="58">
        <v>0</v>
      </c>
      <c r="H94" s="66">
        <v>0</v>
      </c>
      <c r="I94" s="66">
        <v>0</v>
      </c>
      <c r="J94" s="66">
        <v>0</v>
      </c>
      <c r="K94" s="66">
        <v>0</v>
      </c>
      <c r="L94" s="66">
        <v>0</v>
      </c>
      <c r="M94" s="66">
        <f>(M$38+M$39+M$40)/M$7</f>
        <v>2.9434861338392695</v>
      </c>
      <c r="N94" s="66">
        <v>0</v>
      </c>
      <c r="O94" s="68"/>
      <c r="Y94"/>
    </row>
    <row r="95" spans="1:26" ht="18.75" customHeight="1">
      <c r="A95" s="49" t="s">
        <v>110</v>
      </c>
      <c r="B95" s="69">
        <v>0</v>
      </c>
      <c r="C95" s="69">
        <v>0</v>
      </c>
      <c r="D95" s="69">
        <v>0</v>
      </c>
      <c r="E95" s="69">
        <v>0</v>
      </c>
      <c r="F95" s="69">
        <v>0</v>
      </c>
      <c r="G95" s="69">
        <v>0</v>
      </c>
      <c r="H95" s="69">
        <v>0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70">
        <f>(N$38+N$39+N$40)/N$7</f>
        <v>2.542170032639403</v>
      </c>
      <c r="O95" s="71"/>
      <c r="P95"/>
      <c r="Z95"/>
    </row>
    <row r="96" spans="1:14" ht="21" customHeight="1">
      <c r="A96" s="72" t="s">
        <v>111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4"/>
    </row>
    <row r="97" spans="1:14" ht="21" customHeight="1">
      <c r="A97" s="72" t="s">
        <v>112</v>
      </c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4"/>
    </row>
    <row r="98" spans="1:14" ht="21" customHeight="1">
      <c r="A98" s="72" t="s">
        <v>113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4"/>
    </row>
    <row r="99" spans="1:14" ht="21" customHeight="1">
      <c r="A99" s="72" t="s">
        <v>114</v>
      </c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4"/>
    </row>
    <row r="100" spans="1:14" ht="21" customHeight="1">
      <c r="A100" s="72" t="s">
        <v>115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4"/>
    </row>
    <row r="101" spans="1:14" ht="21" customHeight="1">
      <c r="A101" s="72" t="s">
        <v>116</v>
      </c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4"/>
    </row>
    <row r="102" spans="1:14" ht="21" customHeight="1">
      <c r="A102" s="72" t="s">
        <v>117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4"/>
    </row>
    <row r="103" spans="1:14" ht="15.75">
      <c r="A103" s="75" t="s">
        <v>118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</row>
  </sheetData>
  <sheetProtection/>
  <mergeCells count="7">
    <mergeCell ref="A103:N103"/>
    <mergeCell ref="A1:O1"/>
    <mergeCell ref="A2:O2"/>
    <mergeCell ref="A4:A6"/>
    <mergeCell ref="B4:N4"/>
    <mergeCell ref="O4:O6"/>
    <mergeCell ref="A80:O80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2018-08-06T18:10:08Z</dcterms:created>
  <dcterms:modified xsi:type="dcterms:W3CDTF">2018-08-06T18:16:20Z</dcterms:modified>
  <cp:category/>
  <cp:version/>
  <cp:contentType/>
  <cp:contentStatus/>
</cp:coreProperties>
</file>