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<sst xmlns="http://schemas.openxmlformats.org/spreadsheetml/2006/main" count="112" uniqueCount="110">
  <si>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</si>
  <si>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</si>
  <si>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</si>
  <si>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</si>
  <si>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</si>
  <si>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</si>
  <si>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</si>
  <si>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</si>
  <si>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</si>
  <si>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</si>
  <si>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</si>
  <si>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</si>
  <si>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</si>
  <si>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</si>
  <si>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</si>
  <si>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</si>
  <si>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</si>
  <si>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</si>
  <si>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</si>
  <si>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</si>
  <si>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</si>
  <si>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</si>
  <si>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</si>
  <si>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</si>
  <si>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</si>
  <si>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</si>
  <si>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</si>
  <si>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</si>
  <si>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</si>
  <si>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</si>
  <si>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</si>
  <si>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</si>
  <si>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</si>
  <si>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</si>
  <si>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</si>
  <si>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</si>
  <si>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</si>
  <si>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</si>
  <si>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</si>
  <si>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</si>
  <si>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</si>
  <si>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</si>
  <si>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</si>
  <si>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</si>
  <si>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</si>
  <si>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</si>
  <si>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</si>
  <si>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</si>
  <si>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</si>
  <si>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</si>
  <si>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</si>
  <si>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</si>
  <si>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</si>
  <si>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</si>
  <si>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</si>
  <si>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</si>
  <si>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</si>
  <si>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</si>
  <si>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</si>
  <si>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</si>
  <si>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</si>
  <si>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</si>
  <si>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</si>
  <si>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</si>
  <si>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</si>
  <si>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</si>
  <si>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</si>
  <si>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</si>
  <si>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</si>
  <si>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</si>
  <si>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</si>
  <si>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</si>
  <si>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</si>
  <si>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</si>
  <si>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</si>
  <si>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</si>
  <si>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</si>
  <si>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</si>
  <si>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</si>
  <si>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</si>
  <si>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</si>
  <si>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</si>
  <si>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</si>
  <si>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</si>
  <si>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</si>
  <si>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</si>
  <si>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</si>
  <si>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</si>
  <si>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</si>
  <si>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</si>
  <si>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</si>
  <si>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</si>
  <si>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</si>
  <si>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</si>
  <si>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</si>
  <si>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</si>
  <si>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</si>
  <si>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</si>
  <si>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</si>
  <si>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</si>
  <si>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</si>
  <si>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</si>
  <si>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</si>
  <si>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</si>
  <si>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</si>
  <si>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</si>
  <si>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</si>
  <si>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</si>
  <si>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</si>
  <si>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28/07/18 - VENCIMENTO 03/08/18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</si>
</sst>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337901</v>
      </c>
      <c r="C7" s="10">
        <f>C8+C20+C24</f>
        <v>227888</v>
      </c>
      <c r="D7" s="10">
        <f>D8+D20+D24</f>
        <v>276884</v>
      </c>
      <c r="E7" s="10">
        <f>E8+E20+E24</f>
        <v>43228</v>
      </c>
      <c r="F7" s="10">
        <f aca="true" t="shared" si="0" ref="F7:N7">F8+F20+F24</f>
        <v>221035</v>
      </c>
      <c r="G7" s="10">
        <f t="shared" si="0"/>
        <v>335052</v>
      </c>
      <c r="H7" s="10">
        <f>H8+H20+H24</f>
        <v>231941</v>
      </c>
      <c r="I7" s="10">
        <f>I8+I20+I24</f>
        <v>61747</v>
      </c>
      <c r="J7" s="10">
        <f>J8+J20+J24</f>
        <v>285305</v>
      </c>
      <c r="K7" s="10">
        <f>K8+K20+K24</f>
        <v>209140</v>
      </c>
      <c r="L7" s="10">
        <f>L8+L20+L24</f>
        <v>263276</v>
      </c>
      <c r="M7" s="10">
        <f t="shared" si="0"/>
        <v>90857</v>
      </c>
      <c r="N7" s="10">
        <f t="shared" si="0"/>
        <v>53792</v>
      </c>
      <c r="O7" s="10">
        <f>+O8+O20+O24</f>
        <v>2638046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166519</v>
      </c>
      <c r="C8" s="12">
        <f>+C9+C12+C16</f>
        <v>118262</v>
      </c>
      <c r="D8" s="12">
        <f>+D9+D12+D16</f>
        <v>152430</v>
      </c>
      <c r="E8" s="12">
        <f>+E9+E12+E16</f>
        <v>21608</v>
      </c>
      <c r="F8" s="12">
        <f aca="true" t="shared" si="1" ref="F8:N8">+F9+F12+F16</f>
        <v>113883</v>
      </c>
      <c r="G8" s="12">
        <f t="shared" si="1"/>
        <v>174557</v>
      </c>
      <c r="H8" s="12">
        <f>+H9+H12+H16</f>
        <v>118835</v>
      </c>
      <c r="I8" s="12">
        <f>+I9+I12+I16</f>
        <v>31874</v>
      </c>
      <c r="J8" s="12">
        <f>+J9+J12+J16</f>
        <v>149761</v>
      </c>
      <c r="K8" s="12">
        <f>+K9+K12+K16</f>
        <v>109894</v>
      </c>
      <c r="L8" s="12">
        <f>+L9+L12+L16</f>
        <v>131861</v>
      </c>
      <c r="M8" s="12">
        <f t="shared" si="1"/>
        <v>50166</v>
      </c>
      <c r="N8" s="12">
        <f t="shared" si="1"/>
        <v>30999</v>
      </c>
      <c r="O8" s="12">
        <f>SUM(B8:N8)</f>
        <v>1370649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19919</v>
      </c>
      <c r="C9" s="14">
        <v>18735</v>
      </c>
      <c r="D9" s="14">
        <v>15244</v>
      </c>
      <c r="E9" s="14">
        <v>2364</v>
      </c>
      <c r="F9" s="14">
        <v>12193</v>
      </c>
      <c r="G9" s="14">
        <v>21307</v>
      </c>
      <c r="H9" s="14">
        <v>18287</v>
      </c>
      <c r="I9" s="14">
        <v>4992</v>
      </c>
      <c r="J9" s="14">
        <v>12648</v>
      </c>
      <c r="K9" s="14">
        <v>15164</v>
      </c>
      <c r="L9" s="14">
        <v>12748</v>
      </c>
      <c r="M9" s="14">
        <v>6686</v>
      </c>
      <c r="N9" s="14">
        <v>4069</v>
      </c>
      <c r="O9" s="12">
        <f aca="true" t="shared" si="2" ref="O9:O19">SUM(B9:N9)</f>
        <v>164356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19919</v>
      </c>
      <c r="C10" s="14">
        <f>+C9-C11</f>
        <v>18735</v>
      </c>
      <c r="D10" s="14">
        <f>+D9-D11</f>
        <v>15244</v>
      </c>
      <c r="E10" s="14">
        <f>+E9-E11</f>
        <v>2364</v>
      </c>
      <c r="F10" s="14">
        <f aca="true" t="shared" si="3" ref="F10:N10">+F9-F11</f>
        <v>12193</v>
      </c>
      <c r="G10" s="14">
        <f t="shared" si="3"/>
        <v>21307</v>
      </c>
      <c r="H10" s="14">
        <f>+H9-H11</f>
        <v>18287</v>
      </c>
      <c r="I10" s="14">
        <f>+I9-I11</f>
        <v>4992</v>
      </c>
      <c r="J10" s="14">
        <f>+J9-J11</f>
        <v>12648</v>
      </c>
      <c r="K10" s="14">
        <f>+K9-K11</f>
        <v>15164</v>
      </c>
      <c r="L10" s="14">
        <f>+L9-L11</f>
        <v>12748</v>
      </c>
      <c r="M10" s="14">
        <f t="shared" si="3"/>
        <v>6686</v>
      </c>
      <c r="N10" s="14">
        <f t="shared" si="3"/>
        <v>4069</v>
      </c>
      <c r="O10" s="12">
        <f t="shared" si="2"/>
        <v>164356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139047</v>
      </c>
      <c r="C12" s="14">
        <f>C13+C14+C15</f>
        <v>94069</v>
      </c>
      <c r="D12" s="14">
        <f>D13+D14+D15</f>
        <v>131036</v>
      </c>
      <c r="E12" s="14">
        <f>E13+E14+E15</f>
        <v>18277</v>
      </c>
      <c r="F12" s="14">
        <f aca="true" t="shared" si="4" ref="F12:N12">F13+F14+F15</f>
        <v>96382</v>
      </c>
      <c r="G12" s="14">
        <f t="shared" si="4"/>
        <v>144546</v>
      </c>
      <c r="H12" s="14">
        <f>H13+H14+H15</f>
        <v>95432</v>
      </c>
      <c r="I12" s="14">
        <f>I13+I14+I15</f>
        <v>25419</v>
      </c>
      <c r="J12" s="14">
        <f>J13+J14+J15</f>
        <v>129732</v>
      </c>
      <c r="K12" s="14">
        <f>K13+K14+K15</f>
        <v>89703</v>
      </c>
      <c r="L12" s="14">
        <f>L13+L14+L15</f>
        <v>112296</v>
      </c>
      <c r="M12" s="14">
        <f t="shared" si="4"/>
        <v>41437</v>
      </c>
      <c r="N12" s="14">
        <f t="shared" si="4"/>
        <v>25803</v>
      </c>
      <c r="O12" s="12">
        <f t="shared" si="2"/>
        <v>1143179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72271</v>
      </c>
      <c r="C13" s="14">
        <v>50273</v>
      </c>
      <c r="D13" s="14">
        <v>66705</v>
      </c>
      <c r="E13" s="14">
        <v>9414</v>
      </c>
      <c r="F13" s="14">
        <v>49587</v>
      </c>
      <c r="G13" s="14">
        <v>74620</v>
      </c>
      <c r="H13" s="14">
        <v>50541</v>
      </c>
      <c r="I13" s="14">
        <v>13686</v>
      </c>
      <c r="J13" s="14">
        <v>67415</v>
      </c>
      <c r="K13" s="14">
        <v>45493</v>
      </c>
      <c r="L13" s="14">
        <v>55131</v>
      </c>
      <c r="M13" s="14">
        <v>19468</v>
      </c>
      <c r="N13" s="14">
        <v>11722</v>
      </c>
      <c r="O13" s="12">
        <f t="shared" si="2"/>
        <v>586326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64741</v>
      </c>
      <c r="C14" s="14">
        <v>41907</v>
      </c>
      <c r="D14" s="14">
        <v>63007</v>
      </c>
      <c r="E14" s="14">
        <v>8543</v>
      </c>
      <c r="F14" s="14">
        <v>45187</v>
      </c>
      <c r="G14" s="14">
        <v>66884</v>
      </c>
      <c r="H14" s="14">
        <v>43382</v>
      </c>
      <c r="I14" s="14">
        <v>11320</v>
      </c>
      <c r="J14" s="14">
        <v>60984</v>
      </c>
      <c r="K14" s="14">
        <v>42813</v>
      </c>
      <c r="L14" s="14">
        <v>55864</v>
      </c>
      <c r="M14" s="14">
        <v>21381</v>
      </c>
      <c r="N14" s="14">
        <v>13757</v>
      </c>
      <c r="O14" s="12">
        <f t="shared" si="2"/>
        <v>539770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2035</v>
      </c>
      <c r="C15" s="14">
        <v>1889</v>
      </c>
      <c r="D15" s="14">
        <v>1324</v>
      </c>
      <c r="E15" s="14">
        <v>320</v>
      </c>
      <c r="F15" s="14">
        <v>1608</v>
      </c>
      <c r="G15" s="14">
        <v>3042</v>
      </c>
      <c r="H15" s="14">
        <v>1509</v>
      </c>
      <c r="I15" s="14">
        <v>413</v>
      </c>
      <c r="J15" s="14">
        <v>1333</v>
      </c>
      <c r="K15" s="14">
        <v>1397</v>
      </c>
      <c r="L15" s="14">
        <v>1301</v>
      </c>
      <c r="M15" s="14">
        <v>588</v>
      </c>
      <c r="N15" s="14">
        <v>324</v>
      </c>
      <c r="O15" s="12">
        <f t="shared" si="2"/>
        <v>17083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7553</v>
      </c>
      <c r="C16" s="14">
        <f>C17+C18+C19</f>
        <v>5458</v>
      </c>
      <c r="D16" s="14">
        <f>D17+D18+D19</f>
        <v>6150</v>
      </c>
      <c r="E16" s="14">
        <f>E17+E18+E19</f>
        <v>967</v>
      </c>
      <c r="F16" s="14">
        <f aca="true" t="shared" si="5" ref="F16:N16">F17+F18+F19</f>
        <v>5308</v>
      </c>
      <c r="G16" s="14">
        <f t="shared" si="5"/>
        <v>8704</v>
      </c>
      <c r="H16" s="14">
        <f>H17+H18+H19</f>
        <v>5116</v>
      </c>
      <c r="I16" s="14">
        <f>I17+I18+I19</f>
        <v>1463</v>
      </c>
      <c r="J16" s="14">
        <f>J17+J18+J19</f>
        <v>7381</v>
      </c>
      <c r="K16" s="14">
        <f>K17+K18+K19</f>
        <v>5027</v>
      </c>
      <c r="L16" s="14">
        <f>L17+L18+L19</f>
        <v>6817</v>
      </c>
      <c r="M16" s="14">
        <f t="shared" si="5"/>
        <v>2043</v>
      </c>
      <c r="N16" s="14">
        <f t="shared" si="5"/>
        <v>1127</v>
      </c>
      <c r="O16" s="12">
        <f t="shared" si="2"/>
        <v>63114</v>
      </c>
    </row>
    <row r="17" spans="1:26" ht="18.75" customHeight="1">
      <c r="A17" s="15" t="s">
        <v>16</v>
      </c>
      <c r="B17" s="14">
        <v>7541</v>
      </c>
      <c r="C17" s="14">
        <v>5445</v>
      </c>
      <c r="D17" s="14">
        <v>6140</v>
      </c>
      <c r="E17" s="14">
        <v>962</v>
      </c>
      <c r="F17" s="14">
        <v>5303</v>
      </c>
      <c r="G17" s="14">
        <v>8689</v>
      </c>
      <c r="H17" s="14">
        <v>5106</v>
      </c>
      <c r="I17" s="14">
        <v>1463</v>
      </c>
      <c r="J17" s="14">
        <v>7369</v>
      </c>
      <c r="K17" s="14">
        <v>5007</v>
      </c>
      <c r="L17" s="14">
        <v>6799</v>
      </c>
      <c r="M17" s="14">
        <v>2036</v>
      </c>
      <c r="N17" s="14">
        <v>1122</v>
      </c>
      <c r="O17" s="12">
        <f t="shared" si="2"/>
        <v>62982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7</v>
      </c>
      <c r="C18" s="14">
        <v>11</v>
      </c>
      <c r="D18" s="14">
        <v>8</v>
      </c>
      <c r="E18" s="14">
        <v>2</v>
      </c>
      <c r="F18" s="14">
        <v>5</v>
      </c>
      <c r="G18" s="14">
        <v>9</v>
      </c>
      <c r="H18" s="14">
        <v>6</v>
      </c>
      <c r="I18" s="14">
        <v>0</v>
      </c>
      <c r="J18" s="14">
        <v>5</v>
      </c>
      <c r="K18" s="14">
        <v>8</v>
      </c>
      <c r="L18" s="14">
        <v>6</v>
      </c>
      <c r="M18" s="14">
        <v>6</v>
      </c>
      <c r="N18" s="14">
        <v>4</v>
      </c>
      <c r="O18" s="12">
        <f t="shared" si="2"/>
        <v>77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2</v>
      </c>
      <c r="D19" s="14">
        <v>2</v>
      </c>
      <c r="E19" s="14">
        <v>3</v>
      </c>
      <c r="F19" s="14">
        <v>0</v>
      </c>
      <c r="G19" s="14">
        <v>6</v>
      </c>
      <c r="H19" s="14">
        <v>4</v>
      </c>
      <c r="I19" s="14">
        <v>0</v>
      </c>
      <c r="J19" s="14">
        <v>7</v>
      </c>
      <c r="K19" s="14">
        <v>12</v>
      </c>
      <c r="L19" s="14">
        <v>12</v>
      </c>
      <c r="M19" s="14">
        <v>1</v>
      </c>
      <c r="N19" s="14">
        <v>1</v>
      </c>
      <c r="O19" s="12">
        <f t="shared" si="2"/>
        <v>55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97154</v>
      </c>
      <c r="C20" s="18">
        <f>C21+C22+C23</f>
        <v>55721</v>
      </c>
      <c r="D20" s="18">
        <f>D21+D22+D23</f>
        <v>64106</v>
      </c>
      <c r="E20" s="18">
        <f>E21+E22+E23</f>
        <v>10061</v>
      </c>
      <c r="F20" s="18">
        <f aca="true" t="shared" si="6" ref="F20:N20">F21+F22+F23</f>
        <v>54030</v>
      </c>
      <c r="G20" s="18">
        <f t="shared" si="6"/>
        <v>78441</v>
      </c>
      <c r="H20" s="18">
        <f>H21+H22+H23</f>
        <v>60199</v>
      </c>
      <c r="I20" s="18">
        <f>I21+I22+I23</f>
        <v>15648</v>
      </c>
      <c r="J20" s="18">
        <f>J21+J22+J23</f>
        <v>79270</v>
      </c>
      <c r="K20" s="18">
        <f>K21+K22+K23</f>
        <v>52674</v>
      </c>
      <c r="L20" s="18">
        <f>L21+L22+L23</f>
        <v>83793</v>
      </c>
      <c r="M20" s="18">
        <f t="shared" si="6"/>
        <v>26131</v>
      </c>
      <c r="N20" s="18">
        <f t="shared" si="6"/>
        <v>15167</v>
      </c>
      <c r="O20" s="12">
        <f aca="true" t="shared" si="7" ref="O20:O26">SUM(B20:N20)</f>
        <v>692395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53742</v>
      </c>
      <c r="C21" s="14">
        <v>33319</v>
      </c>
      <c r="D21" s="14">
        <v>34691</v>
      </c>
      <c r="E21" s="14">
        <v>5629</v>
      </c>
      <c r="F21" s="14">
        <v>30377</v>
      </c>
      <c r="G21" s="14">
        <v>43836</v>
      </c>
      <c r="H21" s="14">
        <v>34793</v>
      </c>
      <c r="I21" s="14">
        <v>9154</v>
      </c>
      <c r="J21" s="14">
        <v>44238</v>
      </c>
      <c r="K21" s="14">
        <v>29200</v>
      </c>
      <c r="L21" s="14">
        <v>43432</v>
      </c>
      <c r="M21" s="14">
        <v>13527</v>
      </c>
      <c r="N21" s="14">
        <v>7642</v>
      </c>
      <c r="O21" s="12">
        <f t="shared" si="7"/>
        <v>383580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42448</v>
      </c>
      <c r="C22" s="14">
        <v>21687</v>
      </c>
      <c r="D22" s="14">
        <v>28926</v>
      </c>
      <c r="E22" s="14">
        <v>4299</v>
      </c>
      <c r="F22" s="14">
        <v>23032</v>
      </c>
      <c r="G22" s="14">
        <v>33470</v>
      </c>
      <c r="H22" s="14">
        <v>24814</v>
      </c>
      <c r="I22" s="14">
        <v>6336</v>
      </c>
      <c r="J22" s="14">
        <v>34395</v>
      </c>
      <c r="K22" s="14">
        <v>22925</v>
      </c>
      <c r="L22" s="14">
        <v>39611</v>
      </c>
      <c r="M22" s="14">
        <v>12330</v>
      </c>
      <c r="N22" s="14">
        <v>7373</v>
      </c>
      <c r="O22" s="12">
        <f t="shared" si="7"/>
        <v>301646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964</v>
      </c>
      <c r="C23" s="14">
        <v>715</v>
      </c>
      <c r="D23" s="14">
        <v>489</v>
      </c>
      <c r="E23" s="14">
        <v>133</v>
      </c>
      <c r="F23" s="14">
        <v>621</v>
      </c>
      <c r="G23" s="14">
        <v>1135</v>
      </c>
      <c r="H23" s="14">
        <v>592</v>
      </c>
      <c r="I23" s="14">
        <v>158</v>
      </c>
      <c r="J23" s="14">
        <v>637</v>
      </c>
      <c r="K23" s="14">
        <v>549</v>
      </c>
      <c r="L23" s="14">
        <v>750</v>
      </c>
      <c r="M23" s="14">
        <v>274</v>
      </c>
      <c r="N23" s="14">
        <v>152</v>
      </c>
      <c r="O23" s="12">
        <f t="shared" si="7"/>
        <v>7169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74228</v>
      </c>
      <c r="C24" s="14">
        <f>C25+C26</f>
        <v>53905</v>
      </c>
      <c r="D24" s="14">
        <f>D25+D26</f>
        <v>60348</v>
      </c>
      <c r="E24" s="14">
        <f>E25+E26</f>
        <v>11559</v>
      </c>
      <c r="F24" s="14">
        <f aca="true" t="shared" si="8" ref="F24:N24">F25+F26</f>
        <v>53122</v>
      </c>
      <c r="G24" s="14">
        <f t="shared" si="8"/>
        <v>82054</v>
      </c>
      <c r="H24" s="14">
        <f>H25+H26</f>
        <v>52907</v>
      </c>
      <c r="I24" s="14">
        <f>I25+I26</f>
        <v>14225</v>
      </c>
      <c r="J24" s="14">
        <f>J25+J26</f>
        <v>56274</v>
      </c>
      <c r="K24" s="14">
        <f>K25+K26</f>
        <v>46572</v>
      </c>
      <c r="L24" s="14">
        <f>L25+L26</f>
        <v>47622</v>
      </c>
      <c r="M24" s="14">
        <f t="shared" si="8"/>
        <v>14560</v>
      </c>
      <c r="N24" s="14">
        <f t="shared" si="8"/>
        <v>7626</v>
      </c>
      <c r="O24" s="12">
        <f t="shared" si="7"/>
        <v>575002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55382</v>
      </c>
      <c r="C25" s="14">
        <v>43356</v>
      </c>
      <c r="D25" s="14">
        <v>47369</v>
      </c>
      <c r="E25" s="14">
        <v>9368</v>
      </c>
      <c r="F25" s="14">
        <v>42694</v>
      </c>
      <c r="G25" s="14">
        <v>66622</v>
      </c>
      <c r="H25" s="14">
        <v>43462</v>
      </c>
      <c r="I25" s="14">
        <v>11953</v>
      </c>
      <c r="J25" s="14">
        <v>42382</v>
      </c>
      <c r="K25" s="14">
        <v>37232</v>
      </c>
      <c r="L25" s="14">
        <v>36132</v>
      </c>
      <c r="M25" s="14">
        <v>11143</v>
      </c>
      <c r="N25" s="14">
        <v>5530</v>
      </c>
      <c r="O25" s="12">
        <f t="shared" si="7"/>
        <v>452625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18846</v>
      </c>
      <c r="C26" s="14">
        <v>10549</v>
      </c>
      <c r="D26" s="14">
        <v>12979</v>
      </c>
      <c r="E26" s="14">
        <v>2191</v>
      </c>
      <c r="F26" s="14">
        <v>10428</v>
      </c>
      <c r="G26" s="14">
        <v>15432</v>
      </c>
      <c r="H26" s="14">
        <v>9445</v>
      </c>
      <c r="I26" s="14">
        <v>2272</v>
      </c>
      <c r="J26" s="14">
        <v>13892</v>
      </c>
      <c r="K26" s="14">
        <v>9340</v>
      </c>
      <c r="L26" s="14">
        <v>11490</v>
      </c>
      <c r="M26" s="14">
        <v>3417</v>
      </c>
      <c r="N26" s="14">
        <v>2096</v>
      </c>
      <c r="O26" s="12">
        <f t="shared" si="7"/>
        <v>122377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1.7247999999999999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1.7299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-0.0051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2662.1600000000003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2662.1600000000003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622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622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4.28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743309.6355999999</v>
      </c>
      <c r="C36" s="60">
        <f aca="true" t="shared" si="11" ref="C36:N36">C37+C38+C39+C40</f>
        <v>527246.3527999999</v>
      </c>
      <c r="D36" s="60">
        <f t="shared" si="11"/>
        <v>553068.3288</v>
      </c>
      <c r="E36" s="60">
        <f t="shared" si="11"/>
        <v>127924.62039999999</v>
      </c>
      <c r="F36" s="60">
        <f t="shared" si="11"/>
        <v>500577.96249999997</v>
      </c>
      <c r="G36" s="60">
        <f t="shared" si="11"/>
        <v>585201.4395999999</v>
      </c>
      <c r="H36" s="60">
        <f t="shared" si="11"/>
        <v>506362.7016000001</v>
      </c>
      <c r="I36" s="60">
        <f>I37+I38+I39+I40</f>
        <v>135127.1348</v>
      </c>
      <c r="J36" s="60">
        <f>J37+J38+J39+J40</f>
        <v>629419.607</v>
      </c>
      <c r="K36" s="60">
        <f>K37+K38+K39+K40</f>
        <v>533660.704</v>
      </c>
      <c r="L36" s="60">
        <f>L37+L38+L39+L40</f>
        <v>648848.5963999999</v>
      </c>
      <c r="M36" s="60">
        <f t="shared" si="11"/>
        <v>283936.1005</v>
      </c>
      <c r="N36" s="60">
        <f t="shared" si="11"/>
        <v>142126.1752</v>
      </c>
      <c r="O36" s="60">
        <f>O37+O38+O39+O40</f>
        <v>5916809.3592</v>
      </c>
    </row>
    <row r="37" spans="1:15" ht="18.75" customHeight="1">
      <c r="A37" s="57" t="s">
        <v>50</v>
      </c>
      <c r="B37" s="54">
        <f aca="true" t="shared" si="12" ref="B37:N37">B29*B7</f>
        <v>738516.4256</v>
      </c>
      <c r="C37" s="54">
        <f t="shared" si="12"/>
        <v>523709.41279999993</v>
      </c>
      <c r="D37" s="54">
        <f t="shared" si="12"/>
        <v>542886.4588</v>
      </c>
      <c r="E37" s="54">
        <f t="shared" si="12"/>
        <v>127924.62039999999</v>
      </c>
      <c r="F37" s="54">
        <f t="shared" si="12"/>
        <v>497660.3025</v>
      </c>
      <c r="G37" s="54">
        <f t="shared" si="12"/>
        <v>579606.4548</v>
      </c>
      <c r="H37" s="54">
        <f t="shared" si="12"/>
        <v>502755.3116000001</v>
      </c>
      <c r="I37" s="54">
        <f>I29*I7</f>
        <v>135127.1348</v>
      </c>
      <c r="J37" s="54">
        <f>J29*J7</f>
        <v>620081.887</v>
      </c>
      <c r="K37" s="54">
        <f>K29*K7</f>
        <v>519629.244</v>
      </c>
      <c r="L37" s="54">
        <f>L29*L7</f>
        <v>640129.2664</v>
      </c>
      <c r="M37" s="54">
        <f t="shared" si="12"/>
        <v>278612.9905</v>
      </c>
      <c r="N37" s="54">
        <f t="shared" si="12"/>
        <v>141101.7952</v>
      </c>
      <c r="O37" s="56">
        <f>SUM(B37:N37)</f>
        <v>5847741.3044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-1708.7652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-1708.7652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2662.1600000000003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2662.1600000000003</v>
      </c>
    </row>
    <row r="40" spans="1:26" ht="18.75" customHeight="1">
      <c r="A40" s="2" t="s">
        <v>53</v>
      </c>
      <c r="B40" s="54">
        <v>4793.21</v>
      </c>
      <c r="C40" s="54">
        <v>3536.94</v>
      </c>
      <c r="D40" s="54">
        <v>10181.87</v>
      </c>
      <c r="E40" s="54">
        <v>0</v>
      </c>
      <c r="F40" s="54">
        <v>2917.66</v>
      </c>
      <c r="G40" s="54">
        <v>4641.59</v>
      </c>
      <c r="H40" s="54">
        <v>3607.39</v>
      </c>
      <c r="I40" s="54">
        <v>0</v>
      </c>
      <c r="J40" s="54">
        <v>9337.72</v>
      </c>
      <c r="K40" s="54">
        <v>14031.46</v>
      </c>
      <c r="L40" s="54">
        <v>8719.33</v>
      </c>
      <c r="M40" s="54">
        <v>5323.11</v>
      </c>
      <c r="N40" s="54">
        <v>1024.38</v>
      </c>
      <c r="O40" s="56">
        <f>SUM(B40:N40)</f>
        <v>68114.66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-79676</v>
      </c>
      <c r="C42" s="25">
        <f aca="true" t="shared" si="15" ref="C42:N42">+C43+C46+C58+C59</f>
        <v>-74940</v>
      </c>
      <c r="D42" s="25">
        <f t="shared" si="15"/>
        <v>-77762.59</v>
      </c>
      <c r="E42" s="25">
        <f t="shared" si="15"/>
        <v>-9456</v>
      </c>
      <c r="F42" s="25">
        <f t="shared" si="15"/>
        <v>-49272</v>
      </c>
      <c r="G42" s="25">
        <f t="shared" si="15"/>
        <v>-85728</v>
      </c>
      <c r="H42" s="25">
        <f t="shared" si="15"/>
        <v>-73148</v>
      </c>
      <c r="I42" s="25">
        <f>+I43+I46+I58+I59</f>
        <v>-20968</v>
      </c>
      <c r="J42" s="25">
        <f>+J43+J46+J58+J59</f>
        <v>-50592</v>
      </c>
      <c r="K42" s="25">
        <f>+K43+K46+K58+K59</f>
        <v>-60656</v>
      </c>
      <c r="L42" s="25">
        <f>+L43+L46+L58+L59</f>
        <v>-50992</v>
      </c>
      <c r="M42" s="25">
        <f t="shared" si="15"/>
        <v>-26744</v>
      </c>
      <c r="N42" s="25">
        <f t="shared" si="15"/>
        <v>-16276</v>
      </c>
      <c r="O42" s="25">
        <f>+O43+O46+O58+O59</f>
        <v>-676210.59</v>
      </c>
    </row>
    <row r="43" spans="1:15" ht="18.75" customHeight="1">
      <c r="A43" s="17" t="s">
        <v>55</v>
      </c>
      <c r="B43" s="26">
        <f>B44+B45</f>
        <v>-79676</v>
      </c>
      <c r="C43" s="26">
        <f>C44+C45</f>
        <v>-74940</v>
      </c>
      <c r="D43" s="26">
        <f>D44+D45</f>
        <v>-60976</v>
      </c>
      <c r="E43" s="26">
        <f>E44+E45</f>
        <v>-9456</v>
      </c>
      <c r="F43" s="26">
        <f aca="true" t="shared" si="16" ref="F43:N43">F44+F45</f>
        <v>-48772</v>
      </c>
      <c r="G43" s="26">
        <f t="shared" si="16"/>
        <v>-85228</v>
      </c>
      <c r="H43" s="26">
        <f t="shared" si="16"/>
        <v>-73148</v>
      </c>
      <c r="I43" s="26">
        <f>I44+I45</f>
        <v>-19968</v>
      </c>
      <c r="J43" s="26">
        <f>J44+J45</f>
        <v>-50592</v>
      </c>
      <c r="K43" s="26">
        <f>K44+K45</f>
        <v>-60656</v>
      </c>
      <c r="L43" s="26">
        <f>L44+L45</f>
        <v>-50992</v>
      </c>
      <c r="M43" s="26">
        <f t="shared" si="16"/>
        <v>-26744</v>
      </c>
      <c r="N43" s="26">
        <f t="shared" si="16"/>
        <v>-16276</v>
      </c>
      <c r="O43" s="25">
        <f aca="true" t="shared" si="17" ref="O43:O59">SUM(B43:N43)</f>
        <v>-657424</v>
      </c>
    </row>
    <row r="44" spans="1:26" ht="18.75" customHeight="1">
      <c r="A44" s="13" t="s">
        <v>56</v>
      </c>
      <c r="B44" s="20">
        <f>ROUND(-B9*$D$3,2)</f>
        <v>-79676</v>
      </c>
      <c r="C44" s="20">
        <f>ROUND(-C9*$D$3,2)</f>
        <v>-74940</v>
      </c>
      <c r="D44" s="20">
        <f>ROUND(-D9*$D$3,2)</f>
        <v>-60976</v>
      </c>
      <c r="E44" s="20">
        <f>ROUND(-E9*$D$3,2)</f>
        <v>-9456</v>
      </c>
      <c r="F44" s="20">
        <f aca="true" t="shared" si="18" ref="F44:N44">ROUND(-F9*$D$3,2)</f>
        <v>-48772</v>
      </c>
      <c r="G44" s="20">
        <f t="shared" si="18"/>
        <v>-85228</v>
      </c>
      <c r="H44" s="20">
        <f t="shared" si="18"/>
        <v>-73148</v>
      </c>
      <c r="I44" s="20">
        <f>ROUND(-I9*$D$3,2)</f>
        <v>-19968</v>
      </c>
      <c r="J44" s="20">
        <f>ROUND(-J9*$D$3,2)</f>
        <v>-50592</v>
      </c>
      <c r="K44" s="20">
        <f>ROUND(-K9*$D$3,2)</f>
        <v>-60656</v>
      </c>
      <c r="L44" s="20">
        <f>ROUND(-L9*$D$3,2)</f>
        <v>-50992</v>
      </c>
      <c r="M44" s="20">
        <f t="shared" si="18"/>
        <v>-26744</v>
      </c>
      <c r="N44" s="20">
        <f t="shared" si="18"/>
        <v>-16276</v>
      </c>
      <c r="O44" s="46">
        <f t="shared" si="17"/>
        <v>-657424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-16786.59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-18786.59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-500-16286.59</f>
        <v>-16786.59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-18786.59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663633.6355999999</v>
      </c>
      <c r="C61" s="29">
        <f t="shared" si="21"/>
        <v>452306.3527999999</v>
      </c>
      <c r="D61" s="29">
        <f t="shared" si="21"/>
        <v>475305.73880000005</v>
      </c>
      <c r="E61" s="29">
        <f t="shared" si="21"/>
        <v>118468.62039999999</v>
      </c>
      <c r="F61" s="29">
        <f t="shared" si="21"/>
        <v>451305.96249999997</v>
      </c>
      <c r="G61" s="29">
        <f t="shared" si="21"/>
        <v>499473.4395999999</v>
      </c>
      <c r="H61" s="29">
        <f t="shared" si="21"/>
        <v>433214.7016000001</v>
      </c>
      <c r="I61" s="29">
        <f t="shared" si="21"/>
        <v>114159.1348</v>
      </c>
      <c r="J61" s="29">
        <f>+J36+J42</f>
        <v>578827.607</v>
      </c>
      <c r="K61" s="29">
        <f>+K36+K42</f>
        <v>473004.704</v>
      </c>
      <c r="L61" s="29">
        <f>+L36+L42</f>
        <v>597856.5963999999</v>
      </c>
      <c r="M61" s="29">
        <f t="shared" si="21"/>
        <v>257192.1005</v>
      </c>
      <c r="N61" s="29">
        <f t="shared" si="21"/>
        <v>125850.1752</v>
      </c>
      <c r="O61" s="29">
        <f>SUM(B61:N61)</f>
        <v>5240598.7692</v>
      </c>
      <c r="P61"/>
      <c r="Q61" s="77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663633.63</v>
      </c>
      <c r="C64" s="36">
        <f aca="true" t="shared" si="22" ref="C64:N64">SUM(C65:C78)</f>
        <v>452306.35</v>
      </c>
      <c r="D64" s="36">
        <f t="shared" si="22"/>
        <v>475305.74</v>
      </c>
      <c r="E64" s="36">
        <f t="shared" si="22"/>
        <v>118468.62</v>
      </c>
      <c r="F64" s="36">
        <f t="shared" si="22"/>
        <v>451305.96</v>
      </c>
      <c r="G64" s="36">
        <f t="shared" si="22"/>
        <v>499473.43</v>
      </c>
      <c r="H64" s="36">
        <f t="shared" si="22"/>
        <v>433214.7</v>
      </c>
      <c r="I64" s="36">
        <f t="shared" si="22"/>
        <v>114159.13</v>
      </c>
      <c r="J64" s="36">
        <f t="shared" si="22"/>
        <v>578827.61</v>
      </c>
      <c r="K64" s="36">
        <f t="shared" si="22"/>
        <v>473004.7</v>
      </c>
      <c r="L64" s="36">
        <f t="shared" si="22"/>
        <v>597856.6</v>
      </c>
      <c r="M64" s="36">
        <f t="shared" si="22"/>
        <v>257192.1</v>
      </c>
      <c r="N64" s="36">
        <f t="shared" si="22"/>
        <v>125850.18</v>
      </c>
      <c r="O64" s="29">
        <f>SUM(O65:O78)</f>
        <v>5240598.749999999</v>
      </c>
    </row>
    <row r="65" spans="1:16" ht="18.75" customHeight="1">
      <c r="A65" s="17" t="s">
        <v>70</v>
      </c>
      <c r="B65" s="36">
        <v>121436.14</v>
      </c>
      <c r="C65" s="36">
        <v>130568.55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252004.69</v>
      </c>
      <c r="P65"/>
    </row>
    <row r="66" spans="1:16" ht="18.75" customHeight="1">
      <c r="A66" s="17" t="s">
        <v>71</v>
      </c>
      <c r="B66" s="36">
        <v>542197.49</v>
      </c>
      <c r="C66" s="36">
        <v>321737.8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863935.29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475305.74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475305.74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118468.62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118468.62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451305.96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451305.96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499473.43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499473.43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433214.7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433214.7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114159.13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114159.13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578827.61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578827.61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473004.7</v>
      </c>
      <c r="L74" s="35">
        <v>0</v>
      </c>
      <c r="M74" s="35">
        <v>0</v>
      </c>
      <c r="N74" s="35">
        <v>0</v>
      </c>
      <c r="O74" s="29">
        <f t="shared" si="23"/>
        <v>473004.7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597856.6</v>
      </c>
      <c r="M75" s="35">
        <v>0</v>
      </c>
      <c r="N75" s="61">
        <v>0</v>
      </c>
      <c r="O75" s="26">
        <f t="shared" si="23"/>
        <v>597856.6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257192.1</v>
      </c>
      <c r="N76" s="35">
        <v>0</v>
      </c>
      <c r="O76" s="29">
        <f t="shared" si="23"/>
        <v>257192.1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125850.18</v>
      </c>
      <c r="O77" s="26">
        <f t="shared" si="23"/>
        <v>125850.18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2.4786442077514166</v>
      </c>
      <c r="C82" s="44">
        <v>2.5971152431191875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1.7327455129353055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2018-08-02T18:18:43Z</dcterms:modified>
  <cp:category/>
  <cp:version/>
  <cp:contentType/>
  <cp:contentStatus/>
</cp:coreProperties>
</file>