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<sst xmlns="http://schemas.openxmlformats.org/spreadsheetml/2006/main" count="113" uniqueCount="111">
  <si>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</si>
  <si>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</si>
  <si>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</si>
  <si>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</si>
  <si>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</si>
  <si>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</si>
  <si>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</si>
  <si>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</si>
  <si>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</si>
  <si>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</si>
  <si>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</si>
  <si>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</si>
  <si>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</si>
  <si>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</si>
  <si>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</si>
  <si>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</si>
  <si>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</si>
  <si>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</si>
  <si>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</si>
  <si>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</si>
  <si>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</si>
  <si>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</si>
  <si>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</si>
  <si>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</si>
  <si>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</si>
  <si>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</si>
  <si>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</si>
  <si>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</si>
  <si>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</si>
  <si>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</si>
  <si>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</si>
  <si>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</si>
  <si>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</si>
  <si>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</si>
  <si>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</si>
  <si>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</si>
  <si>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</si>
  <si>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</si>
  <si>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</si>
  <si>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</si>
  <si>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</si>
  <si>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</si>
  <si>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</si>
  <si>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</si>
  <si>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</si>
  <si>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</si>
  <si>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</si>
  <si>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</si>
  <si>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</si>
  <si>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</si>
  <si>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</si>
  <si>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</si>
  <si>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</si>
  <si>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</si>
  <si>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</si>
  <si>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</si>
  <si>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</si>
  <si>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</si>
  <si>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</si>
  <si>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</si>
  <si>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</si>
  <si>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</si>
  <si>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</si>
  <si>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</si>
  <si>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</si>
  <si>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</si>
  <si>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</si>
  <si>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</si>
  <si>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</si>
  <si>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</si>
  <si>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</si>
  <si>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</si>
  <si>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</si>
  <si>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</si>
  <si>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</si>
  <si>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</si>
  <si>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</si>
  <si>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</si>
  <si>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</si>
  <si>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</si>
  <si>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</si>
  <si>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</si>
  <si>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</si>
  <si>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</si>
  <si>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</si>
  <si>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</si>
  <si>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</si>
  <si>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</si>
  <si>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</si>
  <si>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</si>
  <si>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</si>
  <si>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</si>
  <si>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</si>
  <si>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</si>
  <si>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</si>
  <si>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</si>
  <si>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</si>
  <si>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</si>
  <si>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</si>
  <si>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</si>
  <si>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</si>
  <si>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</si>
  <si>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</si>
  <si>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</si>
  <si>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</si>
  <si>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</si>
  <si>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24/07/18 - VENCIMENTO 31/07/18</t>
  </si>
  <si>
    <t>5.3. Revisão de Remuneração pelo Transporte Coletivo (1)</t>
  </si>
  <si>
    <t>8. Tarifa de Remuneração por Passageiro(2)</t>
  </si>
  <si>
    <t>(1) Revisão de remuneração rede da madrugada, mês de junho/18.</t>
  </si>
  <si>
    <t>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</si>
</sst>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914400</xdr:colOff>
      <xdr:row>100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914400</xdr:colOff>
      <xdr:row>100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914400</xdr:colOff>
      <xdr:row>100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105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6" t="s">
        <v>29</v>
      </c>
      <c r="I6" s="66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460548</v>
      </c>
      <c r="C7" s="10">
        <f>C8+C20+C24</f>
        <v>332389</v>
      </c>
      <c r="D7" s="10">
        <f>D8+D20+D24</f>
        <v>359905</v>
      </c>
      <c r="E7" s="10">
        <f>E8+E20+E24</f>
        <v>58175</v>
      </c>
      <c r="F7" s="10">
        <f aca="true" t="shared" si="0" ref="F7:N7">F8+F20+F24</f>
        <v>305518</v>
      </c>
      <c r="G7" s="10">
        <f t="shared" si="0"/>
        <v>464564</v>
      </c>
      <c r="H7" s="10">
        <f>H8+H20+H24</f>
        <v>330862</v>
      </c>
      <c r="I7" s="10">
        <f>I8+I20+I24</f>
        <v>89024</v>
      </c>
      <c r="J7" s="10">
        <f>J8+J20+J24</f>
        <v>378172</v>
      </c>
      <c r="K7" s="10">
        <f>K8+K20+K24</f>
        <v>278936</v>
      </c>
      <c r="L7" s="10">
        <f>L8+L20+L24</f>
        <v>338799</v>
      </c>
      <c r="M7" s="10">
        <f t="shared" si="0"/>
        <v>136851</v>
      </c>
      <c r="N7" s="10">
        <f t="shared" si="0"/>
        <v>86051</v>
      </c>
      <c r="O7" s="10">
        <f>+O8+O20+O24</f>
        <v>3619794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218369</v>
      </c>
      <c r="C8" s="12">
        <f>+C9+C12+C16</f>
        <v>168294</v>
      </c>
      <c r="D8" s="12">
        <f>+D9+D12+D16</f>
        <v>197326</v>
      </c>
      <c r="E8" s="12">
        <f>+E9+E12+E16</f>
        <v>28894</v>
      </c>
      <c r="F8" s="12">
        <f aca="true" t="shared" si="1" ref="F8:N8">+F9+F12+F16</f>
        <v>156832</v>
      </c>
      <c r="G8" s="12">
        <f t="shared" si="1"/>
        <v>241473</v>
      </c>
      <c r="H8" s="12">
        <f>+H9+H12+H16</f>
        <v>164754</v>
      </c>
      <c r="I8" s="12">
        <f>+I9+I12+I16</f>
        <v>45803</v>
      </c>
      <c r="J8" s="12">
        <f>+J9+J12+J16</f>
        <v>195809</v>
      </c>
      <c r="K8" s="12">
        <f>+K9+K12+K16</f>
        <v>142463</v>
      </c>
      <c r="L8" s="12">
        <f>+L9+L12+L16</f>
        <v>161502</v>
      </c>
      <c r="M8" s="12">
        <f t="shared" si="1"/>
        <v>73175</v>
      </c>
      <c r="N8" s="12">
        <f t="shared" si="1"/>
        <v>48351</v>
      </c>
      <c r="O8" s="12">
        <f>SUM(B8:N8)</f>
        <v>1843045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19714</v>
      </c>
      <c r="C9" s="14">
        <v>19663</v>
      </c>
      <c r="D9" s="14">
        <v>14299</v>
      </c>
      <c r="E9" s="14">
        <v>2470</v>
      </c>
      <c r="F9" s="14">
        <v>12223</v>
      </c>
      <c r="G9" s="14">
        <v>20815</v>
      </c>
      <c r="H9" s="14">
        <v>19472</v>
      </c>
      <c r="I9" s="14">
        <v>5336</v>
      </c>
      <c r="J9" s="14">
        <v>11694</v>
      </c>
      <c r="K9" s="14">
        <v>15441</v>
      </c>
      <c r="L9" s="14">
        <v>12456</v>
      </c>
      <c r="M9" s="14">
        <v>7858</v>
      </c>
      <c r="N9" s="14">
        <v>5205</v>
      </c>
      <c r="O9" s="12">
        <f aca="true" t="shared" si="2" ref="O9:O19">SUM(B9:N9)</f>
        <v>166646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19714</v>
      </c>
      <c r="C10" s="14">
        <f>+C9-C11</f>
        <v>19663</v>
      </c>
      <c r="D10" s="14">
        <f>+D9-D11</f>
        <v>14299</v>
      </c>
      <c r="E10" s="14">
        <f>+E9-E11</f>
        <v>2470</v>
      </c>
      <c r="F10" s="14">
        <f aca="true" t="shared" si="3" ref="F10:N10">+F9-F11</f>
        <v>12223</v>
      </c>
      <c r="G10" s="14">
        <f t="shared" si="3"/>
        <v>20815</v>
      </c>
      <c r="H10" s="14">
        <f>+H9-H11</f>
        <v>19472</v>
      </c>
      <c r="I10" s="14">
        <f>+I9-I11</f>
        <v>5336</v>
      </c>
      <c r="J10" s="14">
        <f>+J9-J11</f>
        <v>11694</v>
      </c>
      <c r="K10" s="14">
        <f>+K9-K11</f>
        <v>15441</v>
      </c>
      <c r="L10" s="14">
        <f>+L9-L11</f>
        <v>12456</v>
      </c>
      <c r="M10" s="14">
        <f t="shared" si="3"/>
        <v>7858</v>
      </c>
      <c r="N10" s="14">
        <f t="shared" si="3"/>
        <v>5205</v>
      </c>
      <c r="O10" s="12">
        <f t="shared" si="2"/>
        <v>166646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189392</v>
      </c>
      <c r="C12" s="14">
        <f>C13+C14+C15</f>
        <v>141537</v>
      </c>
      <c r="D12" s="14">
        <f>D13+D14+D15</f>
        <v>175690</v>
      </c>
      <c r="E12" s="14">
        <f>E13+E14+E15</f>
        <v>25239</v>
      </c>
      <c r="F12" s="14">
        <f aca="true" t="shared" si="4" ref="F12:N12">F13+F14+F15</f>
        <v>137794</v>
      </c>
      <c r="G12" s="14">
        <f t="shared" si="4"/>
        <v>209116</v>
      </c>
      <c r="H12" s="14">
        <f>H13+H14+H15</f>
        <v>138620</v>
      </c>
      <c r="I12" s="14">
        <f>I13+I14+I15</f>
        <v>38577</v>
      </c>
      <c r="J12" s="14">
        <f>J13+J14+J15</f>
        <v>175186</v>
      </c>
      <c r="K12" s="14">
        <f>K13+K14+K15</f>
        <v>121094</v>
      </c>
      <c r="L12" s="14">
        <f>L13+L14+L15</f>
        <v>141335</v>
      </c>
      <c r="M12" s="14">
        <f t="shared" si="4"/>
        <v>62477</v>
      </c>
      <c r="N12" s="14">
        <f t="shared" si="4"/>
        <v>41596</v>
      </c>
      <c r="O12" s="12">
        <f t="shared" si="2"/>
        <v>1597653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97695</v>
      </c>
      <c r="C13" s="14">
        <v>73822</v>
      </c>
      <c r="D13" s="14">
        <v>87705</v>
      </c>
      <c r="E13" s="14">
        <v>13000</v>
      </c>
      <c r="F13" s="14">
        <v>69243</v>
      </c>
      <c r="G13" s="14">
        <v>106388</v>
      </c>
      <c r="H13" s="14">
        <v>73164</v>
      </c>
      <c r="I13" s="14">
        <v>20507</v>
      </c>
      <c r="J13" s="14">
        <v>90514</v>
      </c>
      <c r="K13" s="14">
        <v>61415</v>
      </c>
      <c r="L13" s="14">
        <v>71246</v>
      </c>
      <c r="M13" s="14">
        <v>30740</v>
      </c>
      <c r="N13" s="14">
        <v>19579</v>
      </c>
      <c r="O13" s="12">
        <f t="shared" si="2"/>
        <v>815018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88913</v>
      </c>
      <c r="C14" s="14">
        <v>64635</v>
      </c>
      <c r="D14" s="14">
        <v>85837</v>
      </c>
      <c r="E14" s="14">
        <v>11767</v>
      </c>
      <c r="F14" s="14">
        <v>66158</v>
      </c>
      <c r="G14" s="14">
        <v>97849</v>
      </c>
      <c r="H14" s="14">
        <v>62917</v>
      </c>
      <c r="I14" s="14">
        <v>17331</v>
      </c>
      <c r="J14" s="14">
        <v>82748</v>
      </c>
      <c r="K14" s="14">
        <v>57592</v>
      </c>
      <c r="L14" s="14">
        <v>68273</v>
      </c>
      <c r="M14" s="14">
        <v>30767</v>
      </c>
      <c r="N14" s="14">
        <v>21434</v>
      </c>
      <c r="O14" s="12">
        <f t="shared" si="2"/>
        <v>756221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2784</v>
      </c>
      <c r="C15" s="14">
        <v>3080</v>
      </c>
      <c r="D15" s="14">
        <v>2148</v>
      </c>
      <c r="E15" s="14">
        <v>472</v>
      </c>
      <c r="F15" s="14">
        <v>2393</v>
      </c>
      <c r="G15" s="14">
        <v>4879</v>
      </c>
      <c r="H15" s="14">
        <v>2539</v>
      </c>
      <c r="I15" s="14">
        <v>739</v>
      </c>
      <c r="J15" s="14">
        <v>1924</v>
      </c>
      <c r="K15" s="14">
        <v>2087</v>
      </c>
      <c r="L15" s="14">
        <v>1816</v>
      </c>
      <c r="M15" s="14">
        <v>970</v>
      </c>
      <c r="N15" s="14">
        <v>583</v>
      </c>
      <c r="O15" s="12">
        <f t="shared" si="2"/>
        <v>26414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9263</v>
      </c>
      <c r="C16" s="14">
        <f>C17+C18+C19</f>
        <v>7094</v>
      </c>
      <c r="D16" s="14">
        <f>D17+D18+D19</f>
        <v>7337</v>
      </c>
      <c r="E16" s="14">
        <f>E17+E18+E19</f>
        <v>1185</v>
      </c>
      <c r="F16" s="14">
        <f aca="true" t="shared" si="5" ref="F16:N16">F17+F18+F19</f>
        <v>6815</v>
      </c>
      <c r="G16" s="14">
        <f t="shared" si="5"/>
        <v>11542</v>
      </c>
      <c r="H16" s="14">
        <f>H17+H18+H19</f>
        <v>6662</v>
      </c>
      <c r="I16" s="14">
        <f>I17+I18+I19</f>
        <v>1890</v>
      </c>
      <c r="J16" s="14">
        <f>J17+J18+J19</f>
        <v>8929</v>
      </c>
      <c r="K16" s="14">
        <f>K17+K18+K19</f>
        <v>5928</v>
      </c>
      <c r="L16" s="14">
        <f>L17+L18+L19</f>
        <v>7711</v>
      </c>
      <c r="M16" s="14">
        <f t="shared" si="5"/>
        <v>2840</v>
      </c>
      <c r="N16" s="14">
        <f t="shared" si="5"/>
        <v>1550</v>
      </c>
      <c r="O16" s="12">
        <f t="shared" si="2"/>
        <v>78746</v>
      </c>
    </row>
    <row r="17" spans="1:26" ht="18.75" customHeight="1">
      <c r="A17" s="15" t="s">
        <v>16</v>
      </c>
      <c r="B17" s="14">
        <v>9232</v>
      </c>
      <c r="C17" s="14">
        <v>7077</v>
      </c>
      <c r="D17" s="14">
        <v>7324</v>
      </c>
      <c r="E17" s="14">
        <v>1178</v>
      </c>
      <c r="F17" s="14">
        <v>6803</v>
      </c>
      <c r="G17" s="14">
        <v>11516</v>
      </c>
      <c r="H17" s="14">
        <v>6640</v>
      </c>
      <c r="I17" s="14">
        <v>1890</v>
      </c>
      <c r="J17" s="14">
        <v>8910</v>
      </c>
      <c r="K17" s="14">
        <v>5906</v>
      </c>
      <c r="L17" s="14">
        <v>7686</v>
      </c>
      <c r="M17" s="14">
        <v>2829</v>
      </c>
      <c r="N17" s="14">
        <v>1545</v>
      </c>
      <c r="O17" s="12">
        <f t="shared" si="2"/>
        <v>78536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15</v>
      </c>
      <c r="C18" s="14">
        <v>12</v>
      </c>
      <c r="D18" s="14">
        <v>11</v>
      </c>
      <c r="E18" s="14">
        <v>5</v>
      </c>
      <c r="F18" s="14">
        <v>6</v>
      </c>
      <c r="G18" s="14">
        <v>14</v>
      </c>
      <c r="H18" s="14">
        <v>13</v>
      </c>
      <c r="I18" s="14">
        <v>0</v>
      </c>
      <c r="J18" s="14">
        <v>12</v>
      </c>
      <c r="K18" s="14">
        <v>10</v>
      </c>
      <c r="L18" s="14">
        <v>20</v>
      </c>
      <c r="M18" s="14">
        <v>6</v>
      </c>
      <c r="N18" s="14">
        <v>3</v>
      </c>
      <c r="O18" s="12">
        <f t="shared" si="2"/>
        <v>127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16</v>
      </c>
      <c r="C19" s="14">
        <v>5</v>
      </c>
      <c r="D19" s="14">
        <v>2</v>
      </c>
      <c r="E19" s="14">
        <v>2</v>
      </c>
      <c r="F19" s="14">
        <v>6</v>
      </c>
      <c r="G19" s="14">
        <v>12</v>
      </c>
      <c r="H19" s="14">
        <v>9</v>
      </c>
      <c r="I19" s="14">
        <v>0</v>
      </c>
      <c r="J19" s="14">
        <v>7</v>
      </c>
      <c r="K19" s="14">
        <v>12</v>
      </c>
      <c r="L19" s="14">
        <v>5</v>
      </c>
      <c r="M19" s="14">
        <v>5</v>
      </c>
      <c r="N19" s="14">
        <v>2</v>
      </c>
      <c r="O19" s="12">
        <f t="shared" si="2"/>
        <v>83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140257</v>
      </c>
      <c r="C20" s="18">
        <f>C21+C22+C23</f>
        <v>85808</v>
      </c>
      <c r="D20" s="18">
        <f>D21+D22+D23</f>
        <v>83613</v>
      </c>
      <c r="E20" s="18">
        <f>E21+E22+E23</f>
        <v>13686</v>
      </c>
      <c r="F20" s="18">
        <f aca="true" t="shared" si="6" ref="F20:N20">F21+F22+F23</f>
        <v>74545</v>
      </c>
      <c r="G20" s="18">
        <f t="shared" si="6"/>
        <v>112152</v>
      </c>
      <c r="H20" s="18">
        <f>H21+H22+H23</f>
        <v>92139</v>
      </c>
      <c r="I20" s="18">
        <f>I21+I22+I23</f>
        <v>23681</v>
      </c>
      <c r="J20" s="18">
        <f>J21+J22+J23</f>
        <v>108396</v>
      </c>
      <c r="K20" s="18">
        <f>K21+K22+K23</f>
        <v>75141</v>
      </c>
      <c r="L20" s="18">
        <f>L21+L22+L23</f>
        <v>113621</v>
      </c>
      <c r="M20" s="18">
        <f t="shared" si="6"/>
        <v>42350</v>
      </c>
      <c r="N20" s="18">
        <f t="shared" si="6"/>
        <v>25241</v>
      </c>
      <c r="O20" s="12">
        <f aca="true" t="shared" si="7" ref="O20:O26">SUM(B20:N20)</f>
        <v>990630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78601</v>
      </c>
      <c r="C21" s="14">
        <v>51282</v>
      </c>
      <c r="D21" s="14">
        <v>47592</v>
      </c>
      <c r="E21" s="14">
        <v>8028</v>
      </c>
      <c r="F21" s="14">
        <v>42889</v>
      </c>
      <c r="G21" s="14">
        <v>65223</v>
      </c>
      <c r="H21" s="14">
        <v>54307</v>
      </c>
      <c r="I21" s="14">
        <v>14037</v>
      </c>
      <c r="J21" s="14">
        <v>62086</v>
      </c>
      <c r="K21" s="14">
        <v>42720</v>
      </c>
      <c r="L21" s="14">
        <v>61865</v>
      </c>
      <c r="M21" s="14">
        <v>23069</v>
      </c>
      <c r="N21" s="14">
        <v>13457</v>
      </c>
      <c r="O21" s="12">
        <f t="shared" si="7"/>
        <v>565156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60073</v>
      </c>
      <c r="C22" s="14">
        <v>33217</v>
      </c>
      <c r="D22" s="14">
        <v>35214</v>
      </c>
      <c r="E22" s="14">
        <v>5466</v>
      </c>
      <c r="F22" s="14">
        <v>30729</v>
      </c>
      <c r="G22" s="14">
        <v>45157</v>
      </c>
      <c r="H22" s="14">
        <v>36839</v>
      </c>
      <c r="I22" s="14">
        <v>9351</v>
      </c>
      <c r="J22" s="14">
        <v>45333</v>
      </c>
      <c r="K22" s="14">
        <v>31510</v>
      </c>
      <c r="L22" s="14">
        <v>50726</v>
      </c>
      <c r="M22" s="14">
        <v>18783</v>
      </c>
      <c r="N22" s="14">
        <v>11521</v>
      </c>
      <c r="O22" s="12">
        <f t="shared" si="7"/>
        <v>413919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1583</v>
      </c>
      <c r="C23" s="14">
        <v>1309</v>
      </c>
      <c r="D23" s="14">
        <v>807</v>
      </c>
      <c r="E23" s="14">
        <v>192</v>
      </c>
      <c r="F23" s="14">
        <v>927</v>
      </c>
      <c r="G23" s="14">
        <v>1772</v>
      </c>
      <c r="H23" s="14">
        <v>993</v>
      </c>
      <c r="I23" s="14">
        <v>293</v>
      </c>
      <c r="J23" s="14">
        <v>977</v>
      </c>
      <c r="K23" s="14">
        <v>911</v>
      </c>
      <c r="L23" s="14">
        <v>1030</v>
      </c>
      <c r="M23" s="14">
        <v>498</v>
      </c>
      <c r="N23" s="14">
        <v>263</v>
      </c>
      <c r="O23" s="12">
        <f t="shared" si="7"/>
        <v>11555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101922</v>
      </c>
      <c r="C24" s="14">
        <f>C25+C26</f>
        <v>78287</v>
      </c>
      <c r="D24" s="14">
        <f>D25+D26</f>
        <v>78966</v>
      </c>
      <c r="E24" s="14">
        <f>E25+E26</f>
        <v>15595</v>
      </c>
      <c r="F24" s="14">
        <f aca="true" t="shared" si="8" ref="F24:N24">F25+F26</f>
        <v>74141</v>
      </c>
      <c r="G24" s="14">
        <f t="shared" si="8"/>
        <v>110939</v>
      </c>
      <c r="H24" s="14">
        <f>H25+H26</f>
        <v>73969</v>
      </c>
      <c r="I24" s="14">
        <f>I25+I26</f>
        <v>19540</v>
      </c>
      <c r="J24" s="14">
        <f>J25+J26</f>
        <v>73967</v>
      </c>
      <c r="K24" s="14">
        <f>K25+K26</f>
        <v>61332</v>
      </c>
      <c r="L24" s="14">
        <f>L25+L26</f>
        <v>63676</v>
      </c>
      <c r="M24" s="14">
        <f t="shared" si="8"/>
        <v>21326</v>
      </c>
      <c r="N24" s="14">
        <f t="shared" si="8"/>
        <v>12459</v>
      </c>
      <c r="O24" s="12">
        <f t="shared" si="7"/>
        <v>786119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71514</v>
      </c>
      <c r="C25" s="14">
        <v>60912</v>
      </c>
      <c r="D25" s="14">
        <v>57846</v>
      </c>
      <c r="E25" s="14">
        <v>12220</v>
      </c>
      <c r="F25" s="14">
        <v>56628</v>
      </c>
      <c r="G25" s="14">
        <v>87188</v>
      </c>
      <c r="H25" s="14">
        <v>58449</v>
      </c>
      <c r="I25" s="14">
        <v>15991</v>
      </c>
      <c r="J25" s="14">
        <v>53329</v>
      </c>
      <c r="K25" s="14">
        <v>47205</v>
      </c>
      <c r="L25" s="14">
        <v>46329</v>
      </c>
      <c r="M25" s="14">
        <v>15416</v>
      </c>
      <c r="N25" s="14">
        <v>8526</v>
      </c>
      <c r="O25" s="12">
        <f t="shared" si="7"/>
        <v>591553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30408</v>
      </c>
      <c r="C26" s="14">
        <v>17375</v>
      </c>
      <c r="D26" s="14">
        <v>21120</v>
      </c>
      <c r="E26" s="14">
        <v>3375</v>
      </c>
      <c r="F26" s="14">
        <v>17513</v>
      </c>
      <c r="G26" s="14">
        <v>23751</v>
      </c>
      <c r="H26" s="14">
        <v>15520</v>
      </c>
      <c r="I26" s="14">
        <v>3549</v>
      </c>
      <c r="J26" s="14">
        <v>20638</v>
      </c>
      <c r="K26" s="14">
        <v>14127</v>
      </c>
      <c r="L26" s="14">
        <v>17347</v>
      </c>
      <c r="M26" s="14">
        <v>5910</v>
      </c>
      <c r="N26" s="14">
        <v>3933</v>
      </c>
      <c r="O26" s="12">
        <f t="shared" si="7"/>
        <v>194566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970970.35739208</v>
      </c>
      <c r="C36" s="60">
        <f aca="true" t="shared" si="11" ref="C36:N36">C37+C38+C39+C40</f>
        <v>735268.8683645001</v>
      </c>
      <c r="D36" s="60">
        <f t="shared" si="11"/>
        <v>682450.06624525</v>
      </c>
      <c r="E36" s="60">
        <f t="shared" si="11"/>
        <v>161297.61291999999</v>
      </c>
      <c r="F36" s="60">
        <f t="shared" si="11"/>
        <v>669482.2352319</v>
      </c>
      <c r="G36" s="60">
        <f t="shared" si="11"/>
        <v>808583.7372</v>
      </c>
      <c r="H36" s="60">
        <f t="shared" si="11"/>
        <v>695629.1362</v>
      </c>
      <c r="I36" s="60">
        <f>I37+I38+I39+I40</f>
        <v>190516.3426048</v>
      </c>
      <c r="J36" s="60">
        <f>J37+J38+J39+J40</f>
        <v>786239.8800295999</v>
      </c>
      <c r="K36" s="60">
        <f>K37+K38+K39+K40</f>
        <v>686626.8875048</v>
      </c>
      <c r="L36" s="60">
        <f>L37+L38+L39+L40</f>
        <v>791656.22473824</v>
      </c>
      <c r="M36" s="60">
        <f t="shared" si="11"/>
        <v>402510.64032693</v>
      </c>
      <c r="N36" s="60">
        <f t="shared" si="11"/>
        <v>217446.88206655998</v>
      </c>
      <c r="O36" s="60">
        <f>O37+O38+O39+O40</f>
        <v>7798678.87082466</v>
      </c>
    </row>
    <row r="37" spans="1:15" ht="18.75" customHeight="1">
      <c r="A37" s="57" t="s">
        <v>50</v>
      </c>
      <c r="B37" s="54">
        <f aca="true" t="shared" si="12" ref="B37:N37">B29*B7</f>
        <v>965907.3204000001</v>
      </c>
      <c r="C37" s="54">
        <f t="shared" si="12"/>
        <v>731388.7556</v>
      </c>
      <c r="D37" s="54">
        <f t="shared" si="12"/>
        <v>672374.5210000001</v>
      </c>
      <c r="E37" s="54">
        <f t="shared" si="12"/>
        <v>161016.76499999998</v>
      </c>
      <c r="F37" s="54">
        <f t="shared" si="12"/>
        <v>666426.4134</v>
      </c>
      <c r="G37" s="54">
        <f t="shared" si="12"/>
        <v>803649.2636</v>
      </c>
      <c r="H37" s="54">
        <f t="shared" si="12"/>
        <v>691733.1834</v>
      </c>
      <c r="I37" s="54">
        <f>I29*I7</f>
        <v>190360.0192</v>
      </c>
      <c r="J37" s="54">
        <f>J29*J7</f>
        <v>776765.288</v>
      </c>
      <c r="K37" s="54">
        <f>K29*K7</f>
        <v>672626.2704</v>
      </c>
      <c r="L37" s="54">
        <f>L29*L7</f>
        <v>782693.4498000001</v>
      </c>
      <c r="M37" s="54">
        <f t="shared" si="12"/>
        <v>397073.1765</v>
      </c>
      <c r="N37" s="54">
        <f t="shared" si="12"/>
        <v>216358.0293</v>
      </c>
      <c r="O37" s="56">
        <f>SUM(B37:N37)</f>
        <v>7728372.4556</v>
      </c>
    </row>
    <row r="38" spans="1:15" ht="18.75" customHeight="1">
      <c r="A38" s="57" t="s">
        <v>51</v>
      </c>
      <c r="B38" s="54">
        <f aca="true" t="shared" si="13" ref="B38:N38">B30*B7</f>
        <v>-2852.88300792</v>
      </c>
      <c r="C38" s="54">
        <f t="shared" si="13"/>
        <v>-1950.9572354999998</v>
      </c>
      <c r="D38" s="54">
        <f t="shared" si="13"/>
        <v>-1997.45475475</v>
      </c>
      <c r="E38" s="54">
        <f t="shared" si="13"/>
        <v>-365.43208</v>
      </c>
      <c r="F38" s="54">
        <f t="shared" si="13"/>
        <v>-1942.4681681000002</v>
      </c>
      <c r="G38" s="54">
        <f t="shared" si="13"/>
        <v>-2369.2764</v>
      </c>
      <c r="H38" s="54">
        <f t="shared" si="13"/>
        <v>-1852.8272</v>
      </c>
      <c r="I38" s="54">
        <f>I30*I7</f>
        <v>-498.51659520000004</v>
      </c>
      <c r="J38" s="54">
        <f>J30*J7</f>
        <v>-2151.1179704</v>
      </c>
      <c r="K38" s="54">
        <f>K30*K7</f>
        <v>-1775.6228952000001</v>
      </c>
      <c r="L38" s="54">
        <f>L30*L7</f>
        <v>-2117.57506176</v>
      </c>
      <c r="M38" s="54">
        <f t="shared" si="13"/>
        <v>-1008.3961730699999</v>
      </c>
      <c r="N38" s="54">
        <f t="shared" si="13"/>
        <v>-630.01723344</v>
      </c>
      <c r="O38" s="25">
        <f>SUM(B38:N38)</f>
        <v>-21512.54477534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3438.55</v>
      </c>
      <c r="D40" s="54">
        <v>9911.6</v>
      </c>
      <c r="E40" s="54">
        <v>0</v>
      </c>
      <c r="F40" s="54">
        <v>2836.89</v>
      </c>
      <c r="G40" s="54">
        <v>4641.59</v>
      </c>
      <c r="H40" s="54">
        <v>3506.06</v>
      </c>
      <c r="I40" s="54">
        <v>0</v>
      </c>
      <c r="J40" s="54">
        <v>9079.11</v>
      </c>
      <c r="K40" s="54">
        <v>13657.64</v>
      </c>
      <c r="L40" s="54">
        <v>8478.11</v>
      </c>
      <c r="M40" s="54">
        <v>5174.7</v>
      </c>
      <c r="N40" s="54">
        <v>999.83</v>
      </c>
      <c r="O40" s="56">
        <f>SUM(B40:N40)</f>
        <v>66382.92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4063.7400000000052</v>
      </c>
      <c r="C42" s="25">
        <f aca="true" t="shared" si="15" ref="C42:N42">+C43+C46+C58+C59</f>
        <v>28538.710000000006</v>
      </c>
      <c r="D42" s="25">
        <f t="shared" si="15"/>
        <v>-64424.189999999995</v>
      </c>
      <c r="E42" s="25">
        <f t="shared" si="15"/>
        <v>4579.1</v>
      </c>
      <c r="F42" s="25">
        <f t="shared" si="15"/>
        <v>3453.3700000000026</v>
      </c>
      <c r="G42" s="25">
        <f t="shared" si="15"/>
        <v>-6576.550000000003</v>
      </c>
      <c r="H42" s="25">
        <f t="shared" si="15"/>
        <v>-67229.16</v>
      </c>
      <c r="I42" s="25">
        <f>+I43+I46+I58+I59</f>
        <v>-22344</v>
      </c>
      <c r="J42" s="25">
        <f>+J43+J46+J58+J59</f>
        <v>-82540.36</v>
      </c>
      <c r="K42" s="25">
        <f>+K43+K46+K58+K59</f>
        <v>-28949.86</v>
      </c>
      <c r="L42" s="25">
        <f>+L43+L46+L58+L59</f>
        <v>-71138.09</v>
      </c>
      <c r="M42" s="25">
        <f t="shared" si="15"/>
        <v>-17202.14</v>
      </c>
      <c r="N42" s="25">
        <f t="shared" si="15"/>
        <v>3555.6100000000006</v>
      </c>
      <c r="O42" s="25">
        <f>+O43+O46+O58+O59</f>
        <v>-316213.82</v>
      </c>
    </row>
    <row r="43" spans="1:15" ht="18.75" customHeight="1">
      <c r="A43" s="17" t="s">
        <v>55</v>
      </c>
      <c r="B43" s="26">
        <f>B44+B45</f>
        <v>-78856</v>
      </c>
      <c r="C43" s="26">
        <f>C44+C45</f>
        <v>-78652</v>
      </c>
      <c r="D43" s="26">
        <f>D44+D45</f>
        <v>-57196</v>
      </c>
      <c r="E43" s="26">
        <f>E44+E45</f>
        <v>-9880</v>
      </c>
      <c r="F43" s="26">
        <f aca="true" t="shared" si="16" ref="F43:N43">F44+F45</f>
        <v>-48892</v>
      </c>
      <c r="G43" s="26">
        <f t="shared" si="16"/>
        <v>-83260</v>
      </c>
      <c r="H43" s="26">
        <f t="shared" si="16"/>
        <v>-77888</v>
      </c>
      <c r="I43" s="26">
        <f>I44+I45</f>
        <v>-21344</v>
      </c>
      <c r="J43" s="26">
        <f>J44+J45</f>
        <v>-46776</v>
      </c>
      <c r="K43" s="26">
        <f>K44+K45</f>
        <v>-61764</v>
      </c>
      <c r="L43" s="26">
        <f>L44+L45</f>
        <v>-49824</v>
      </c>
      <c r="M43" s="26">
        <f t="shared" si="16"/>
        <v>-31432</v>
      </c>
      <c r="N43" s="26">
        <f t="shared" si="16"/>
        <v>-20820</v>
      </c>
      <c r="O43" s="25">
        <f aca="true" t="shared" si="17" ref="O43:O59">SUM(B43:N43)</f>
        <v>-666584</v>
      </c>
    </row>
    <row r="44" spans="1:26" ht="18.75" customHeight="1">
      <c r="A44" s="13" t="s">
        <v>56</v>
      </c>
      <c r="B44" s="20">
        <f>ROUND(-B9*$D$3,2)</f>
        <v>-78856</v>
      </c>
      <c r="C44" s="20">
        <f>ROUND(-C9*$D$3,2)</f>
        <v>-78652</v>
      </c>
      <c r="D44" s="20">
        <f>ROUND(-D9*$D$3,2)</f>
        <v>-57196</v>
      </c>
      <c r="E44" s="20">
        <f>ROUND(-E9*$D$3,2)</f>
        <v>-9880</v>
      </c>
      <c r="F44" s="20">
        <f aca="true" t="shared" si="18" ref="F44:N44">ROUND(-F9*$D$3,2)</f>
        <v>-48892</v>
      </c>
      <c r="G44" s="20">
        <f t="shared" si="18"/>
        <v>-83260</v>
      </c>
      <c r="H44" s="20">
        <f t="shared" si="18"/>
        <v>-77888</v>
      </c>
      <c r="I44" s="20">
        <f>ROUND(-I9*$D$3,2)</f>
        <v>-21344</v>
      </c>
      <c r="J44" s="20">
        <f>ROUND(-J9*$D$3,2)</f>
        <v>-46776</v>
      </c>
      <c r="K44" s="20">
        <f>ROUND(-K9*$D$3,2)</f>
        <v>-61764</v>
      </c>
      <c r="L44" s="20">
        <f>ROUND(-L9*$D$3,2)</f>
        <v>-49824</v>
      </c>
      <c r="M44" s="20">
        <f t="shared" si="18"/>
        <v>-31432</v>
      </c>
      <c r="N44" s="20">
        <f t="shared" si="18"/>
        <v>-20820</v>
      </c>
      <c r="O44" s="46">
        <f t="shared" si="17"/>
        <v>-666584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-20676.15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-22676.15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-500-20176.15</f>
        <v>-20676.15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-22676.15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100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107</v>
      </c>
      <c r="B58" s="27">
        <v>82919.74</v>
      </c>
      <c r="C58" s="27">
        <v>107190.71</v>
      </c>
      <c r="D58" s="27">
        <v>13447.96</v>
      </c>
      <c r="E58" s="27">
        <v>14459.1</v>
      </c>
      <c r="F58" s="27">
        <v>52845.37</v>
      </c>
      <c r="G58" s="27">
        <v>77183.45</v>
      </c>
      <c r="H58" s="27">
        <v>10658.84</v>
      </c>
      <c r="I58" s="27">
        <v>0</v>
      </c>
      <c r="J58" s="27">
        <v>-35764.36</v>
      </c>
      <c r="K58" s="27">
        <v>32814.14</v>
      </c>
      <c r="L58" s="27">
        <v>-21314.09</v>
      </c>
      <c r="M58" s="27">
        <v>14229.86</v>
      </c>
      <c r="N58" s="27">
        <v>24375.61</v>
      </c>
      <c r="O58" s="24">
        <f t="shared" si="17"/>
        <v>373046.33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67</v>
      </c>
      <c r="B61" s="29">
        <f aca="true" t="shared" si="21" ref="B61:N61">+B36+B42</f>
        <v>975034.09739208</v>
      </c>
      <c r="C61" s="29">
        <f t="shared" si="21"/>
        <v>763807.5783645001</v>
      </c>
      <c r="D61" s="29">
        <f t="shared" si="21"/>
        <v>618025.8762452501</v>
      </c>
      <c r="E61" s="29">
        <f t="shared" si="21"/>
        <v>165876.71292</v>
      </c>
      <c r="F61" s="29">
        <f t="shared" si="21"/>
        <v>672935.6052319</v>
      </c>
      <c r="G61" s="29">
        <f t="shared" si="21"/>
        <v>802007.1871999999</v>
      </c>
      <c r="H61" s="29">
        <f t="shared" si="21"/>
        <v>628399.9761999999</v>
      </c>
      <c r="I61" s="29">
        <f t="shared" si="21"/>
        <v>168172.3426048</v>
      </c>
      <c r="J61" s="29">
        <f>+J36+J42</f>
        <v>703699.5200295999</v>
      </c>
      <c r="K61" s="29">
        <f>+K36+K42</f>
        <v>657677.0275048</v>
      </c>
      <c r="L61" s="29">
        <f>+L36+L42</f>
        <v>720518.13473824</v>
      </c>
      <c r="M61" s="29">
        <f t="shared" si="21"/>
        <v>385308.50032692996</v>
      </c>
      <c r="N61" s="29">
        <f t="shared" si="21"/>
        <v>221002.49206655996</v>
      </c>
      <c r="O61" s="29">
        <f>SUM(B61:N61)</f>
        <v>7482465.05082466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975034.1</v>
      </c>
      <c r="C64" s="36">
        <f aca="true" t="shared" si="22" ref="C64:N64">SUM(C65:C78)</f>
        <v>763807.5800000001</v>
      </c>
      <c r="D64" s="36">
        <f t="shared" si="22"/>
        <v>618025.88</v>
      </c>
      <c r="E64" s="36">
        <f t="shared" si="22"/>
        <v>165876.72</v>
      </c>
      <c r="F64" s="36">
        <f t="shared" si="22"/>
        <v>672935.6</v>
      </c>
      <c r="G64" s="36">
        <f t="shared" si="22"/>
        <v>802007.18</v>
      </c>
      <c r="H64" s="36">
        <f t="shared" si="22"/>
        <v>628399.98</v>
      </c>
      <c r="I64" s="36">
        <f t="shared" si="22"/>
        <v>168172.34</v>
      </c>
      <c r="J64" s="36">
        <f t="shared" si="22"/>
        <v>703699.51</v>
      </c>
      <c r="K64" s="36">
        <f t="shared" si="22"/>
        <v>657677.03</v>
      </c>
      <c r="L64" s="36">
        <f t="shared" si="22"/>
        <v>720518.13</v>
      </c>
      <c r="M64" s="36">
        <f t="shared" si="22"/>
        <v>385308.5</v>
      </c>
      <c r="N64" s="36">
        <f t="shared" si="22"/>
        <v>221002.49</v>
      </c>
      <c r="O64" s="29">
        <f>SUM(O65:O78)</f>
        <v>7482465.040000001</v>
      </c>
    </row>
    <row r="65" spans="1:16" ht="18.75" customHeight="1">
      <c r="A65" s="17" t="s">
        <v>69</v>
      </c>
      <c r="B65" s="36">
        <v>171082.27</v>
      </c>
      <c r="C65" s="36">
        <v>205993.93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377076.19999999995</v>
      </c>
      <c r="P65"/>
    </row>
    <row r="66" spans="1:16" ht="18.75" customHeight="1">
      <c r="A66" s="17" t="s">
        <v>70</v>
      </c>
      <c r="B66" s="36">
        <v>803951.83</v>
      </c>
      <c r="C66" s="36">
        <v>557813.65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1361765.48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618025.88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618025.88</v>
      </c>
      <c r="Q67"/>
    </row>
    <row r="68" spans="1:18" ht="18.75" customHeight="1">
      <c r="A68" s="17" t="s">
        <v>72</v>
      </c>
      <c r="B68" s="35">
        <v>0</v>
      </c>
      <c r="C68" s="35">
        <v>0</v>
      </c>
      <c r="D68" s="35">
        <v>0</v>
      </c>
      <c r="E68" s="26">
        <v>165876.72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165876.72</v>
      </c>
      <c r="R68"/>
    </row>
    <row r="69" spans="1:19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v>672935.6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672935.6</v>
      </c>
      <c r="S69"/>
    </row>
    <row r="70" spans="1:20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802007.18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802007.18</v>
      </c>
      <c r="T70"/>
    </row>
    <row r="71" spans="1:21" ht="18.75" customHeight="1">
      <c r="A71" s="17" t="s">
        <v>99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628399.98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628399.98</v>
      </c>
      <c r="U71"/>
    </row>
    <row r="72" spans="1:21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168172.34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168172.34</v>
      </c>
      <c r="U72"/>
    </row>
    <row r="73" spans="1:22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703699.51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703699.51</v>
      </c>
      <c r="V73"/>
    </row>
    <row r="74" spans="1:23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657677.03</v>
      </c>
      <c r="L74" s="35">
        <v>0</v>
      </c>
      <c r="M74" s="35">
        <v>0</v>
      </c>
      <c r="N74" s="35">
        <v>0</v>
      </c>
      <c r="O74" s="29">
        <f t="shared" si="23"/>
        <v>657677.03</v>
      </c>
      <c r="W74"/>
    </row>
    <row r="75" spans="1:24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720518.13</v>
      </c>
      <c r="M75" s="35">
        <v>0</v>
      </c>
      <c r="N75" s="61">
        <v>0</v>
      </c>
      <c r="O75" s="26">
        <f t="shared" si="23"/>
        <v>720518.13</v>
      </c>
      <c r="X75"/>
    </row>
    <row r="76" spans="1:25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385308.5</v>
      </c>
      <c r="N76" s="35">
        <v>0</v>
      </c>
      <c r="O76" s="29">
        <f t="shared" si="23"/>
        <v>385308.5</v>
      </c>
      <c r="Y76"/>
    </row>
    <row r="77" spans="1:26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221002.49</v>
      </c>
      <c r="O77" s="26">
        <f t="shared" si="23"/>
        <v>221002.49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4">
        <v>2.357520339522546</v>
      </c>
      <c r="C82" s="44">
        <v>2.51594163523543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82</v>
      </c>
      <c r="B83" s="44">
        <v>2.04740641727336</v>
      </c>
      <c r="C83" s="44">
        <v>2.0985098765382753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83</v>
      </c>
      <c r="B84" s="44">
        <v>0</v>
      </c>
      <c r="C84" s="44">
        <v>0</v>
      </c>
      <c r="D84" s="22">
        <f>(D$37+D$38+D$39)/D$7</f>
        <v>1.8686555236666622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84</v>
      </c>
      <c r="B85" s="44">
        <v>0</v>
      </c>
      <c r="C85" s="44">
        <v>0</v>
      </c>
      <c r="D85" s="44">
        <v>0</v>
      </c>
      <c r="E85" s="22">
        <f>(E$37+E$38+E$39)/E$7</f>
        <v>2.772627639363988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85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2.1820165922528294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86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1.7305304483343522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87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2.0918784151700707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88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2.1400559692307692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89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2.0550457729012193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90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2.4126295906759974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91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2.3116305382785662</v>
      </c>
      <c r="M92" s="44">
        <v>0</v>
      </c>
      <c r="N92" s="44">
        <v>0</v>
      </c>
      <c r="O92" s="26"/>
      <c r="X92"/>
    </row>
    <row r="93" spans="1:25" ht="18.75" customHeight="1">
      <c r="A93" s="17" t="s">
        <v>92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2.90342007239209</v>
      </c>
      <c r="N93" s="44">
        <v>0</v>
      </c>
      <c r="O93" s="62"/>
      <c r="Y93"/>
    </row>
    <row r="94" spans="1:26" ht="18.75" customHeight="1">
      <c r="A94" s="34" t="s">
        <v>93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2.5153345349450906</v>
      </c>
      <c r="O94" s="50"/>
      <c r="P94"/>
      <c r="Z94"/>
    </row>
    <row r="95" spans="1:14" ht="21" customHeight="1">
      <c r="A95" s="67" t="s">
        <v>104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21" customHeight="1">
      <c r="A96" s="67" t="s">
        <v>109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9"/>
    </row>
    <row r="97" spans="1:14" ht="15.75">
      <c r="A97" s="70" t="s">
        <v>110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</row>
    <row r="99" ht="14.25">
      <c r="B99" s="40"/>
    </row>
    <row r="100" spans="8:9" ht="14.25">
      <c r="H100" s="41"/>
      <c r="I100" s="41"/>
    </row>
    <row r="101" ht="14.25"/>
    <row r="102" spans="8:12" ht="14.25">
      <c r="H102" s="42"/>
      <c r="I102" s="42"/>
      <c r="J102" s="43"/>
      <c r="K102" s="43"/>
      <c r="L102" s="43"/>
    </row>
  </sheetData>
  <sheetProtection/>
  <mergeCells count="7">
    <mergeCell ref="A97:N97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2018-07-30T16:46:25Z</dcterms:modified>
  <cp:category/>
  <cp:version/>
  <cp:contentType/>
  <cp:contentStatus/>
</cp:coreProperties>
</file>