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<sst xmlns="http://schemas.openxmlformats.org/spreadsheetml/2006/main" count="112" uniqueCount="110">
  <si>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</si>
  <si>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</si>
  <si>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</si>
  <si>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</si>
  <si>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</si>
  <si>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</si>
  <si>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</si>
  <si>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</si>
  <si>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</si>
  <si>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</si>
  <si>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</si>
  <si>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</si>
  <si>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</si>
  <si>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</si>
  <si>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</si>
  <si>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</si>
  <si>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</si>
  <si>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</si>
  <si>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</si>
  <si>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</si>
  <si>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</si>
  <si>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</si>
  <si>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</si>
  <si>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</si>
  <si>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</si>
  <si>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</si>
  <si>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</si>
  <si>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</si>
  <si>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</si>
  <si>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</si>
  <si>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</si>
  <si>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</si>
  <si>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</si>
  <si>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</si>
  <si>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</si>
  <si>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</si>
  <si>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</si>
  <si>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</si>
  <si>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</si>
  <si>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</si>
  <si>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</si>
  <si>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</si>
  <si>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</si>
  <si>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</si>
  <si>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</si>
  <si>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</si>
  <si>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</si>
  <si>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</si>
  <si>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</si>
  <si>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</si>
  <si>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</si>
  <si>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</si>
  <si>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</si>
  <si>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</si>
  <si>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</si>
  <si>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</si>
  <si>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</si>
  <si>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</si>
  <si>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</si>
  <si>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</si>
  <si>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</si>
  <si>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</si>
  <si>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</si>
  <si>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</si>
  <si>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</si>
  <si>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</si>
  <si>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</si>
  <si>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</si>
  <si>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</si>
  <si>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</si>
  <si>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</si>
  <si>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</si>
  <si>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</si>
  <si>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</si>
  <si>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</si>
  <si>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</si>
  <si>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</si>
  <si>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</si>
  <si>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</si>
  <si>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</si>
  <si>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</si>
  <si>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</si>
  <si>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</si>
  <si>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</si>
  <si>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</si>
  <si>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</si>
  <si>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</si>
  <si>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</si>
  <si>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</si>
  <si>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</si>
  <si>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</si>
  <si>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</si>
  <si>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</si>
  <si>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</si>
  <si>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</si>
  <si>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</si>
  <si>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</si>
  <si>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</si>
  <si>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</si>
  <si>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</si>
  <si>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</si>
  <si>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</si>
  <si>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</si>
  <si>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</si>
  <si>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</si>
  <si>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</si>
  <si>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</si>
  <si>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</si>
  <si>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</si>
  <si>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20/07/18 - VENCIMENTO 27/07/18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</si>
</sst>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464086</v>
      </c>
      <c r="C7" s="10">
        <f>C8+C20+C24</f>
        <v>329374</v>
      </c>
      <c r="D7" s="10">
        <f>D8+D20+D24</f>
        <v>361764</v>
      </c>
      <c r="E7" s="10">
        <f>E8+E20+E24</f>
        <v>59613</v>
      </c>
      <c r="F7" s="10">
        <f aca="true" t="shared" si="0" ref="F7:N7">F8+F20+F24</f>
        <v>303418</v>
      </c>
      <c r="G7" s="10">
        <f t="shared" si="0"/>
        <v>472890</v>
      </c>
      <c r="H7" s="10">
        <f>H8+H20+H24</f>
        <v>333178</v>
      </c>
      <c r="I7" s="10">
        <f>I8+I20+I24</f>
        <v>93371</v>
      </c>
      <c r="J7" s="10">
        <f>J8+J20+J24</f>
        <v>384093</v>
      </c>
      <c r="K7" s="10">
        <f>K8+K20+K24</f>
        <v>286187</v>
      </c>
      <c r="L7" s="10">
        <f>L8+L20+L24</f>
        <v>342410</v>
      </c>
      <c r="M7" s="10">
        <f t="shared" si="0"/>
        <v>136090</v>
      </c>
      <c r="N7" s="10">
        <f t="shared" si="0"/>
        <v>86679</v>
      </c>
      <c r="O7" s="10">
        <f>+O8+O20+O24</f>
        <v>3653153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221909</v>
      </c>
      <c r="C8" s="12">
        <f>+C9+C12+C16</f>
        <v>167770</v>
      </c>
      <c r="D8" s="12">
        <f>+D9+D12+D16</f>
        <v>199194</v>
      </c>
      <c r="E8" s="12">
        <f>+E9+E12+E16</f>
        <v>30019</v>
      </c>
      <c r="F8" s="12">
        <f aca="true" t="shared" si="1" ref="F8:N8">+F9+F12+F16</f>
        <v>156804</v>
      </c>
      <c r="G8" s="12">
        <f t="shared" si="1"/>
        <v>247059</v>
      </c>
      <c r="H8" s="12">
        <f>+H9+H12+H16</f>
        <v>166876</v>
      </c>
      <c r="I8" s="12">
        <f>+I9+I12+I16</f>
        <v>47932</v>
      </c>
      <c r="J8" s="12">
        <f>+J9+J12+J16</f>
        <v>199170</v>
      </c>
      <c r="K8" s="12">
        <f>+K9+K12+K16</f>
        <v>146430</v>
      </c>
      <c r="L8" s="12">
        <f>+L9+L12+L16</f>
        <v>165274</v>
      </c>
      <c r="M8" s="12">
        <f t="shared" si="1"/>
        <v>73441</v>
      </c>
      <c r="N8" s="12">
        <f t="shared" si="1"/>
        <v>49078</v>
      </c>
      <c r="O8" s="12">
        <f>SUM(B8:N8)</f>
        <v>1870956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21837</v>
      </c>
      <c r="C9" s="14">
        <v>21356</v>
      </c>
      <c r="D9" s="14">
        <v>15699</v>
      </c>
      <c r="E9" s="14">
        <v>2679</v>
      </c>
      <c r="F9" s="14">
        <v>13353</v>
      </c>
      <c r="G9" s="14">
        <v>23657</v>
      </c>
      <c r="H9" s="14">
        <v>21139</v>
      </c>
      <c r="I9" s="14">
        <v>6094</v>
      </c>
      <c r="J9" s="14">
        <v>12845</v>
      </c>
      <c r="K9" s="14">
        <v>17296</v>
      </c>
      <c r="L9" s="14">
        <v>13070</v>
      </c>
      <c r="M9" s="14">
        <v>8335</v>
      </c>
      <c r="N9" s="14">
        <v>5793</v>
      </c>
      <c r="O9" s="12">
        <f aca="true" t="shared" si="2" ref="O9:O19">SUM(B9:N9)</f>
        <v>183153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21837</v>
      </c>
      <c r="C10" s="14">
        <f>+C9-C11</f>
        <v>21356</v>
      </c>
      <c r="D10" s="14">
        <f>+D9-D11</f>
        <v>15699</v>
      </c>
      <c r="E10" s="14">
        <f>+E9-E11</f>
        <v>2679</v>
      </c>
      <c r="F10" s="14">
        <f aca="true" t="shared" si="3" ref="F10:N10">+F9-F11</f>
        <v>13353</v>
      </c>
      <c r="G10" s="14">
        <f t="shared" si="3"/>
        <v>23657</v>
      </c>
      <c r="H10" s="14">
        <f>+H9-H11</f>
        <v>21139</v>
      </c>
      <c r="I10" s="14">
        <f>+I9-I11</f>
        <v>6094</v>
      </c>
      <c r="J10" s="14">
        <f>+J9-J11</f>
        <v>12845</v>
      </c>
      <c r="K10" s="14">
        <f>+K9-K11</f>
        <v>17296</v>
      </c>
      <c r="L10" s="14">
        <f>+L9-L11</f>
        <v>13070</v>
      </c>
      <c r="M10" s="14">
        <f t="shared" si="3"/>
        <v>8335</v>
      </c>
      <c r="N10" s="14">
        <f t="shared" si="3"/>
        <v>5793</v>
      </c>
      <c r="O10" s="12">
        <f t="shared" si="2"/>
        <v>183153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190927</v>
      </c>
      <c r="C12" s="14">
        <f>C13+C14+C15</f>
        <v>139553</v>
      </c>
      <c r="D12" s="14">
        <f>D13+D14+D15</f>
        <v>176220</v>
      </c>
      <c r="E12" s="14">
        <f>E13+E14+E15</f>
        <v>26181</v>
      </c>
      <c r="F12" s="14">
        <f aca="true" t="shared" si="4" ref="F12:N12">F13+F14+F15</f>
        <v>136804</v>
      </c>
      <c r="G12" s="14">
        <f t="shared" si="4"/>
        <v>211972</v>
      </c>
      <c r="H12" s="14">
        <f>H13+H14+H15</f>
        <v>139276</v>
      </c>
      <c r="I12" s="14">
        <f>I13+I14+I15</f>
        <v>39979</v>
      </c>
      <c r="J12" s="14">
        <f>J13+J14+J15</f>
        <v>177518</v>
      </c>
      <c r="K12" s="14">
        <f>K13+K14+K15</f>
        <v>123059</v>
      </c>
      <c r="L12" s="14">
        <f>L13+L14+L15</f>
        <v>144498</v>
      </c>
      <c r="M12" s="14">
        <f t="shared" si="4"/>
        <v>62295</v>
      </c>
      <c r="N12" s="14">
        <f t="shared" si="4"/>
        <v>41641</v>
      </c>
      <c r="O12" s="12">
        <f t="shared" si="2"/>
        <v>1609923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95899</v>
      </c>
      <c r="C13" s="14">
        <v>71384</v>
      </c>
      <c r="D13" s="14">
        <v>85823</v>
      </c>
      <c r="E13" s="14">
        <v>13063</v>
      </c>
      <c r="F13" s="14">
        <v>66994</v>
      </c>
      <c r="G13" s="14">
        <v>105277</v>
      </c>
      <c r="H13" s="14">
        <v>71794</v>
      </c>
      <c r="I13" s="14">
        <v>20883</v>
      </c>
      <c r="J13" s="14">
        <v>89790</v>
      </c>
      <c r="K13" s="14">
        <v>61023</v>
      </c>
      <c r="L13" s="14">
        <v>71088</v>
      </c>
      <c r="M13" s="14">
        <v>29897</v>
      </c>
      <c r="N13" s="14">
        <v>19601</v>
      </c>
      <c r="O13" s="12">
        <f t="shared" si="2"/>
        <v>802516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92241</v>
      </c>
      <c r="C14" s="14">
        <v>65016</v>
      </c>
      <c r="D14" s="14">
        <v>88343</v>
      </c>
      <c r="E14" s="14">
        <v>12587</v>
      </c>
      <c r="F14" s="14">
        <v>67401</v>
      </c>
      <c r="G14" s="14">
        <v>101609</v>
      </c>
      <c r="H14" s="14">
        <v>64899</v>
      </c>
      <c r="I14" s="14">
        <v>18380</v>
      </c>
      <c r="J14" s="14">
        <v>85770</v>
      </c>
      <c r="K14" s="14">
        <v>59905</v>
      </c>
      <c r="L14" s="14">
        <v>71640</v>
      </c>
      <c r="M14" s="14">
        <v>31407</v>
      </c>
      <c r="N14" s="14">
        <v>21492</v>
      </c>
      <c r="O14" s="12">
        <f t="shared" si="2"/>
        <v>780690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2787</v>
      </c>
      <c r="C15" s="14">
        <v>3153</v>
      </c>
      <c r="D15" s="14">
        <v>2054</v>
      </c>
      <c r="E15" s="14">
        <v>531</v>
      </c>
      <c r="F15" s="14">
        <v>2409</v>
      </c>
      <c r="G15" s="14">
        <v>5086</v>
      </c>
      <c r="H15" s="14">
        <v>2583</v>
      </c>
      <c r="I15" s="14">
        <v>716</v>
      </c>
      <c r="J15" s="14">
        <v>1958</v>
      </c>
      <c r="K15" s="14">
        <v>2131</v>
      </c>
      <c r="L15" s="14">
        <v>1770</v>
      </c>
      <c r="M15" s="14">
        <v>991</v>
      </c>
      <c r="N15" s="14">
        <v>548</v>
      </c>
      <c r="O15" s="12">
        <f t="shared" si="2"/>
        <v>26717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9145</v>
      </c>
      <c r="C16" s="14">
        <f>C17+C18+C19</f>
        <v>6861</v>
      </c>
      <c r="D16" s="14">
        <f>D17+D18+D19</f>
        <v>7275</v>
      </c>
      <c r="E16" s="14">
        <f>E17+E18+E19</f>
        <v>1159</v>
      </c>
      <c r="F16" s="14">
        <f aca="true" t="shared" si="5" ref="F16:N16">F17+F18+F19</f>
        <v>6647</v>
      </c>
      <c r="G16" s="14">
        <f t="shared" si="5"/>
        <v>11430</v>
      </c>
      <c r="H16" s="14">
        <f>H17+H18+H19</f>
        <v>6461</v>
      </c>
      <c r="I16" s="14">
        <f>I17+I18+I19</f>
        <v>1859</v>
      </c>
      <c r="J16" s="14">
        <f>J17+J18+J19</f>
        <v>8807</v>
      </c>
      <c r="K16" s="14">
        <f>K17+K18+K19</f>
        <v>6075</v>
      </c>
      <c r="L16" s="14">
        <f>L17+L18+L19</f>
        <v>7706</v>
      </c>
      <c r="M16" s="14">
        <f t="shared" si="5"/>
        <v>2811</v>
      </c>
      <c r="N16" s="14">
        <f t="shared" si="5"/>
        <v>1644</v>
      </c>
      <c r="O16" s="12">
        <f t="shared" si="2"/>
        <v>77880</v>
      </c>
    </row>
    <row r="17" spans="1:26" ht="18.75" customHeight="1">
      <c r="A17" s="15" t="s">
        <v>16</v>
      </c>
      <c r="B17" s="14">
        <v>9112</v>
      </c>
      <c r="C17" s="14">
        <v>6851</v>
      </c>
      <c r="D17" s="14">
        <v>7264</v>
      </c>
      <c r="E17" s="14">
        <v>1154</v>
      </c>
      <c r="F17" s="14">
        <v>6637</v>
      </c>
      <c r="G17" s="14">
        <v>11410</v>
      </c>
      <c r="H17" s="14">
        <v>6451</v>
      </c>
      <c r="I17" s="14">
        <v>1859</v>
      </c>
      <c r="J17" s="14">
        <v>8790</v>
      </c>
      <c r="K17" s="14">
        <v>6045</v>
      </c>
      <c r="L17" s="14">
        <v>7687</v>
      </c>
      <c r="M17" s="14">
        <v>2801</v>
      </c>
      <c r="N17" s="14">
        <v>1636</v>
      </c>
      <c r="O17" s="12">
        <f t="shared" si="2"/>
        <v>77697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19</v>
      </c>
      <c r="C18" s="14">
        <v>10</v>
      </c>
      <c r="D18" s="14">
        <v>8</v>
      </c>
      <c r="E18" s="14">
        <v>3</v>
      </c>
      <c r="F18" s="14">
        <v>4</v>
      </c>
      <c r="G18" s="14">
        <v>13</v>
      </c>
      <c r="H18" s="14">
        <v>9</v>
      </c>
      <c r="I18" s="14">
        <v>0</v>
      </c>
      <c r="J18" s="14">
        <v>12</v>
      </c>
      <c r="K18" s="14">
        <v>18</v>
      </c>
      <c r="L18" s="14">
        <v>17</v>
      </c>
      <c r="M18" s="14">
        <v>7</v>
      </c>
      <c r="N18" s="14">
        <v>7</v>
      </c>
      <c r="O18" s="12">
        <f t="shared" si="2"/>
        <v>127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14</v>
      </c>
      <c r="C19" s="14">
        <v>0</v>
      </c>
      <c r="D19" s="14">
        <v>3</v>
      </c>
      <c r="E19" s="14">
        <v>2</v>
      </c>
      <c r="F19" s="14">
        <v>6</v>
      </c>
      <c r="G19" s="14">
        <v>7</v>
      </c>
      <c r="H19" s="14">
        <v>1</v>
      </c>
      <c r="I19" s="14">
        <v>0</v>
      </c>
      <c r="J19" s="14">
        <v>5</v>
      </c>
      <c r="K19" s="14">
        <v>12</v>
      </c>
      <c r="L19" s="14">
        <v>2</v>
      </c>
      <c r="M19" s="14">
        <v>3</v>
      </c>
      <c r="N19" s="14">
        <v>1</v>
      </c>
      <c r="O19" s="12">
        <f t="shared" si="2"/>
        <v>56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138801</v>
      </c>
      <c r="C20" s="18">
        <f>C21+C22+C23</f>
        <v>83346</v>
      </c>
      <c r="D20" s="18">
        <f>D21+D22+D23</f>
        <v>81764</v>
      </c>
      <c r="E20" s="18">
        <f>E21+E22+E23</f>
        <v>13442</v>
      </c>
      <c r="F20" s="18">
        <f aca="true" t="shared" si="6" ref="F20:N20">F21+F22+F23</f>
        <v>73203</v>
      </c>
      <c r="G20" s="18">
        <f t="shared" si="6"/>
        <v>112223</v>
      </c>
      <c r="H20" s="18">
        <f>H21+H22+H23</f>
        <v>92103</v>
      </c>
      <c r="I20" s="18">
        <f>I21+I22+I23</f>
        <v>24625</v>
      </c>
      <c r="J20" s="18">
        <f>J21+J22+J23</f>
        <v>107203</v>
      </c>
      <c r="K20" s="18">
        <f>K21+K22+K23</f>
        <v>75191</v>
      </c>
      <c r="L20" s="18">
        <f>L21+L22+L23</f>
        <v>112289</v>
      </c>
      <c r="M20" s="18">
        <f t="shared" si="6"/>
        <v>41480</v>
      </c>
      <c r="N20" s="18">
        <f t="shared" si="6"/>
        <v>25028</v>
      </c>
      <c r="O20" s="12">
        <f aca="true" t="shared" si="7" ref="O20:O26">SUM(B20:N20)</f>
        <v>980698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75642</v>
      </c>
      <c r="C21" s="14">
        <v>48408</v>
      </c>
      <c r="D21" s="14">
        <v>45048</v>
      </c>
      <c r="E21" s="14">
        <v>7766</v>
      </c>
      <c r="F21" s="14">
        <v>40720</v>
      </c>
      <c r="G21" s="14">
        <v>63165</v>
      </c>
      <c r="H21" s="14">
        <v>52844</v>
      </c>
      <c r="I21" s="14">
        <v>14208</v>
      </c>
      <c r="J21" s="14">
        <v>60484</v>
      </c>
      <c r="K21" s="14">
        <v>41466</v>
      </c>
      <c r="L21" s="14">
        <v>60037</v>
      </c>
      <c r="M21" s="14">
        <v>22155</v>
      </c>
      <c r="N21" s="14">
        <v>12859</v>
      </c>
      <c r="O21" s="12">
        <f t="shared" si="7"/>
        <v>544802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61632</v>
      </c>
      <c r="C22" s="14">
        <v>33628</v>
      </c>
      <c r="D22" s="14">
        <v>35865</v>
      </c>
      <c r="E22" s="14">
        <v>5498</v>
      </c>
      <c r="F22" s="14">
        <v>31501</v>
      </c>
      <c r="G22" s="14">
        <v>47156</v>
      </c>
      <c r="H22" s="14">
        <v>38163</v>
      </c>
      <c r="I22" s="14">
        <v>10088</v>
      </c>
      <c r="J22" s="14">
        <v>45756</v>
      </c>
      <c r="K22" s="14">
        <v>32774</v>
      </c>
      <c r="L22" s="14">
        <v>51218</v>
      </c>
      <c r="M22" s="14">
        <v>18796</v>
      </c>
      <c r="N22" s="14">
        <v>11886</v>
      </c>
      <c r="O22" s="12">
        <f t="shared" si="7"/>
        <v>423961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1527</v>
      </c>
      <c r="C23" s="14">
        <v>1310</v>
      </c>
      <c r="D23" s="14">
        <v>851</v>
      </c>
      <c r="E23" s="14">
        <v>178</v>
      </c>
      <c r="F23" s="14">
        <v>982</v>
      </c>
      <c r="G23" s="14">
        <v>1902</v>
      </c>
      <c r="H23" s="14">
        <v>1096</v>
      </c>
      <c r="I23" s="14">
        <v>329</v>
      </c>
      <c r="J23" s="14">
        <v>963</v>
      </c>
      <c r="K23" s="14">
        <v>951</v>
      </c>
      <c r="L23" s="14">
        <v>1034</v>
      </c>
      <c r="M23" s="14">
        <v>529</v>
      </c>
      <c r="N23" s="14">
        <v>283</v>
      </c>
      <c r="O23" s="12">
        <f t="shared" si="7"/>
        <v>11935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103376</v>
      </c>
      <c r="C24" s="14">
        <f>C25+C26</f>
        <v>78258</v>
      </c>
      <c r="D24" s="14">
        <f>D25+D26</f>
        <v>80806</v>
      </c>
      <c r="E24" s="14">
        <f>E25+E26</f>
        <v>16152</v>
      </c>
      <c r="F24" s="14">
        <f aca="true" t="shared" si="8" ref="F24:N24">F25+F26</f>
        <v>73411</v>
      </c>
      <c r="G24" s="14">
        <f t="shared" si="8"/>
        <v>113608</v>
      </c>
      <c r="H24" s="14">
        <f>H25+H26</f>
        <v>74199</v>
      </c>
      <c r="I24" s="14">
        <f>I25+I26</f>
        <v>20814</v>
      </c>
      <c r="J24" s="14">
        <f>J25+J26</f>
        <v>77720</v>
      </c>
      <c r="K24" s="14">
        <f>K25+K26</f>
        <v>64566</v>
      </c>
      <c r="L24" s="14">
        <f>L25+L26</f>
        <v>64847</v>
      </c>
      <c r="M24" s="14">
        <f t="shared" si="8"/>
        <v>21169</v>
      </c>
      <c r="N24" s="14">
        <f t="shared" si="8"/>
        <v>12573</v>
      </c>
      <c r="O24" s="12">
        <f t="shared" si="7"/>
        <v>801499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72346</v>
      </c>
      <c r="C25" s="14">
        <v>60118</v>
      </c>
      <c r="D25" s="14">
        <v>59030</v>
      </c>
      <c r="E25" s="14">
        <v>12534</v>
      </c>
      <c r="F25" s="14">
        <v>55906</v>
      </c>
      <c r="G25" s="14">
        <v>87381</v>
      </c>
      <c r="H25" s="14">
        <v>58653</v>
      </c>
      <c r="I25" s="14">
        <v>16809</v>
      </c>
      <c r="J25" s="14">
        <v>54493</v>
      </c>
      <c r="K25" s="14">
        <v>48379</v>
      </c>
      <c r="L25" s="14">
        <v>47062</v>
      </c>
      <c r="M25" s="14">
        <v>15206</v>
      </c>
      <c r="N25" s="14">
        <v>8482</v>
      </c>
      <c r="O25" s="12">
        <f t="shared" si="7"/>
        <v>596399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31030</v>
      </c>
      <c r="C26" s="14">
        <v>18140</v>
      </c>
      <c r="D26" s="14">
        <v>21776</v>
      </c>
      <c r="E26" s="14">
        <v>3618</v>
      </c>
      <c r="F26" s="14">
        <v>17505</v>
      </c>
      <c r="G26" s="14">
        <v>26227</v>
      </c>
      <c r="H26" s="14">
        <v>15546</v>
      </c>
      <c r="I26" s="14">
        <v>4005</v>
      </c>
      <c r="J26" s="14">
        <v>23227</v>
      </c>
      <c r="K26" s="14">
        <v>16187</v>
      </c>
      <c r="L26" s="14">
        <v>17785</v>
      </c>
      <c r="M26" s="14">
        <v>5963</v>
      </c>
      <c r="N26" s="14">
        <v>4091</v>
      </c>
      <c r="O26" s="12">
        <f t="shared" si="7"/>
        <v>205100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978368.68850956</v>
      </c>
      <c r="C36" s="60">
        <f aca="true" t="shared" si="11" ref="C36:N36">C37+C38+C39+C40</f>
        <v>728652.358907</v>
      </c>
      <c r="D36" s="60">
        <f t="shared" si="11"/>
        <v>685912.7326882</v>
      </c>
      <c r="E36" s="60">
        <f t="shared" si="11"/>
        <v>165268.67637919998</v>
      </c>
      <c r="F36" s="60">
        <f t="shared" si="11"/>
        <v>664914.8569269</v>
      </c>
      <c r="G36" s="60">
        <f t="shared" si="11"/>
        <v>822944.422</v>
      </c>
      <c r="H36" s="60">
        <f t="shared" si="11"/>
        <v>700458.2278</v>
      </c>
      <c r="I36" s="60">
        <f>I37+I38+I39+I40</f>
        <v>199787.1903742</v>
      </c>
      <c r="J36" s="60">
        <f>J37+J38+J39+J40</f>
        <v>798367.9341973999</v>
      </c>
      <c r="K36" s="60">
        <f>K37+K38+K39+K40</f>
        <v>704065.7912141001</v>
      </c>
      <c r="L36" s="60">
        <f>L37+L38+L39+L40</f>
        <v>799975.7873216</v>
      </c>
      <c r="M36" s="60">
        <f t="shared" si="11"/>
        <v>400308.20630869997</v>
      </c>
      <c r="N36" s="60">
        <f t="shared" si="11"/>
        <v>219021.26460224</v>
      </c>
      <c r="O36" s="60">
        <f>O37+O38+O39+O40</f>
        <v>7868046.1372291</v>
      </c>
    </row>
    <row r="37" spans="1:15" ht="18.75" customHeight="1">
      <c r="A37" s="57" t="s">
        <v>50</v>
      </c>
      <c r="B37" s="54">
        <f aca="true" t="shared" si="12" ref="B37:N37">B29*B7</f>
        <v>973327.5678000001</v>
      </c>
      <c r="C37" s="54">
        <f t="shared" si="12"/>
        <v>724754.5496</v>
      </c>
      <c r="D37" s="54">
        <f t="shared" si="12"/>
        <v>675847.5048</v>
      </c>
      <c r="E37" s="54">
        <f t="shared" si="12"/>
        <v>164996.8614</v>
      </c>
      <c r="F37" s="54">
        <f t="shared" si="12"/>
        <v>661845.6834</v>
      </c>
      <c r="G37" s="54">
        <f t="shared" si="12"/>
        <v>818052.411</v>
      </c>
      <c r="H37" s="54">
        <f t="shared" si="12"/>
        <v>696575.2446</v>
      </c>
      <c r="I37" s="54">
        <f>I29*I7</f>
        <v>199655.20930000002</v>
      </c>
      <c r="J37" s="54">
        <f>J29*J7</f>
        <v>788927.0219999999</v>
      </c>
      <c r="K37" s="54">
        <f>K29*K7</f>
        <v>690111.3318</v>
      </c>
      <c r="L37" s="54">
        <f>L29*L7</f>
        <v>791035.582</v>
      </c>
      <c r="M37" s="54">
        <f t="shared" si="12"/>
        <v>394865.135</v>
      </c>
      <c r="N37" s="54">
        <f t="shared" si="12"/>
        <v>217937.0097</v>
      </c>
      <c r="O37" s="56">
        <f>SUM(B37:N37)</f>
        <v>7797931.1124</v>
      </c>
    </row>
    <row r="38" spans="1:15" ht="18.75" customHeight="1">
      <c r="A38" s="57" t="s">
        <v>51</v>
      </c>
      <c r="B38" s="54">
        <f aca="true" t="shared" si="13" ref="B38:N38">B30*B7</f>
        <v>-2874.7992904400003</v>
      </c>
      <c r="C38" s="54">
        <f t="shared" si="13"/>
        <v>-1933.260693</v>
      </c>
      <c r="D38" s="54">
        <f t="shared" si="13"/>
        <v>-2007.7721118</v>
      </c>
      <c r="E38" s="54">
        <f t="shared" si="13"/>
        <v>-374.4650208</v>
      </c>
      <c r="F38" s="54">
        <f t="shared" si="13"/>
        <v>-1929.1164731000001</v>
      </c>
      <c r="G38" s="54">
        <f t="shared" si="13"/>
        <v>-2411.739</v>
      </c>
      <c r="H38" s="54">
        <f t="shared" si="13"/>
        <v>-1865.7968</v>
      </c>
      <c r="I38" s="54">
        <f>I30*I7</f>
        <v>-522.8589258000001</v>
      </c>
      <c r="J38" s="54">
        <f>J30*J7</f>
        <v>-2184.7978026</v>
      </c>
      <c r="K38" s="54">
        <f>K30*K7</f>
        <v>-1821.7805859</v>
      </c>
      <c r="L38" s="54">
        <f>L30*L7</f>
        <v>-2140.1446784</v>
      </c>
      <c r="M38" s="54">
        <f t="shared" si="13"/>
        <v>-1002.7886913</v>
      </c>
      <c r="N38" s="54">
        <f t="shared" si="13"/>
        <v>-634.61509776</v>
      </c>
      <c r="O38" s="25">
        <f>SUM(B38:N38)</f>
        <v>-21703.9351709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3438.55</v>
      </c>
      <c r="D40" s="54">
        <v>9911.6</v>
      </c>
      <c r="E40" s="54">
        <v>0</v>
      </c>
      <c r="F40" s="54">
        <v>2836.89</v>
      </c>
      <c r="G40" s="54">
        <v>4641.59</v>
      </c>
      <c r="H40" s="54">
        <v>3506.06</v>
      </c>
      <c r="I40" s="54">
        <v>0</v>
      </c>
      <c r="J40" s="54">
        <v>9079.11</v>
      </c>
      <c r="K40" s="54">
        <v>13657.64</v>
      </c>
      <c r="L40" s="54">
        <v>8478.11</v>
      </c>
      <c r="M40" s="54">
        <v>5174.7</v>
      </c>
      <c r="N40" s="54">
        <v>999.83</v>
      </c>
      <c r="O40" s="56">
        <f>SUM(B40:N40)</f>
        <v>66382.92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-112987.51</v>
      </c>
      <c r="C42" s="25">
        <f aca="true" t="shared" si="15" ref="C42:N42">+C43+C46+C58+C59</f>
        <v>-102429.23999999999</v>
      </c>
      <c r="D42" s="25">
        <f t="shared" si="15"/>
        <v>-97446.59</v>
      </c>
      <c r="E42" s="25">
        <f t="shared" si="15"/>
        <v>-31669.06</v>
      </c>
      <c r="F42" s="25">
        <f t="shared" si="15"/>
        <v>-117515.22</v>
      </c>
      <c r="G42" s="25">
        <f t="shared" si="15"/>
        <v>-222874.66999999998</v>
      </c>
      <c r="H42" s="25">
        <f t="shared" si="15"/>
        <v>-105872.03</v>
      </c>
      <c r="I42" s="25">
        <f>+I43+I46+I58+I59</f>
        <v>-31150.65</v>
      </c>
      <c r="J42" s="25">
        <f>+J43+J46+J58+J59</f>
        <v>-60585.57</v>
      </c>
      <c r="K42" s="25">
        <f>+K43+K46+K58+K59</f>
        <v>-97737.28</v>
      </c>
      <c r="L42" s="25">
        <f>+L43+L46+L58+L59</f>
        <v>-146519.16999999998</v>
      </c>
      <c r="M42" s="25">
        <f t="shared" si="15"/>
        <v>-53849.009999999995</v>
      </c>
      <c r="N42" s="25">
        <f t="shared" si="15"/>
        <v>-30209.71</v>
      </c>
      <c r="O42" s="25">
        <f>+O43+O46+O58+O59</f>
        <v>-1210845.71</v>
      </c>
    </row>
    <row r="43" spans="1:15" ht="18.75" customHeight="1">
      <c r="A43" s="17" t="s">
        <v>55</v>
      </c>
      <c r="B43" s="26">
        <f>B44+B45</f>
        <v>-87348</v>
      </c>
      <c r="C43" s="26">
        <f>C44+C45</f>
        <v>-85424</v>
      </c>
      <c r="D43" s="26">
        <f>D44+D45</f>
        <v>-62796</v>
      </c>
      <c r="E43" s="26">
        <f>E44+E45</f>
        <v>-10716</v>
      </c>
      <c r="F43" s="26">
        <f aca="true" t="shared" si="16" ref="F43:N43">F44+F45</f>
        <v>-53412</v>
      </c>
      <c r="G43" s="26">
        <f t="shared" si="16"/>
        <v>-94628</v>
      </c>
      <c r="H43" s="26">
        <f t="shared" si="16"/>
        <v>-84556</v>
      </c>
      <c r="I43" s="26">
        <f>I44+I45</f>
        <v>-24376</v>
      </c>
      <c r="J43" s="26">
        <f>J44+J45</f>
        <v>-51380</v>
      </c>
      <c r="K43" s="26">
        <f>K44+K45</f>
        <v>-69184</v>
      </c>
      <c r="L43" s="26">
        <f>L44+L45</f>
        <v>-52280</v>
      </c>
      <c r="M43" s="26">
        <f t="shared" si="16"/>
        <v>-33340</v>
      </c>
      <c r="N43" s="26">
        <f t="shared" si="16"/>
        <v>-23172</v>
      </c>
      <c r="O43" s="25">
        <f aca="true" t="shared" si="17" ref="O43:O59">SUM(B43:N43)</f>
        <v>-732612</v>
      </c>
    </row>
    <row r="44" spans="1:26" ht="18.75" customHeight="1">
      <c r="A44" s="13" t="s">
        <v>56</v>
      </c>
      <c r="B44" s="20">
        <f>ROUND(-B9*$D$3,2)</f>
        <v>-87348</v>
      </c>
      <c r="C44" s="20">
        <f>ROUND(-C9*$D$3,2)</f>
        <v>-85424</v>
      </c>
      <c r="D44" s="20">
        <f>ROUND(-D9*$D$3,2)</f>
        <v>-62796</v>
      </c>
      <c r="E44" s="20">
        <f>ROUND(-E9*$D$3,2)</f>
        <v>-10716</v>
      </c>
      <c r="F44" s="20">
        <f aca="true" t="shared" si="18" ref="F44:N44">ROUND(-F9*$D$3,2)</f>
        <v>-53412</v>
      </c>
      <c r="G44" s="20">
        <f t="shared" si="18"/>
        <v>-94628</v>
      </c>
      <c r="H44" s="20">
        <f t="shared" si="18"/>
        <v>-84556</v>
      </c>
      <c r="I44" s="20">
        <f>ROUND(-I9*$D$3,2)</f>
        <v>-24376</v>
      </c>
      <c r="J44" s="20">
        <f>ROUND(-J9*$D$3,2)</f>
        <v>-51380</v>
      </c>
      <c r="K44" s="20">
        <f>ROUND(-K9*$D$3,2)</f>
        <v>-69184</v>
      </c>
      <c r="L44" s="20">
        <f>ROUND(-L9*$D$3,2)</f>
        <v>-52280</v>
      </c>
      <c r="M44" s="20">
        <f t="shared" si="18"/>
        <v>-33340</v>
      </c>
      <c r="N44" s="20">
        <f t="shared" si="18"/>
        <v>-23172</v>
      </c>
      <c r="O44" s="46">
        <f t="shared" si="17"/>
        <v>-732612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-25639.51</v>
      </c>
      <c r="C46" s="26">
        <f aca="true" t="shared" si="20" ref="C46:O46">SUM(C47:C57)</f>
        <v>-17005.239999999998</v>
      </c>
      <c r="D46" s="26">
        <f t="shared" si="20"/>
        <v>-34650.59</v>
      </c>
      <c r="E46" s="26">
        <f t="shared" si="20"/>
        <v>-20953.06</v>
      </c>
      <c r="F46" s="26">
        <f t="shared" si="20"/>
        <v>-64103.22</v>
      </c>
      <c r="G46" s="26">
        <f t="shared" si="20"/>
        <v>-128246.67</v>
      </c>
      <c r="H46" s="26">
        <f t="shared" si="20"/>
        <v>-21316.03</v>
      </c>
      <c r="I46" s="26">
        <f t="shared" si="20"/>
        <v>-6774.65</v>
      </c>
      <c r="J46" s="26">
        <f t="shared" si="20"/>
        <v>-9205.57</v>
      </c>
      <c r="K46" s="26">
        <f t="shared" si="20"/>
        <v>-28553.28</v>
      </c>
      <c r="L46" s="26">
        <f t="shared" si="20"/>
        <v>-94239.17</v>
      </c>
      <c r="M46" s="26">
        <f t="shared" si="20"/>
        <v>-20509.01</v>
      </c>
      <c r="N46" s="26">
        <f t="shared" si="20"/>
        <v>-7037.71</v>
      </c>
      <c r="O46" s="26">
        <f t="shared" si="20"/>
        <v>-478233.71</v>
      </c>
    </row>
    <row r="47" spans="1:26" ht="18.75" customHeight="1">
      <c r="A47" s="13" t="s">
        <v>59</v>
      </c>
      <c r="B47" s="24">
        <v>-24379.51</v>
      </c>
      <c r="C47" s="24">
        <v>-13081.24</v>
      </c>
      <c r="D47" s="24">
        <v>-13870.56</v>
      </c>
      <c r="E47" s="24">
        <v>-20953.06</v>
      </c>
      <c r="F47" s="24">
        <v>-13943.89</v>
      </c>
      <c r="G47" s="24">
        <v>-29413.34</v>
      </c>
      <c r="H47" s="24">
        <v>-20092.03</v>
      </c>
      <c r="I47" s="24">
        <v>-5774.65</v>
      </c>
      <c r="J47" s="24">
        <v>-9205.57</v>
      </c>
      <c r="K47" s="24">
        <v>-28553.28</v>
      </c>
      <c r="L47" s="24">
        <v>-10164.17</v>
      </c>
      <c r="M47" s="24">
        <v>-20509.01</v>
      </c>
      <c r="N47" s="24">
        <v>-7037.71</v>
      </c>
      <c r="O47" s="24">
        <f t="shared" si="17"/>
        <v>-216978.02000000002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-1260</v>
      </c>
      <c r="C48" s="24">
        <v>-3924</v>
      </c>
      <c r="D48" s="24">
        <v>0</v>
      </c>
      <c r="E48" s="24">
        <v>0</v>
      </c>
      <c r="F48" s="24">
        <v>-1476</v>
      </c>
      <c r="G48" s="24">
        <v>0</v>
      </c>
      <c r="H48" s="24">
        <v>-1224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-7884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-500-20280.03</f>
        <v>-20780.03</v>
      </c>
      <c r="E49" s="24">
        <v>0</v>
      </c>
      <c r="F49" s="24">
        <f>-500-48183.33</f>
        <v>-48683.33</v>
      </c>
      <c r="G49" s="24">
        <f>-500-98333.33</f>
        <v>-98833.33</v>
      </c>
      <c r="H49" s="24">
        <v>0</v>
      </c>
      <c r="I49" s="24">
        <v>-1000</v>
      </c>
      <c r="J49" s="24">
        <v>0</v>
      </c>
      <c r="K49" s="24">
        <v>0</v>
      </c>
      <c r="L49" s="24">
        <v>-84075</v>
      </c>
      <c r="M49" s="24">
        <v>0</v>
      </c>
      <c r="N49" s="24">
        <v>0</v>
      </c>
      <c r="O49" s="24">
        <f t="shared" si="17"/>
        <v>-253371.69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865381.17850956</v>
      </c>
      <c r="C61" s="29">
        <f t="shared" si="21"/>
        <v>626223.118907</v>
      </c>
      <c r="D61" s="29">
        <f t="shared" si="21"/>
        <v>588466.1426882</v>
      </c>
      <c r="E61" s="29">
        <f t="shared" si="21"/>
        <v>133599.6163792</v>
      </c>
      <c r="F61" s="29">
        <f t="shared" si="21"/>
        <v>547399.6369269</v>
      </c>
      <c r="G61" s="29">
        <f t="shared" si="21"/>
        <v>600069.7520000001</v>
      </c>
      <c r="H61" s="29">
        <f t="shared" si="21"/>
        <v>594586.1978</v>
      </c>
      <c r="I61" s="29">
        <f t="shared" si="21"/>
        <v>168636.5403742</v>
      </c>
      <c r="J61" s="29">
        <f>+J36+J42</f>
        <v>737782.3641973999</v>
      </c>
      <c r="K61" s="29">
        <f>+K36+K42</f>
        <v>606328.5112141</v>
      </c>
      <c r="L61" s="29">
        <f>+L36+L42</f>
        <v>653456.6173216</v>
      </c>
      <c r="M61" s="29">
        <f t="shared" si="21"/>
        <v>346459.19630869996</v>
      </c>
      <c r="N61" s="29">
        <f t="shared" si="21"/>
        <v>188811.55460224</v>
      </c>
      <c r="O61" s="29">
        <f>SUM(B61:N61)</f>
        <v>6657200.427229101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865381.1699999999</v>
      </c>
      <c r="C64" s="36">
        <f aca="true" t="shared" si="22" ref="C64:N64">SUM(C65:C78)</f>
        <v>626223.11</v>
      </c>
      <c r="D64" s="36">
        <f t="shared" si="22"/>
        <v>588466.14</v>
      </c>
      <c r="E64" s="36">
        <f t="shared" si="22"/>
        <v>133599.61</v>
      </c>
      <c r="F64" s="36">
        <f t="shared" si="22"/>
        <v>547399.63</v>
      </c>
      <c r="G64" s="36">
        <f t="shared" si="22"/>
        <v>600069.75</v>
      </c>
      <c r="H64" s="36">
        <f t="shared" si="22"/>
        <v>594586.19</v>
      </c>
      <c r="I64" s="36">
        <f t="shared" si="22"/>
        <v>168636.54</v>
      </c>
      <c r="J64" s="36">
        <f t="shared" si="22"/>
        <v>737782.36</v>
      </c>
      <c r="K64" s="36">
        <f t="shared" si="22"/>
        <v>606328.51</v>
      </c>
      <c r="L64" s="36">
        <f t="shared" si="22"/>
        <v>653456.62</v>
      </c>
      <c r="M64" s="36">
        <f t="shared" si="22"/>
        <v>346459.2</v>
      </c>
      <c r="N64" s="36">
        <f t="shared" si="22"/>
        <v>188811.55</v>
      </c>
      <c r="O64" s="29">
        <f>SUM(O65:O78)</f>
        <v>6657200.38</v>
      </c>
    </row>
    <row r="65" spans="1:16" ht="18.75" customHeight="1">
      <c r="A65" s="17" t="s">
        <v>70</v>
      </c>
      <c r="B65" s="36">
        <v>157691.45</v>
      </c>
      <c r="C65" s="36">
        <v>174370.53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332061.98</v>
      </c>
      <c r="P65"/>
    </row>
    <row r="66" spans="1:16" ht="18.75" customHeight="1">
      <c r="A66" s="17" t="s">
        <v>71</v>
      </c>
      <c r="B66" s="36">
        <v>707689.72</v>
      </c>
      <c r="C66" s="36">
        <v>451852.58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1159542.3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588466.14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588466.14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133599.61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133599.61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547399.63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547399.63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600069.75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600069.75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594586.19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594586.19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168636.54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168636.54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737782.36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737782.36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606328.51</v>
      </c>
      <c r="L74" s="35">
        <v>0</v>
      </c>
      <c r="M74" s="35">
        <v>0</v>
      </c>
      <c r="N74" s="35">
        <v>0</v>
      </c>
      <c r="O74" s="29">
        <f t="shared" si="23"/>
        <v>606328.51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653456.62</v>
      </c>
      <c r="M75" s="35">
        <v>0</v>
      </c>
      <c r="N75" s="61">
        <v>0</v>
      </c>
      <c r="O75" s="26">
        <f t="shared" si="23"/>
        <v>653456.62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346459.2</v>
      </c>
      <c r="N76" s="35">
        <v>0</v>
      </c>
      <c r="O76" s="29">
        <f t="shared" si="23"/>
        <v>346459.2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188811.55</v>
      </c>
      <c r="O77" s="26">
        <f t="shared" si="23"/>
        <v>188811.55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2.3557958759377335</v>
      </c>
      <c r="C82" s="44">
        <v>2.5167051702085788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2.0473602429682365</v>
      </c>
      <c r="C83" s="44">
        <v>2.0985700300731267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1.8686246632837982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2.77235965945683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2.1820655561861853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1.7304295544418364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2.091831296784301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2.1397135124846045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2.0549419650902254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2.412437151981397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2.3115495380438658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2.903472013437431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2.515273994880421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2018-07-26T18:13:04Z</dcterms:modified>
  <cp:category/>
  <cp:version/>
  <cp:contentType/>
  <cp:contentStatus/>
</cp:coreProperties>
</file>