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<sst xmlns="http://schemas.openxmlformats.org/spreadsheetml/2006/main" count="112" uniqueCount="110">
  <si>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</si>
  <si>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</si>
  <si>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</si>
  <si>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</si>
  <si>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</si>
  <si>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</si>
  <si>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</si>
  <si>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</si>
  <si>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</si>
  <si>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</si>
  <si>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</si>
  <si>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</si>
  <si>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</si>
  <si>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</si>
  <si>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</si>
  <si>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</si>
  <si>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</si>
  <si>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</si>
  <si>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</si>
  <si>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</si>
  <si>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</si>
  <si>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</si>
  <si>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</si>
  <si>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</si>
  <si>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</si>
  <si>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</si>
  <si>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</si>
  <si>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</si>
  <si>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</si>
  <si>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</si>
  <si>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</si>
  <si>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</si>
  <si>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</si>
  <si>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</si>
  <si>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</si>
  <si>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</si>
  <si>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</si>
  <si>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</si>
  <si>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</si>
  <si>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</si>
  <si>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</si>
  <si>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</si>
  <si>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</si>
  <si>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</si>
  <si>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</si>
  <si>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</si>
  <si>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</si>
  <si>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</si>
  <si>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</si>
  <si>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</si>
  <si>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</si>
  <si>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</si>
  <si>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</si>
  <si>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</si>
  <si>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</si>
  <si>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</si>
  <si>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</si>
  <si>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</si>
  <si>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</si>
  <si>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</si>
  <si>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</si>
  <si>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</si>
  <si>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</si>
  <si>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</si>
  <si>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</si>
  <si>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</si>
  <si>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</si>
  <si>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</si>
  <si>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</si>
  <si>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</si>
  <si>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</si>
  <si>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</si>
  <si>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</si>
  <si>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</si>
  <si>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</si>
  <si>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</si>
  <si>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</si>
  <si>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</si>
  <si>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</si>
  <si>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</si>
  <si>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</si>
  <si>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</si>
  <si>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</si>
  <si>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</si>
  <si>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</si>
  <si>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</si>
  <si>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</si>
  <si>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</si>
  <si>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</si>
  <si>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</si>
  <si>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</si>
  <si>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</si>
  <si>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</si>
  <si>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</si>
  <si>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</si>
  <si>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</si>
  <si>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</si>
  <si>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</si>
  <si>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</si>
  <si>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</si>
  <si>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</si>
  <si>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</si>
  <si>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</si>
  <si>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</si>
  <si>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</si>
  <si>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</si>
  <si>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</si>
  <si>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</si>
  <si>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</si>
  <si>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19/07/18 - VENCIMENTO 26/07/18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</si>
</sst>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 quotePrefix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5" t="s">
        <v>29</v>
      </c>
      <c r="I6" s="65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451496</v>
      </c>
      <c r="C7" s="10">
        <f>C8+C20+C24</f>
        <v>325337</v>
      </c>
      <c r="D7" s="10">
        <f>D8+D20+D24</f>
        <v>353949</v>
      </c>
      <c r="E7" s="10">
        <f>E8+E20+E24</f>
        <v>58583</v>
      </c>
      <c r="F7" s="10">
        <f aca="true" t="shared" si="0" ref="F7:N7">F8+F20+F24</f>
        <v>293552</v>
      </c>
      <c r="G7" s="10">
        <f t="shared" si="0"/>
        <v>460042</v>
      </c>
      <c r="H7" s="10">
        <f>H8+H20+H24</f>
        <v>325692</v>
      </c>
      <c r="I7" s="10">
        <f>I8+I20+I24</f>
        <v>94152</v>
      </c>
      <c r="J7" s="10">
        <f>J8+J20+J24</f>
        <v>377103</v>
      </c>
      <c r="K7" s="10">
        <f>K8+K20+K24</f>
        <v>279827</v>
      </c>
      <c r="L7" s="10">
        <f>L8+L20+L24</f>
        <v>338167</v>
      </c>
      <c r="M7" s="10">
        <f t="shared" si="0"/>
        <v>136238</v>
      </c>
      <c r="N7" s="10">
        <f t="shared" si="0"/>
        <v>84990</v>
      </c>
      <c r="O7" s="10">
        <f>+O8+O20+O24</f>
        <v>3579128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213389</v>
      </c>
      <c r="C8" s="12">
        <f>+C9+C12+C16</f>
        <v>164546</v>
      </c>
      <c r="D8" s="12">
        <f>+D9+D12+D16</f>
        <v>193193</v>
      </c>
      <c r="E8" s="12">
        <f>+E9+E12+E16</f>
        <v>28741</v>
      </c>
      <c r="F8" s="12">
        <f aca="true" t="shared" si="1" ref="F8:N8">+F9+F12+F16</f>
        <v>151162</v>
      </c>
      <c r="G8" s="12">
        <f t="shared" si="1"/>
        <v>237970</v>
      </c>
      <c r="H8" s="12">
        <f>+H9+H12+H16</f>
        <v>161252</v>
      </c>
      <c r="I8" s="12">
        <f>+I9+I12+I16</f>
        <v>48290</v>
      </c>
      <c r="J8" s="12">
        <f>+J9+J12+J16</f>
        <v>193974</v>
      </c>
      <c r="K8" s="12">
        <f>+K9+K12+K16</f>
        <v>142130</v>
      </c>
      <c r="L8" s="12">
        <f>+L9+L12+L16</f>
        <v>160266</v>
      </c>
      <c r="M8" s="12">
        <f t="shared" si="1"/>
        <v>72812</v>
      </c>
      <c r="N8" s="12">
        <f t="shared" si="1"/>
        <v>47703</v>
      </c>
      <c r="O8" s="12">
        <f>SUM(B8:N8)</f>
        <v>1815428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18704</v>
      </c>
      <c r="C9" s="14">
        <v>18908</v>
      </c>
      <c r="D9" s="14">
        <v>13276</v>
      </c>
      <c r="E9" s="14">
        <v>2372</v>
      </c>
      <c r="F9" s="14">
        <v>11614</v>
      </c>
      <c r="G9" s="14">
        <v>20279</v>
      </c>
      <c r="H9" s="14">
        <v>18688</v>
      </c>
      <c r="I9" s="14">
        <v>5412</v>
      </c>
      <c r="J9" s="14">
        <v>10831</v>
      </c>
      <c r="K9" s="14">
        <v>14866</v>
      </c>
      <c r="L9" s="14">
        <v>11533</v>
      </c>
      <c r="M9" s="14">
        <v>7539</v>
      </c>
      <c r="N9" s="14">
        <v>5059</v>
      </c>
      <c r="O9" s="12">
        <f aca="true" t="shared" si="2" ref="O9:O19">SUM(B9:N9)</f>
        <v>159081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18704</v>
      </c>
      <c r="C10" s="14">
        <f>+C9-C11</f>
        <v>18908</v>
      </c>
      <c r="D10" s="14">
        <f>+D9-D11</f>
        <v>13276</v>
      </c>
      <c r="E10" s="14">
        <f>+E9-E11</f>
        <v>2372</v>
      </c>
      <c r="F10" s="14">
        <f aca="true" t="shared" si="3" ref="F10:N10">+F9-F11</f>
        <v>11614</v>
      </c>
      <c r="G10" s="14">
        <f t="shared" si="3"/>
        <v>20279</v>
      </c>
      <c r="H10" s="14">
        <f>+H9-H11</f>
        <v>18688</v>
      </c>
      <c r="I10" s="14">
        <f>+I9-I11</f>
        <v>5412</v>
      </c>
      <c r="J10" s="14">
        <f>+J9-J11</f>
        <v>10831</v>
      </c>
      <c r="K10" s="14">
        <f>+K9-K11</f>
        <v>14866</v>
      </c>
      <c r="L10" s="14">
        <f>+L9-L11</f>
        <v>11533</v>
      </c>
      <c r="M10" s="14">
        <f t="shared" si="3"/>
        <v>7539</v>
      </c>
      <c r="N10" s="14">
        <f t="shared" si="3"/>
        <v>5059</v>
      </c>
      <c r="O10" s="12">
        <f t="shared" si="2"/>
        <v>159081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185691</v>
      </c>
      <c r="C12" s="14">
        <f>C13+C14+C15</f>
        <v>138714</v>
      </c>
      <c r="D12" s="14">
        <f>D13+D14+D15</f>
        <v>172698</v>
      </c>
      <c r="E12" s="14">
        <f>E13+E14+E15</f>
        <v>25212</v>
      </c>
      <c r="F12" s="14">
        <f aca="true" t="shared" si="4" ref="F12:N12">F13+F14+F15</f>
        <v>133015</v>
      </c>
      <c r="G12" s="14">
        <f t="shared" si="4"/>
        <v>206529</v>
      </c>
      <c r="H12" s="14">
        <f>H13+H14+H15</f>
        <v>136064</v>
      </c>
      <c r="I12" s="14">
        <f>I13+I14+I15</f>
        <v>40875</v>
      </c>
      <c r="J12" s="14">
        <f>J13+J14+J15</f>
        <v>174464</v>
      </c>
      <c r="K12" s="14">
        <f>K13+K14+K15</f>
        <v>121274</v>
      </c>
      <c r="L12" s="14">
        <f>L13+L14+L15</f>
        <v>140978</v>
      </c>
      <c r="M12" s="14">
        <f t="shared" si="4"/>
        <v>62366</v>
      </c>
      <c r="N12" s="14">
        <f t="shared" si="4"/>
        <v>41021</v>
      </c>
      <c r="O12" s="12">
        <f t="shared" si="2"/>
        <v>1578901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92099</v>
      </c>
      <c r="C13" s="14">
        <v>69972</v>
      </c>
      <c r="D13" s="14">
        <v>82854</v>
      </c>
      <c r="E13" s="14">
        <v>12519</v>
      </c>
      <c r="F13" s="14">
        <v>64309</v>
      </c>
      <c r="G13" s="14">
        <v>101636</v>
      </c>
      <c r="H13" s="14">
        <v>69674</v>
      </c>
      <c r="I13" s="14">
        <v>21116</v>
      </c>
      <c r="J13" s="14">
        <v>87481</v>
      </c>
      <c r="K13" s="14">
        <v>59613</v>
      </c>
      <c r="L13" s="14">
        <v>68797</v>
      </c>
      <c r="M13" s="14">
        <v>29808</v>
      </c>
      <c r="N13" s="14">
        <v>19015</v>
      </c>
      <c r="O13" s="12">
        <f t="shared" si="2"/>
        <v>778893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90760</v>
      </c>
      <c r="C14" s="14">
        <v>65443</v>
      </c>
      <c r="D14" s="14">
        <v>87771</v>
      </c>
      <c r="E14" s="14">
        <v>12171</v>
      </c>
      <c r="F14" s="14">
        <v>66327</v>
      </c>
      <c r="G14" s="14">
        <v>99808</v>
      </c>
      <c r="H14" s="14">
        <v>63891</v>
      </c>
      <c r="I14" s="14">
        <v>18978</v>
      </c>
      <c r="J14" s="14">
        <v>84953</v>
      </c>
      <c r="K14" s="14">
        <v>59490</v>
      </c>
      <c r="L14" s="14">
        <v>70400</v>
      </c>
      <c r="M14" s="14">
        <v>31522</v>
      </c>
      <c r="N14" s="14">
        <v>21413</v>
      </c>
      <c r="O14" s="12">
        <f t="shared" si="2"/>
        <v>772927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2832</v>
      </c>
      <c r="C15" s="14">
        <v>3299</v>
      </c>
      <c r="D15" s="14">
        <v>2073</v>
      </c>
      <c r="E15" s="14">
        <v>522</v>
      </c>
      <c r="F15" s="14">
        <v>2379</v>
      </c>
      <c r="G15" s="14">
        <v>5085</v>
      </c>
      <c r="H15" s="14">
        <v>2499</v>
      </c>
      <c r="I15" s="14">
        <v>781</v>
      </c>
      <c r="J15" s="14">
        <v>2030</v>
      </c>
      <c r="K15" s="14">
        <v>2171</v>
      </c>
      <c r="L15" s="14">
        <v>1781</v>
      </c>
      <c r="M15" s="14">
        <v>1036</v>
      </c>
      <c r="N15" s="14">
        <v>593</v>
      </c>
      <c r="O15" s="12">
        <f t="shared" si="2"/>
        <v>27081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8994</v>
      </c>
      <c r="C16" s="14">
        <f>C17+C18+C19</f>
        <v>6924</v>
      </c>
      <c r="D16" s="14">
        <f>D17+D18+D19</f>
        <v>7219</v>
      </c>
      <c r="E16" s="14">
        <f>E17+E18+E19</f>
        <v>1157</v>
      </c>
      <c r="F16" s="14">
        <f aca="true" t="shared" si="5" ref="F16:N16">F17+F18+F19</f>
        <v>6533</v>
      </c>
      <c r="G16" s="14">
        <f t="shared" si="5"/>
        <v>11162</v>
      </c>
      <c r="H16" s="14">
        <f>H17+H18+H19</f>
        <v>6500</v>
      </c>
      <c r="I16" s="14">
        <f>I17+I18+I19</f>
        <v>2003</v>
      </c>
      <c r="J16" s="14">
        <f>J17+J18+J19</f>
        <v>8679</v>
      </c>
      <c r="K16" s="14">
        <f>K17+K18+K19</f>
        <v>5990</v>
      </c>
      <c r="L16" s="14">
        <f>L17+L18+L19</f>
        <v>7755</v>
      </c>
      <c r="M16" s="14">
        <f t="shared" si="5"/>
        <v>2907</v>
      </c>
      <c r="N16" s="14">
        <f t="shared" si="5"/>
        <v>1623</v>
      </c>
      <c r="O16" s="12">
        <f t="shared" si="2"/>
        <v>77446</v>
      </c>
    </row>
    <row r="17" spans="1:26" ht="18.75" customHeight="1">
      <c r="A17" s="15" t="s">
        <v>16</v>
      </c>
      <c r="B17" s="14">
        <v>8960</v>
      </c>
      <c r="C17" s="14">
        <v>6915</v>
      </c>
      <c r="D17" s="14">
        <v>7209</v>
      </c>
      <c r="E17" s="14">
        <v>1153</v>
      </c>
      <c r="F17" s="14">
        <v>6517</v>
      </c>
      <c r="G17" s="14">
        <v>11146</v>
      </c>
      <c r="H17" s="14">
        <v>6483</v>
      </c>
      <c r="I17" s="14">
        <v>2003</v>
      </c>
      <c r="J17" s="14">
        <v>8649</v>
      </c>
      <c r="K17" s="14">
        <v>5958</v>
      </c>
      <c r="L17" s="14">
        <v>7733</v>
      </c>
      <c r="M17" s="14">
        <v>2898</v>
      </c>
      <c r="N17" s="14">
        <v>1617</v>
      </c>
      <c r="O17" s="12">
        <f t="shared" si="2"/>
        <v>77241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14</v>
      </c>
      <c r="C18" s="14">
        <v>7</v>
      </c>
      <c r="D18" s="14">
        <v>6</v>
      </c>
      <c r="E18" s="14">
        <v>3</v>
      </c>
      <c r="F18" s="14">
        <v>12</v>
      </c>
      <c r="G18" s="14">
        <v>13</v>
      </c>
      <c r="H18" s="14">
        <v>9</v>
      </c>
      <c r="I18" s="14">
        <v>0</v>
      </c>
      <c r="J18" s="14">
        <v>24</v>
      </c>
      <c r="K18" s="14">
        <v>14</v>
      </c>
      <c r="L18" s="14">
        <v>14</v>
      </c>
      <c r="M18" s="14">
        <v>5</v>
      </c>
      <c r="N18" s="14">
        <v>6</v>
      </c>
      <c r="O18" s="12">
        <f t="shared" si="2"/>
        <v>127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20</v>
      </c>
      <c r="C19" s="14">
        <v>2</v>
      </c>
      <c r="D19" s="14">
        <v>4</v>
      </c>
      <c r="E19" s="14">
        <v>1</v>
      </c>
      <c r="F19" s="14">
        <v>4</v>
      </c>
      <c r="G19" s="14">
        <v>3</v>
      </c>
      <c r="H19" s="14">
        <v>8</v>
      </c>
      <c r="I19" s="14">
        <v>0</v>
      </c>
      <c r="J19" s="14">
        <v>6</v>
      </c>
      <c r="K19" s="14">
        <v>18</v>
      </c>
      <c r="L19" s="14">
        <v>8</v>
      </c>
      <c r="M19" s="14">
        <v>4</v>
      </c>
      <c r="N19" s="14">
        <v>0</v>
      </c>
      <c r="O19" s="12">
        <f t="shared" si="2"/>
        <v>78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135749</v>
      </c>
      <c r="C20" s="18">
        <f>C21+C22+C23</f>
        <v>81968</v>
      </c>
      <c r="D20" s="18">
        <f>D21+D22+D23</f>
        <v>80706</v>
      </c>
      <c r="E20" s="18">
        <f>E21+E22+E23</f>
        <v>13493</v>
      </c>
      <c r="F20" s="18">
        <f aca="true" t="shared" si="6" ref="F20:N20">F21+F22+F23</f>
        <v>70125</v>
      </c>
      <c r="G20" s="18">
        <f t="shared" si="6"/>
        <v>108774</v>
      </c>
      <c r="H20" s="18">
        <f>H21+H22+H23</f>
        <v>90123</v>
      </c>
      <c r="I20" s="18">
        <f>I21+I22+I23</f>
        <v>24915</v>
      </c>
      <c r="J20" s="18">
        <f>J21+J22+J23</f>
        <v>105314</v>
      </c>
      <c r="K20" s="18">
        <f>K21+K22+K23</f>
        <v>73373</v>
      </c>
      <c r="L20" s="18">
        <f>L21+L22+L23</f>
        <v>112231</v>
      </c>
      <c r="M20" s="18">
        <f t="shared" si="6"/>
        <v>41613</v>
      </c>
      <c r="N20" s="18">
        <f t="shared" si="6"/>
        <v>24688</v>
      </c>
      <c r="O20" s="12">
        <f aca="true" t="shared" si="7" ref="O20:O26">SUM(B20:N20)</f>
        <v>963072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72369</v>
      </c>
      <c r="C21" s="14">
        <v>46852</v>
      </c>
      <c r="D21" s="14">
        <v>42974</v>
      </c>
      <c r="E21" s="14">
        <v>7650</v>
      </c>
      <c r="F21" s="14">
        <v>37928</v>
      </c>
      <c r="G21" s="14">
        <v>59846</v>
      </c>
      <c r="H21" s="14">
        <v>51291</v>
      </c>
      <c r="I21" s="14">
        <v>14414</v>
      </c>
      <c r="J21" s="14">
        <v>58083</v>
      </c>
      <c r="K21" s="14">
        <v>40049</v>
      </c>
      <c r="L21" s="14">
        <v>59056</v>
      </c>
      <c r="M21" s="14">
        <v>22014</v>
      </c>
      <c r="N21" s="14">
        <v>12634</v>
      </c>
      <c r="O21" s="12">
        <f t="shared" si="7"/>
        <v>525160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61757</v>
      </c>
      <c r="C22" s="14">
        <v>33794</v>
      </c>
      <c r="D22" s="14">
        <v>36955</v>
      </c>
      <c r="E22" s="14">
        <v>5661</v>
      </c>
      <c r="F22" s="14">
        <v>31276</v>
      </c>
      <c r="G22" s="14">
        <v>47079</v>
      </c>
      <c r="H22" s="14">
        <v>37745</v>
      </c>
      <c r="I22" s="14">
        <v>10173</v>
      </c>
      <c r="J22" s="14">
        <v>46222</v>
      </c>
      <c r="K22" s="14">
        <v>32415</v>
      </c>
      <c r="L22" s="14">
        <v>52063</v>
      </c>
      <c r="M22" s="14">
        <v>19053</v>
      </c>
      <c r="N22" s="14">
        <v>11790</v>
      </c>
      <c r="O22" s="12">
        <f t="shared" si="7"/>
        <v>425983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1623</v>
      </c>
      <c r="C23" s="14">
        <v>1322</v>
      </c>
      <c r="D23" s="14">
        <v>777</v>
      </c>
      <c r="E23" s="14">
        <v>182</v>
      </c>
      <c r="F23" s="14">
        <v>921</v>
      </c>
      <c r="G23" s="14">
        <v>1849</v>
      </c>
      <c r="H23" s="14">
        <v>1087</v>
      </c>
      <c r="I23" s="14">
        <v>328</v>
      </c>
      <c r="J23" s="14">
        <v>1009</v>
      </c>
      <c r="K23" s="14">
        <v>909</v>
      </c>
      <c r="L23" s="14">
        <v>1112</v>
      </c>
      <c r="M23" s="14">
        <v>546</v>
      </c>
      <c r="N23" s="14">
        <v>264</v>
      </c>
      <c r="O23" s="12">
        <f t="shared" si="7"/>
        <v>11929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102358</v>
      </c>
      <c r="C24" s="14">
        <f>C25+C26</f>
        <v>78823</v>
      </c>
      <c r="D24" s="14">
        <f>D25+D26</f>
        <v>80050</v>
      </c>
      <c r="E24" s="14">
        <f>E25+E26</f>
        <v>16349</v>
      </c>
      <c r="F24" s="14">
        <f aca="true" t="shared" si="8" ref="F24:N24">F25+F26</f>
        <v>72265</v>
      </c>
      <c r="G24" s="14">
        <f t="shared" si="8"/>
        <v>113298</v>
      </c>
      <c r="H24" s="14">
        <f>H25+H26</f>
        <v>74317</v>
      </c>
      <c r="I24" s="14">
        <f>I25+I26</f>
        <v>20947</v>
      </c>
      <c r="J24" s="14">
        <f>J25+J26</f>
        <v>77815</v>
      </c>
      <c r="K24" s="14">
        <f>K25+K26</f>
        <v>64324</v>
      </c>
      <c r="L24" s="14">
        <f>L25+L26</f>
        <v>65670</v>
      </c>
      <c r="M24" s="14">
        <f t="shared" si="8"/>
        <v>21813</v>
      </c>
      <c r="N24" s="14">
        <f t="shared" si="8"/>
        <v>12599</v>
      </c>
      <c r="O24" s="12">
        <f t="shared" si="7"/>
        <v>800628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71097</v>
      </c>
      <c r="C25" s="14">
        <v>60127</v>
      </c>
      <c r="D25" s="14">
        <v>57042</v>
      </c>
      <c r="E25" s="14">
        <v>12426</v>
      </c>
      <c r="F25" s="14">
        <v>54634</v>
      </c>
      <c r="G25" s="14">
        <v>86522</v>
      </c>
      <c r="H25" s="14">
        <v>58408</v>
      </c>
      <c r="I25" s="14">
        <v>16882</v>
      </c>
      <c r="J25" s="14">
        <v>53801</v>
      </c>
      <c r="K25" s="14">
        <v>47478</v>
      </c>
      <c r="L25" s="14">
        <v>47005</v>
      </c>
      <c r="M25" s="14">
        <v>15572</v>
      </c>
      <c r="N25" s="14">
        <v>8415</v>
      </c>
      <c r="O25" s="12">
        <f t="shared" si="7"/>
        <v>589409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31261</v>
      </c>
      <c r="C26" s="14">
        <v>18696</v>
      </c>
      <c r="D26" s="14">
        <v>23008</v>
      </c>
      <c r="E26" s="14">
        <v>3923</v>
      </c>
      <c r="F26" s="14">
        <v>17631</v>
      </c>
      <c r="G26" s="14">
        <v>26776</v>
      </c>
      <c r="H26" s="14">
        <v>15909</v>
      </c>
      <c r="I26" s="14">
        <v>4065</v>
      </c>
      <c r="J26" s="14">
        <v>24014</v>
      </c>
      <c r="K26" s="14">
        <v>16846</v>
      </c>
      <c r="L26" s="14">
        <v>18665</v>
      </c>
      <c r="M26" s="14">
        <v>6241</v>
      </c>
      <c r="N26" s="14">
        <v>4184</v>
      </c>
      <c r="O26" s="12">
        <f t="shared" si="7"/>
        <v>211219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1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3257.0800000000004</v>
      </c>
      <c r="C32" s="55">
        <f aca="true" t="shared" si="10" ref="C32:N32">C33*C34</f>
        <v>2392.52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2242.7200000000003</v>
      </c>
      <c r="I32" s="55">
        <f t="shared" si="10"/>
        <v>654.84</v>
      </c>
      <c r="J32" s="55">
        <f>J33*J34</f>
        <v>2546.6000000000004</v>
      </c>
      <c r="K32" s="55">
        <f>K33*K34</f>
        <v>2118.6</v>
      </c>
      <c r="L32" s="55">
        <f>L33*L34</f>
        <v>2602.2400000000002</v>
      </c>
      <c r="M32" s="55">
        <f t="shared" si="10"/>
        <v>1271.16</v>
      </c>
      <c r="N32" s="55">
        <f t="shared" si="10"/>
        <v>719.0400000000001</v>
      </c>
      <c r="O32" s="25">
        <f>SUM(B32:N32)</f>
        <v>25436.04</v>
      </c>
    </row>
    <row r="33" spans="1:26" ht="18.75" customHeight="1">
      <c r="A33" s="51" t="s">
        <v>47</v>
      </c>
      <c r="B33" s="57">
        <v>761</v>
      </c>
      <c r="C33" s="57">
        <v>559</v>
      </c>
      <c r="D33" s="57">
        <v>505</v>
      </c>
      <c r="E33" s="57">
        <v>151</v>
      </c>
      <c r="F33" s="57">
        <v>505</v>
      </c>
      <c r="G33" s="57">
        <v>622</v>
      </c>
      <c r="H33" s="57">
        <v>524</v>
      </c>
      <c r="I33" s="57">
        <v>153</v>
      </c>
      <c r="J33" s="57">
        <v>595</v>
      </c>
      <c r="K33" s="57">
        <v>495</v>
      </c>
      <c r="L33" s="57">
        <v>608</v>
      </c>
      <c r="M33" s="57">
        <v>297</v>
      </c>
      <c r="N33" s="57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4.28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952041.67076816</v>
      </c>
      <c r="C36" s="59">
        <f aca="true" t="shared" si="11" ref="C36:N36">C37+C38+C39+C40</f>
        <v>719793.0392785001</v>
      </c>
      <c r="D36" s="59">
        <f t="shared" si="11"/>
        <v>671356.12254745</v>
      </c>
      <c r="E36" s="59">
        <f t="shared" si="11"/>
        <v>162424.3124272</v>
      </c>
      <c r="F36" s="59">
        <f t="shared" si="11"/>
        <v>643456.8786616</v>
      </c>
      <c r="G36" s="59">
        <f t="shared" si="11"/>
        <v>800784.1915999999</v>
      </c>
      <c r="H36" s="59">
        <f t="shared" si="11"/>
        <v>684849.1692</v>
      </c>
      <c r="I36" s="59">
        <f>I37+I38+I39+I40</f>
        <v>201452.8292304</v>
      </c>
      <c r="J36" s="59">
        <f>J37+J38+J39+J40</f>
        <v>784050.2347153999</v>
      </c>
      <c r="K36" s="59">
        <f>K37+K38+K39+K40</f>
        <v>688769.7730661</v>
      </c>
      <c r="L36" s="59">
        <f>L37+L38+L39+L40</f>
        <v>790200.12848992</v>
      </c>
      <c r="M36" s="59">
        <f t="shared" si="11"/>
        <v>400736.53776033997</v>
      </c>
      <c r="N36" s="59">
        <f t="shared" si="11"/>
        <v>214786.9778144</v>
      </c>
      <c r="O36" s="59">
        <f>O37+O38+O39+O40</f>
        <v>7714701.865559469</v>
      </c>
    </row>
    <row r="37" spans="1:15" ht="18.75" customHeight="1">
      <c r="A37" s="56" t="s">
        <v>50</v>
      </c>
      <c r="B37" s="53">
        <f aca="true" t="shared" si="12" ref="B37:N37">B29*B7</f>
        <v>946922.5608000001</v>
      </c>
      <c r="C37" s="53">
        <f t="shared" si="12"/>
        <v>715871.5348</v>
      </c>
      <c r="D37" s="53">
        <f t="shared" si="12"/>
        <v>661247.5218</v>
      </c>
      <c r="E37" s="53">
        <f t="shared" si="12"/>
        <v>162146.0274</v>
      </c>
      <c r="F37" s="53">
        <f t="shared" si="12"/>
        <v>640324.9776</v>
      </c>
      <c r="G37" s="53">
        <f t="shared" si="12"/>
        <v>795826.6558</v>
      </c>
      <c r="H37" s="53">
        <f t="shared" si="12"/>
        <v>680924.2644</v>
      </c>
      <c r="I37" s="53">
        <f>I29*I7</f>
        <v>201325.22160000002</v>
      </c>
      <c r="J37" s="53">
        <f>J29*J7</f>
        <v>774569.5619999999</v>
      </c>
      <c r="K37" s="53">
        <f>K29*K7</f>
        <v>674774.8278</v>
      </c>
      <c r="L37" s="53">
        <f>L29*L7</f>
        <v>781233.4034000001</v>
      </c>
      <c r="M37" s="53">
        <f t="shared" si="12"/>
        <v>395294.557</v>
      </c>
      <c r="N37" s="53">
        <f t="shared" si="12"/>
        <v>213690.357</v>
      </c>
      <c r="O37" s="55">
        <f>SUM(B37:N37)</f>
        <v>7644151.471399999</v>
      </c>
    </row>
    <row r="38" spans="1:15" ht="18.75" customHeight="1">
      <c r="A38" s="56" t="s">
        <v>51</v>
      </c>
      <c r="B38" s="53">
        <f aca="true" t="shared" si="13" ref="B38:N38">B30*B7</f>
        <v>-2796.81003184</v>
      </c>
      <c r="C38" s="53">
        <f t="shared" si="13"/>
        <v>-1909.5655215</v>
      </c>
      <c r="D38" s="53">
        <f t="shared" si="13"/>
        <v>-1964.3992525499998</v>
      </c>
      <c r="E38" s="53">
        <f t="shared" si="13"/>
        <v>-367.9949728</v>
      </c>
      <c r="F38" s="53">
        <f t="shared" si="13"/>
        <v>-1866.3889384000001</v>
      </c>
      <c r="G38" s="53">
        <f t="shared" si="13"/>
        <v>-2346.2142000000003</v>
      </c>
      <c r="H38" s="53">
        <f t="shared" si="13"/>
        <v>-1823.8752</v>
      </c>
      <c r="I38" s="53">
        <f>I30*I7</f>
        <v>-527.2323696</v>
      </c>
      <c r="J38" s="53">
        <f>J30*J7</f>
        <v>-2145.0372846</v>
      </c>
      <c r="K38" s="53">
        <f>K30*K7</f>
        <v>-1781.2947339</v>
      </c>
      <c r="L38" s="53">
        <f>L30*L7</f>
        <v>-2113.62491008</v>
      </c>
      <c r="M38" s="53">
        <f t="shared" si="13"/>
        <v>-1003.8792396599999</v>
      </c>
      <c r="N38" s="53">
        <f t="shared" si="13"/>
        <v>-622.2491856</v>
      </c>
      <c r="O38" s="25">
        <f>SUM(B38:N38)</f>
        <v>-21268.565840530002</v>
      </c>
    </row>
    <row r="39" spans="1:15" ht="18.75" customHeight="1">
      <c r="A39" s="56" t="s">
        <v>52</v>
      </c>
      <c r="B39" s="53">
        <f aca="true" t="shared" si="14" ref="B39:N39">B32</f>
        <v>3257.0800000000004</v>
      </c>
      <c r="C39" s="53">
        <f t="shared" si="14"/>
        <v>2392.52</v>
      </c>
      <c r="D39" s="53">
        <f t="shared" si="14"/>
        <v>2161.4</v>
      </c>
      <c r="E39" s="53">
        <f t="shared" si="14"/>
        <v>646.2800000000001</v>
      </c>
      <c r="F39" s="53">
        <f t="shared" si="14"/>
        <v>2161.4</v>
      </c>
      <c r="G39" s="53">
        <f t="shared" si="14"/>
        <v>2662.1600000000003</v>
      </c>
      <c r="H39" s="53">
        <f t="shared" si="14"/>
        <v>2242.7200000000003</v>
      </c>
      <c r="I39" s="53">
        <f>I32</f>
        <v>654.84</v>
      </c>
      <c r="J39" s="53">
        <f>J32</f>
        <v>2546.6000000000004</v>
      </c>
      <c r="K39" s="53">
        <f>K32</f>
        <v>2118.6</v>
      </c>
      <c r="L39" s="53">
        <f>L32</f>
        <v>2602.2400000000002</v>
      </c>
      <c r="M39" s="53">
        <f t="shared" si="14"/>
        <v>1271.16</v>
      </c>
      <c r="N39" s="53">
        <f t="shared" si="14"/>
        <v>719.0400000000001</v>
      </c>
      <c r="O39" s="55">
        <f>SUM(B39:N39)</f>
        <v>25436.04</v>
      </c>
    </row>
    <row r="40" spans="1:26" ht="18.75" customHeight="1">
      <c r="A40" s="2" t="s">
        <v>53</v>
      </c>
      <c r="B40" s="53">
        <v>4658.84</v>
      </c>
      <c r="C40" s="53">
        <v>3438.55</v>
      </c>
      <c r="D40" s="53">
        <v>9911.6</v>
      </c>
      <c r="E40" s="53">
        <v>0</v>
      </c>
      <c r="F40" s="53">
        <v>2836.89</v>
      </c>
      <c r="G40" s="53">
        <v>4641.59</v>
      </c>
      <c r="H40" s="53">
        <v>3506.06</v>
      </c>
      <c r="I40" s="53">
        <v>0</v>
      </c>
      <c r="J40" s="53">
        <v>9079.11</v>
      </c>
      <c r="K40" s="53">
        <v>13657.64</v>
      </c>
      <c r="L40" s="53">
        <v>8478.11</v>
      </c>
      <c r="M40" s="53">
        <v>5174.7</v>
      </c>
      <c r="N40" s="53">
        <v>999.83</v>
      </c>
      <c r="O40" s="55">
        <f>SUM(B40:N40)</f>
        <v>66382.92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</f>
        <v>-74816</v>
      </c>
      <c r="C42" s="25">
        <f aca="true" t="shared" si="15" ref="C42:N42">+C43+C46+C58+C59</f>
        <v>-75632</v>
      </c>
      <c r="D42" s="25">
        <f t="shared" si="15"/>
        <v>-73447.34</v>
      </c>
      <c r="E42" s="25">
        <f t="shared" si="15"/>
        <v>-9488</v>
      </c>
      <c r="F42" s="25">
        <f t="shared" si="15"/>
        <v>-46956</v>
      </c>
      <c r="G42" s="25">
        <f t="shared" si="15"/>
        <v>-81616</v>
      </c>
      <c r="H42" s="25">
        <f t="shared" si="15"/>
        <v>-74752</v>
      </c>
      <c r="I42" s="25">
        <f>+I43+I46+I58+I59</f>
        <v>-22648</v>
      </c>
      <c r="J42" s="25">
        <f>+J43+J46+J58+J59</f>
        <v>-43324</v>
      </c>
      <c r="K42" s="25">
        <f>+K43+K46+K58+K59</f>
        <v>-59464</v>
      </c>
      <c r="L42" s="25">
        <f>+L43+L46+L58+L59</f>
        <v>-46132</v>
      </c>
      <c r="M42" s="25">
        <f t="shared" si="15"/>
        <v>-30156</v>
      </c>
      <c r="N42" s="25">
        <f t="shared" si="15"/>
        <v>-20236</v>
      </c>
      <c r="O42" s="25">
        <f>+O43+O46+O58+O59</f>
        <v>-658667.34</v>
      </c>
    </row>
    <row r="43" spans="1:15" ht="18.75" customHeight="1">
      <c r="A43" s="17" t="s">
        <v>55</v>
      </c>
      <c r="B43" s="26">
        <f>B44+B45</f>
        <v>-74816</v>
      </c>
      <c r="C43" s="26">
        <f>C44+C45</f>
        <v>-75632</v>
      </c>
      <c r="D43" s="26">
        <f>D44+D45</f>
        <v>-53104</v>
      </c>
      <c r="E43" s="26">
        <f>E44+E45</f>
        <v>-9488</v>
      </c>
      <c r="F43" s="26">
        <f aca="true" t="shared" si="16" ref="F43:N43">F44+F45</f>
        <v>-46456</v>
      </c>
      <c r="G43" s="26">
        <f t="shared" si="16"/>
        <v>-81116</v>
      </c>
      <c r="H43" s="26">
        <f t="shared" si="16"/>
        <v>-74752</v>
      </c>
      <c r="I43" s="26">
        <f>I44+I45</f>
        <v>-21648</v>
      </c>
      <c r="J43" s="26">
        <f>J44+J45</f>
        <v>-43324</v>
      </c>
      <c r="K43" s="26">
        <f>K44+K45</f>
        <v>-59464</v>
      </c>
      <c r="L43" s="26">
        <f>L44+L45</f>
        <v>-46132</v>
      </c>
      <c r="M43" s="26">
        <f t="shared" si="16"/>
        <v>-30156</v>
      </c>
      <c r="N43" s="26">
        <f t="shared" si="16"/>
        <v>-20236</v>
      </c>
      <c r="O43" s="25">
        <f aca="true" t="shared" si="17" ref="O43:O59">SUM(B43:N43)</f>
        <v>-636324</v>
      </c>
    </row>
    <row r="44" spans="1:26" ht="18.75" customHeight="1">
      <c r="A44" s="13" t="s">
        <v>56</v>
      </c>
      <c r="B44" s="20">
        <f>ROUND(-B9*$D$3,2)</f>
        <v>-74816</v>
      </c>
      <c r="C44" s="20">
        <f>ROUND(-C9*$D$3,2)</f>
        <v>-75632</v>
      </c>
      <c r="D44" s="20">
        <f>ROUND(-D9*$D$3,2)</f>
        <v>-53104</v>
      </c>
      <c r="E44" s="20">
        <f>ROUND(-E9*$D$3,2)</f>
        <v>-9488</v>
      </c>
      <c r="F44" s="20">
        <f aca="true" t="shared" si="18" ref="F44:N44">ROUND(-F9*$D$3,2)</f>
        <v>-46456</v>
      </c>
      <c r="G44" s="20">
        <f t="shared" si="18"/>
        <v>-81116</v>
      </c>
      <c r="H44" s="20">
        <f t="shared" si="18"/>
        <v>-74752</v>
      </c>
      <c r="I44" s="20">
        <f>ROUND(-I9*$D$3,2)</f>
        <v>-21648</v>
      </c>
      <c r="J44" s="20">
        <f>ROUND(-J9*$D$3,2)</f>
        <v>-43324</v>
      </c>
      <c r="K44" s="20">
        <f>ROUND(-K9*$D$3,2)</f>
        <v>-59464</v>
      </c>
      <c r="L44" s="20">
        <f>ROUND(-L9*$D$3,2)</f>
        <v>-46132</v>
      </c>
      <c r="M44" s="20">
        <f t="shared" si="18"/>
        <v>-30156</v>
      </c>
      <c r="N44" s="20">
        <f t="shared" si="18"/>
        <v>-20236</v>
      </c>
      <c r="O44" s="45">
        <f t="shared" si="17"/>
        <v>-636324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-20343.34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-22343.34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-500-19843.34</f>
        <v>-20343.34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-22343.34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68</v>
      </c>
      <c r="B61" s="29">
        <f aca="true" t="shared" si="21" ref="B61:N61">+B36+B42</f>
        <v>877225.67076816</v>
      </c>
      <c r="C61" s="29">
        <f t="shared" si="21"/>
        <v>644161.0392785001</v>
      </c>
      <c r="D61" s="29">
        <f t="shared" si="21"/>
        <v>597908.78254745</v>
      </c>
      <c r="E61" s="29">
        <f t="shared" si="21"/>
        <v>152936.3124272</v>
      </c>
      <c r="F61" s="29">
        <f t="shared" si="21"/>
        <v>596500.8786616</v>
      </c>
      <c r="G61" s="29">
        <f t="shared" si="21"/>
        <v>719168.1915999999</v>
      </c>
      <c r="H61" s="29">
        <f t="shared" si="21"/>
        <v>610097.1692</v>
      </c>
      <c r="I61" s="29">
        <f t="shared" si="21"/>
        <v>178804.8292304</v>
      </c>
      <c r="J61" s="29">
        <f>+J36+J42</f>
        <v>740726.2347153999</v>
      </c>
      <c r="K61" s="29">
        <f>+K36+K42</f>
        <v>629305.7730661</v>
      </c>
      <c r="L61" s="29">
        <f>+L36+L42</f>
        <v>744068.12848992</v>
      </c>
      <c r="M61" s="29">
        <f t="shared" si="21"/>
        <v>370580.53776033997</v>
      </c>
      <c r="N61" s="29">
        <f t="shared" si="21"/>
        <v>194550.9778144</v>
      </c>
      <c r="O61" s="29">
        <f>SUM(B61:N61)</f>
        <v>7056034.525559469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Q62" s="7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877225.67</v>
      </c>
      <c r="C64" s="36">
        <f aca="true" t="shared" si="22" ref="C64:N64">SUM(C65:C78)</f>
        <v>644161.03</v>
      </c>
      <c r="D64" s="36">
        <f t="shared" si="22"/>
        <v>597908.78</v>
      </c>
      <c r="E64" s="36">
        <f t="shared" si="22"/>
        <v>152936.32</v>
      </c>
      <c r="F64" s="36">
        <f t="shared" si="22"/>
        <v>596500.88</v>
      </c>
      <c r="G64" s="36">
        <f t="shared" si="22"/>
        <v>719168.2</v>
      </c>
      <c r="H64" s="36">
        <f t="shared" si="22"/>
        <v>610097.16</v>
      </c>
      <c r="I64" s="36">
        <f t="shared" si="22"/>
        <v>178804.83</v>
      </c>
      <c r="J64" s="36">
        <f t="shared" si="22"/>
        <v>740726.23</v>
      </c>
      <c r="K64" s="36">
        <f t="shared" si="22"/>
        <v>629305.78</v>
      </c>
      <c r="L64" s="36">
        <f t="shared" si="22"/>
        <v>744068.13</v>
      </c>
      <c r="M64" s="36">
        <f t="shared" si="22"/>
        <v>370580.54</v>
      </c>
      <c r="N64" s="36">
        <f t="shared" si="22"/>
        <v>194550.98</v>
      </c>
      <c r="O64" s="29">
        <f>SUM(O65:O78)</f>
        <v>7056034.53</v>
      </c>
    </row>
    <row r="65" spans="1:16" ht="18.75" customHeight="1">
      <c r="A65" s="17" t="s">
        <v>70</v>
      </c>
      <c r="B65" s="36">
        <v>164173.11</v>
      </c>
      <c r="C65" s="36">
        <v>182714.05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346887.16</v>
      </c>
      <c r="P65"/>
    </row>
    <row r="66" spans="1:16" ht="18.75" customHeight="1">
      <c r="A66" s="17" t="s">
        <v>71</v>
      </c>
      <c r="B66" s="36">
        <v>713052.56</v>
      </c>
      <c r="C66" s="36">
        <v>461446.98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1174499.54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597908.78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597908.78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152936.32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152936.32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596500.88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596500.88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719168.2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719168.2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610097.16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610097.16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178804.83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178804.83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740726.23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740726.23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629305.78</v>
      </c>
      <c r="L74" s="35">
        <v>0</v>
      </c>
      <c r="M74" s="35">
        <v>0</v>
      </c>
      <c r="N74" s="35">
        <v>0</v>
      </c>
      <c r="O74" s="29">
        <f t="shared" si="23"/>
        <v>629305.78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744068.13</v>
      </c>
      <c r="M75" s="35">
        <v>0</v>
      </c>
      <c r="N75" s="60">
        <v>0</v>
      </c>
      <c r="O75" s="26">
        <f t="shared" si="23"/>
        <v>744068.13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370580.54</v>
      </c>
      <c r="N76" s="35">
        <v>0</v>
      </c>
      <c r="O76" s="29">
        <f t="shared" si="23"/>
        <v>370580.54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194550.98</v>
      </c>
      <c r="O77" s="26">
        <f t="shared" si="23"/>
        <v>194550.98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3">
        <v>2.35524175706154</v>
      </c>
      <c r="C82" s="43">
        <v>2.5132614767255217</v>
      </c>
      <c r="D82" s="43">
        <v>0</v>
      </c>
      <c r="E82" s="43">
        <v>0</v>
      </c>
      <c r="F82" s="35">
        <v>0</v>
      </c>
      <c r="G82" s="35">
        <v>0</v>
      </c>
      <c r="H82" s="43">
        <v>0</v>
      </c>
      <c r="I82" s="43">
        <v>0</v>
      </c>
      <c r="J82" s="43">
        <v>0</v>
      </c>
      <c r="K82" s="43">
        <v>0</v>
      </c>
      <c r="L82" s="35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2.047557565887196</v>
      </c>
      <c r="C83" s="43">
        <v>2.0986770363458525</v>
      </c>
      <c r="D83" s="43">
        <v>0</v>
      </c>
      <c r="E83" s="43">
        <v>0</v>
      </c>
      <c r="F83" s="35">
        <v>0</v>
      </c>
      <c r="G83" s="35">
        <v>0</v>
      </c>
      <c r="H83" s="43">
        <v>0</v>
      </c>
      <c r="I83" s="43">
        <v>0</v>
      </c>
      <c r="J83" s="43">
        <v>0</v>
      </c>
      <c r="K83" s="43">
        <v>0</v>
      </c>
      <c r="L83" s="35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1.8687565794717602</v>
      </c>
      <c r="E84" s="43">
        <v>0</v>
      </c>
      <c r="F84" s="35">
        <v>0</v>
      </c>
      <c r="G84" s="35">
        <v>0</v>
      </c>
      <c r="H84" s="43">
        <v>0</v>
      </c>
      <c r="I84" s="43">
        <v>0</v>
      </c>
      <c r="J84" s="43">
        <v>0</v>
      </c>
      <c r="K84" s="43">
        <v>0</v>
      </c>
      <c r="L84" s="35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2.7725502693136233</v>
      </c>
      <c r="F85" s="35">
        <v>0</v>
      </c>
      <c r="G85" s="35">
        <v>0</v>
      </c>
      <c r="H85" s="43">
        <v>0</v>
      </c>
      <c r="I85" s="43">
        <v>0</v>
      </c>
      <c r="J85" s="43">
        <v>0</v>
      </c>
      <c r="K85" s="43">
        <v>0</v>
      </c>
      <c r="L85" s="35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2.182304970368453</v>
      </c>
      <c r="G86" s="35">
        <v>0</v>
      </c>
      <c r="H86" s="43">
        <v>0</v>
      </c>
      <c r="I86" s="43">
        <v>0</v>
      </c>
      <c r="J86" s="43">
        <v>0</v>
      </c>
      <c r="K86" s="43">
        <v>0</v>
      </c>
      <c r="L86" s="35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5">
        <v>0</v>
      </c>
      <c r="G87" s="43">
        <f>(G$37+G$38+G$39)/G$7</f>
        <v>1.7305867759900182</v>
      </c>
      <c r="H87" s="43">
        <v>0</v>
      </c>
      <c r="I87" s="43">
        <v>0</v>
      </c>
      <c r="J87" s="43">
        <v>0</v>
      </c>
      <c r="K87" s="43">
        <v>0</v>
      </c>
      <c r="L87" s="35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5">
        <v>0</v>
      </c>
      <c r="G88" s="35">
        <v>0</v>
      </c>
      <c r="H88" s="43">
        <f>(H$37+H$38+H$39)/H$7</f>
        <v>2.091986015008044</v>
      </c>
      <c r="I88" s="43">
        <v>0</v>
      </c>
      <c r="J88" s="43">
        <v>0</v>
      </c>
      <c r="K88" s="43">
        <v>0</v>
      </c>
      <c r="L88" s="35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5">
        <v>0</v>
      </c>
      <c r="G89" s="35">
        <v>0</v>
      </c>
      <c r="H89" s="43">
        <v>0</v>
      </c>
      <c r="I89" s="43">
        <f>(I$37+I$38+I$39)/I$7</f>
        <v>2.139655336375223</v>
      </c>
      <c r="J89" s="43">
        <v>0</v>
      </c>
      <c r="K89" s="43">
        <v>0</v>
      </c>
      <c r="L89" s="35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5">
        <v>0</v>
      </c>
      <c r="G90" s="35">
        <v>0</v>
      </c>
      <c r="H90" s="43">
        <v>0</v>
      </c>
      <c r="I90" s="43">
        <v>0</v>
      </c>
      <c r="J90" s="43">
        <f>(J$37+J$38+J$39)/J$7</f>
        <v>2.055064862160736</v>
      </c>
      <c r="K90" s="43">
        <v>0</v>
      </c>
      <c r="L90" s="35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5">
        <v>0</v>
      </c>
      <c r="G91" s="35">
        <v>0</v>
      </c>
      <c r="H91" s="43">
        <v>0</v>
      </c>
      <c r="I91" s="43">
        <v>0</v>
      </c>
      <c r="J91" s="43">
        <v>0</v>
      </c>
      <c r="K91" s="43">
        <f>(K$37+K$38+K$39)/K$7</f>
        <v>2.4126054064336175</v>
      </c>
      <c r="L91" s="35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5">
        <v>0</v>
      </c>
      <c r="G92" s="35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2.3116448928781343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5">
        <v>0</v>
      </c>
      <c r="G93" s="35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2.9034618664421084</v>
      </c>
      <c r="N93" s="43">
        <v>0</v>
      </c>
      <c r="O93" s="61"/>
      <c r="Y93"/>
    </row>
    <row r="94" spans="1:26" ht="18.75" customHeight="1">
      <c r="A94" s="34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8">
        <f>(N$37+N$38+N$39)/N$7</f>
        <v>2.5154388494458173</v>
      </c>
      <c r="O94" s="49"/>
      <c r="P94"/>
      <c r="Z94"/>
    </row>
    <row r="95" spans="1:14" ht="21" customHeight="1">
      <c r="A95" s="66" t="s">
        <v>105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107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77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2018-07-25T18:30:21Z</dcterms:modified>
  <cp:category/>
  <cp:version/>
  <cp:contentType/>
  <cp:contentStatus/>
</cp:coreProperties>
</file>