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<sst xmlns="http://schemas.openxmlformats.org/spreadsheetml/2006/main" count="114" uniqueCount="112">
  <si>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</si>
  <si>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</si>
  <si>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</si>
  <si>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</si>
  <si>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</si>
  <si>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</si>
  <si>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</si>
  <si>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</si>
  <si>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</si>
  <si>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</si>
  <si>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</si>
  <si>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</si>
  <si>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</si>
  <si>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</si>
  <si>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</si>
  <si>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</si>
  <si>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</si>
  <si>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</si>
  <si>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</si>
  <si>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</si>
  <si>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</si>
  <si>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</si>
  <si>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</si>
  <si>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</si>
  <si>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</si>
  <si>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</si>
  <si>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</si>
  <si>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</si>
  <si>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</si>
  <si>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</si>
  <si>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</si>
  <si>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</si>
  <si>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</si>
  <si>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</si>
  <si>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</si>
  <si>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</si>
  <si>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</si>
  <si>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</si>
  <si>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</si>
  <si>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</si>
  <si>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</si>
  <si>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</si>
  <si>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</si>
  <si>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</si>
  <si>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</si>
  <si>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</si>
  <si>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</si>
  <si>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</si>
  <si>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</si>
  <si>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</si>
  <si>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</si>
  <si>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</si>
  <si>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</si>
  <si>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</si>
  <si>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</si>
  <si>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</si>
  <si>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</si>
  <si>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</si>
  <si>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</si>
  <si>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</si>
  <si>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</si>
  <si>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</si>
  <si>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</si>
  <si>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</si>
  <si>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</si>
  <si>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</si>
  <si>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</si>
  <si>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</si>
  <si>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</si>
  <si>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</si>
  <si>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</si>
  <si>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</si>
  <si>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</si>
  <si>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</si>
  <si>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</si>
  <si>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</si>
  <si>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</si>
  <si>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</si>
  <si>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</si>
  <si>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</si>
  <si>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</si>
  <si>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</si>
  <si>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</si>
  <si>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</si>
  <si>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</si>
  <si>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</si>
  <si>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</si>
  <si>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</si>
  <si>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</si>
  <si>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</si>
  <si>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</si>
  <si>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</si>
  <si>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</si>
  <si>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</si>
  <si>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</si>
  <si>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</si>
  <si>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</si>
  <si>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</si>
  <si>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</si>
  <si>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</si>
  <si>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</si>
  <si>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</si>
  <si>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</si>
  <si>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</si>
  <si>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</si>
  <si>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</si>
  <si>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</si>
  <si>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</si>
  <si>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</si>
  <si>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08/07/18 - VENCIMENTO 16/07/18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</si>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</sst>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3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3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3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216084</v>
      </c>
      <c r="C7" s="10">
        <f>C8+C20+C24</f>
        <v>142641</v>
      </c>
      <c r="D7" s="10">
        <f>D8+D20+D24</f>
        <v>183078</v>
      </c>
      <c r="E7" s="10">
        <f>E8+E20+E24</f>
        <v>24711</v>
      </c>
      <c r="F7" s="10">
        <f aca="true" t="shared" si="0" ref="F7:N7">F8+F20+F24</f>
        <v>158228</v>
      </c>
      <c r="G7" s="10">
        <f t="shared" si="0"/>
        <v>215943</v>
      </c>
      <c r="H7" s="10">
        <f>H8+H20+H24</f>
        <v>144854</v>
      </c>
      <c r="I7" s="10">
        <f>I8+I20+I24</f>
        <v>35582</v>
      </c>
      <c r="J7" s="10">
        <f>J8+J20+J24</f>
        <v>194225</v>
      </c>
      <c r="K7" s="10">
        <f>K8+K20+K24</f>
        <v>139250</v>
      </c>
      <c r="L7" s="10">
        <f>L8+L20+L24</f>
        <v>178566</v>
      </c>
      <c r="M7" s="10">
        <f t="shared" si="0"/>
        <v>55615</v>
      </c>
      <c r="N7" s="10">
        <f t="shared" si="0"/>
        <v>31551</v>
      </c>
      <c r="O7" s="10">
        <f>+O8+O20+O24</f>
        <v>1720328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101760</v>
      </c>
      <c r="C8" s="12">
        <f>+C9+C12+C16</f>
        <v>70110</v>
      </c>
      <c r="D8" s="12">
        <f>+D9+D12+D16</f>
        <v>91898</v>
      </c>
      <c r="E8" s="12">
        <f>+E9+E12+E16</f>
        <v>11459</v>
      </c>
      <c r="F8" s="12">
        <f aca="true" t="shared" si="1" ref="F8:N8">+F9+F12+F16</f>
        <v>76897</v>
      </c>
      <c r="G8" s="12">
        <f t="shared" si="1"/>
        <v>106608</v>
      </c>
      <c r="H8" s="12">
        <f>+H9+H12+H16</f>
        <v>71929</v>
      </c>
      <c r="I8" s="12">
        <f>+I9+I12+I16</f>
        <v>17707</v>
      </c>
      <c r="J8" s="12">
        <f>+J9+J12+J16</f>
        <v>96112</v>
      </c>
      <c r="K8" s="12">
        <f>+K9+K12+K16</f>
        <v>69053</v>
      </c>
      <c r="L8" s="12">
        <f>+L9+L12+L16</f>
        <v>85219</v>
      </c>
      <c r="M8" s="12">
        <f t="shared" si="1"/>
        <v>29389</v>
      </c>
      <c r="N8" s="12">
        <f t="shared" si="1"/>
        <v>17577</v>
      </c>
      <c r="O8" s="12">
        <f>SUM(B8:N8)</f>
        <v>845718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15852</v>
      </c>
      <c r="C9" s="14">
        <v>13763</v>
      </c>
      <c r="D9" s="14">
        <v>12875</v>
      </c>
      <c r="E9" s="14">
        <v>1649</v>
      </c>
      <c r="F9" s="14">
        <v>11330</v>
      </c>
      <c r="G9" s="14">
        <v>17204</v>
      </c>
      <c r="H9" s="14">
        <v>14242</v>
      </c>
      <c r="I9" s="14">
        <v>3721</v>
      </c>
      <c r="J9" s="14">
        <v>10565</v>
      </c>
      <c r="K9" s="14">
        <v>12114</v>
      </c>
      <c r="L9" s="14">
        <v>10466</v>
      </c>
      <c r="M9" s="14">
        <v>4821</v>
      </c>
      <c r="N9" s="14">
        <v>2621</v>
      </c>
      <c r="O9" s="12">
        <f aca="true" t="shared" si="2" ref="O9:O19">SUM(B9:N9)</f>
        <v>131223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15852</v>
      </c>
      <c r="C10" s="14">
        <f>+C9-C11</f>
        <v>13763</v>
      </c>
      <c r="D10" s="14">
        <f>+D9-D11</f>
        <v>12875</v>
      </c>
      <c r="E10" s="14">
        <f>+E9-E11</f>
        <v>1649</v>
      </c>
      <c r="F10" s="14">
        <f aca="true" t="shared" si="3" ref="F10:N10">+F9-F11</f>
        <v>11330</v>
      </c>
      <c r="G10" s="14">
        <f t="shared" si="3"/>
        <v>17204</v>
      </c>
      <c r="H10" s="14">
        <f>+H9-H11</f>
        <v>14242</v>
      </c>
      <c r="I10" s="14">
        <f>+I9-I11</f>
        <v>3721</v>
      </c>
      <c r="J10" s="14">
        <f>+J9-J11</f>
        <v>10565</v>
      </c>
      <c r="K10" s="14">
        <f>+K9-K11</f>
        <v>12114</v>
      </c>
      <c r="L10" s="14">
        <f>+L9-L11</f>
        <v>10466</v>
      </c>
      <c r="M10" s="14">
        <f t="shared" si="3"/>
        <v>4821</v>
      </c>
      <c r="N10" s="14">
        <f t="shared" si="3"/>
        <v>2621</v>
      </c>
      <c r="O10" s="12">
        <f t="shared" si="2"/>
        <v>131223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80722</v>
      </c>
      <c r="C12" s="14">
        <f>C13+C14+C15</f>
        <v>53002</v>
      </c>
      <c r="D12" s="14">
        <f>D13+D14+D15</f>
        <v>74979</v>
      </c>
      <c r="E12" s="14">
        <f>E13+E14+E15</f>
        <v>9241</v>
      </c>
      <c r="F12" s="14">
        <f aca="true" t="shared" si="4" ref="F12:N12">F13+F14+F15</f>
        <v>61773</v>
      </c>
      <c r="G12" s="14">
        <f t="shared" si="4"/>
        <v>84154</v>
      </c>
      <c r="H12" s="14">
        <f>H13+H14+H15</f>
        <v>54421</v>
      </c>
      <c r="I12" s="14">
        <f>I13+I14+I15</f>
        <v>13240</v>
      </c>
      <c r="J12" s="14">
        <f>J13+J14+J15</f>
        <v>80539</v>
      </c>
      <c r="K12" s="14">
        <f>K13+K14+K15</f>
        <v>53479</v>
      </c>
      <c r="L12" s="14">
        <f>L13+L14+L15</f>
        <v>69858</v>
      </c>
      <c r="M12" s="14">
        <f t="shared" si="4"/>
        <v>23308</v>
      </c>
      <c r="N12" s="14">
        <f t="shared" si="4"/>
        <v>14322</v>
      </c>
      <c r="O12" s="12">
        <f t="shared" si="2"/>
        <v>673038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37140</v>
      </c>
      <c r="C13" s="14">
        <v>25473</v>
      </c>
      <c r="D13" s="14">
        <v>34397</v>
      </c>
      <c r="E13" s="14">
        <v>4291</v>
      </c>
      <c r="F13" s="14">
        <v>28764</v>
      </c>
      <c r="G13" s="14">
        <v>39346</v>
      </c>
      <c r="H13" s="14">
        <v>25868</v>
      </c>
      <c r="I13" s="14">
        <v>6349</v>
      </c>
      <c r="J13" s="14">
        <v>37793</v>
      </c>
      <c r="K13" s="14">
        <v>23891</v>
      </c>
      <c r="L13" s="14">
        <v>30045</v>
      </c>
      <c r="M13" s="14">
        <v>9548</v>
      </c>
      <c r="N13" s="14">
        <v>5660</v>
      </c>
      <c r="O13" s="12">
        <f t="shared" si="2"/>
        <v>308565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42146</v>
      </c>
      <c r="C14" s="14">
        <v>26175</v>
      </c>
      <c r="D14" s="14">
        <v>39448</v>
      </c>
      <c r="E14" s="14">
        <v>4739</v>
      </c>
      <c r="F14" s="14">
        <v>31716</v>
      </c>
      <c r="G14" s="14">
        <v>42427</v>
      </c>
      <c r="H14" s="14">
        <v>27385</v>
      </c>
      <c r="I14" s="14">
        <v>6627</v>
      </c>
      <c r="J14" s="14">
        <v>41678</v>
      </c>
      <c r="K14" s="14">
        <v>28615</v>
      </c>
      <c r="L14" s="14">
        <v>38820</v>
      </c>
      <c r="M14" s="14">
        <v>13296</v>
      </c>
      <c r="N14" s="14">
        <v>8439</v>
      </c>
      <c r="O14" s="12">
        <f t="shared" si="2"/>
        <v>351511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1436</v>
      </c>
      <c r="C15" s="14">
        <v>1354</v>
      </c>
      <c r="D15" s="14">
        <v>1134</v>
      </c>
      <c r="E15" s="14">
        <v>211</v>
      </c>
      <c r="F15" s="14">
        <v>1293</v>
      </c>
      <c r="G15" s="14">
        <v>2381</v>
      </c>
      <c r="H15" s="14">
        <v>1168</v>
      </c>
      <c r="I15" s="14">
        <v>264</v>
      </c>
      <c r="J15" s="14">
        <v>1068</v>
      </c>
      <c r="K15" s="14">
        <v>973</v>
      </c>
      <c r="L15" s="14">
        <v>993</v>
      </c>
      <c r="M15" s="14">
        <v>464</v>
      </c>
      <c r="N15" s="14">
        <v>223</v>
      </c>
      <c r="O15" s="12">
        <f t="shared" si="2"/>
        <v>12962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5186</v>
      </c>
      <c r="C16" s="14">
        <f>C17+C18+C19</f>
        <v>3345</v>
      </c>
      <c r="D16" s="14">
        <f>D17+D18+D19</f>
        <v>4044</v>
      </c>
      <c r="E16" s="14">
        <f>E17+E18+E19</f>
        <v>569</v>
      </c>
      <c r="F16" s="14">
        <f aca="true" t="shared" si="5" ref="F16:N16">F17+F18+F19</f>
        <v>3794</v>
      </c>
      <c r="G16" s="14">
        <f t="shared" si="5"/>
        <v>5250</v>
      </c>
      <c r="H16" s="14">
        <f>H17+H18+H19</f>
        <v>3266</v>
      </c>
      <c r="I16" s="14">
        <f>I17+I18+I19</f>
        <v>746</v>
      </c>
      <c r="J16" s="14">
        <f>J17+J18+J19</f>
        <v>5008</v>
      </c>
      <c r="K16" s="14">
        <f>K17+K18+K19</f>
        <v>3460</v>
      </c>
      <c r="L16" s="14">
        <f>L17+L18+L19</f>
        <v>4895</v>
      </c>
      <c r="M16" s="14">
        <f t="shared" si="5"/>
        <v>1260</v>
      </c>
      <c r="N16" s="14">
        <f t="shared" si="5"/>
        <v>634</v>
      </c>
      <c r="O16" s="12">
        <f t="shared" si="2"/>
        <v>41457</v>
      </c>
    </row>
    <row r="17" spans="1:26" ht="18.75" customHeight="1">
      <c r="A17" s="15" t="s">
        <v>16</v>
      </c>
      <c r="B17" s="14">
        <v>5168</v>
      </c>
      <c r="C17" s="14">
        <v>3330</v>
      </c>
      <c r="D17" s="14">
        <v>4035</v>
      </c>
      <c r="E17" s="14">
        <v>569</v>
      </c>
      <c r="F17" s="14">
        <v>3783</v>
      </c>
      <c r="G17" s="14">
        <v>5237</v>
      </c>
      <c r="H17" s="14">
        <v>3257</v>
      </c>
      <c r="I17" s="14">
        <v>743</v>
      </c>
      <c r="J17" s="14">
        <v>4998</v>
      </c>
      <c r="K17" s="14">
        <v>3454</v>
      </c>
      <c r="L17" s="14">
        <v>4884</v>
      </c>
      <c r="M17" s="14">
        <v>1260</v>
      </c>
      <c r="N17" s="14">
        <v>632</v>
      </c>
      <c r="O17" s="12">
        <f t="shared" si="2"/>
        <v>41350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12</v>
      </c>
      <c r="C18" s="14">
        <v>11</v>
      </c>
      <c r="D18" s="14">
        <v>6</v>
      </c>
      <c r="E18" s="14">
        <v>0</v>
      </c>
      <c r="F18" s="14">
        <v>10</v>
      </c>
      <c r="G18" s="14">
        <v>9</v>
      </c>
      <c r="H18" s="14">
        <v>7</v>
      </c>
      <c r="I18" s="14">
        <v>1</v>
      </c>
      <c r="J18" s="14">
        <v>6</v>
      </c>
      <c r="K18" s="14">
        <v>4</v>
      </c>
      <c r="L18" s="14">
        <v>10</v>
      </c>
      <c r="M18" s="14">
        <v>0</v>
      </c>
      <c r="N18" s="14">
        <v>2</v>
      </c>
      <c r="O18" s="12">
        <f t="shared" si="2"/>
        <v>78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4</v>
      </c>
      <c r="D19" s="14">
        <v>3</v>
      </c>
      <c r="E19" s="14">
        <v>0</v>
      </c>
      <c r="F19" s="14">
        <v>1</v>
      </c>
      <c r="G19" s="14">
        <v>4</v>
      </c>
      <c r="H19" s="14">
        <v>2</v>
      </c>
      <c r="I19" s="14">
        <v>2</v>
      </c>
      <c r="J19" s="14">
        <v>4</v>
      </c>
      <c r="K19" s="14">
        <v>2</v>
      </c>
      <c r="L19" s="14">
        <v>1</v>
      </c>
      <c r="M19" s="14">
        <v>0</v>
      </c>
      <c r="N19" s="14">
        <v>0</v>
      </c>
      <c r="O19" s="12">
        <f t="shared" si="2"/>
        <v>29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55343</v>
      </c>
      <c r="C20" s="18">
        <f>C21+C22+C23</f>
        <v>31712</v>
      </c>
      <c r="D20" s="18">
        <f>D21+D22+D23</f>
        <v>41070</v>
      </c>
      <c r="E20" s="18">
        <f>E21+E22+E23</f>
        <v>5417</v>
      </c>
      <c r="F20" s="18">
        <f aca="true" t="shared" si="6" ref="F20:N20">F21+F22+F23</f>
        <v>35893</v>
      </c>
      <c r="G20" s="18">
        <f t="shared" si="6"/>
        <v>45745</v>
      </c>
      <c r="H20" s="18">
        <f>H21+H22+H23</f>
        <v>34151</v>
      </c>
      <c r="I20" s="18">
        <f>I21+I22+I23</f>
        <v>8068</v>
      </c>
      <c r="J20" s="18">
        <f>J21+J22+J23</f>
        <v>51846</v>
      </c>
      <c r="K20" s="18">
        <f>K21+K22+K23</f>
        <v>32276</v>
      </c>
      <c r="L20" s="18">
        <f>L21+L22+L23</f>
        <v>53781</v>
      </c>
      <c r="M20" s="18">
        <f t="shared" si="6"/>
        <v>15065</v>
      </c>
      <c r="N20" s="18">
        <f t="shared" si="6"/>
        <v>8471</v>
      </c>
      <c r="O20" s="12">
        <f aca="true" t="shared" si="7" ref="O20:O26">SUM(B20:N20)</f>
        <v>418838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28889</v>
      </c>
      <c r="C21" s="14">
        <v>18506</v>
      </c>
      <c r="D21" s="14">
        <v>20579</v>
      </c>
      <c r="E21" s="14">
        <v>2791</v>
      </c>
      <c r="F21" s="14">
        <v>19492</v>
      </c>
      <c r="G21" s="14">
        <v>24163</v>
      </c>
      <c r="H21" s="14">
        <v>19120</v>
      </c>
      <c r="I21" s="14">
        <v>4574</v>
      </c>
      <c r="J21" s="14">
        <v>27594</v>
      </c>
      <c r="K21" s="14">
        <v>16512</v>
      </c>
      <c r="L21" s="14">
        <v>26391</v>
      </c>
      <c r="M21" s="14">
        <v>7434</v>
      </c>
      <c r="N21" s="14">
        <v>3967</v>
      </c>
      <c r="O21" s="12">
        <f t="shared" si="7"/>
        <v>220012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25803</v>
      </c>
      <c r="C22" s="14">
        <v>12737</v>
      </c>
      <c r="D22" s="14">
        <v>20066</v>
      </c>
      <c r="E22" s="14">
        <v>2538</v>
      </c>
      <c r="F22" s="14">
        <v>15919</v>
      </c>
      <c r="G22" s="14">
        <v>20816</v>
      </c>
      <c r="H22" s="14">
        <v>14604</v>
      </c>
      <c r="I22" s="14">
        <v>3390</v>
      </c>
      <c r="J22" s="14">
        <v>23764</v>
      </c>
      <c r="K22" s="14">
        <v>15348</v>
      </c>
      <c r="L22" s="14">
        <v>26878</v>
      </c>
      <c r="M22" s="14">
        <v>7421</v>
      </c>
      <c r="N22" s="14">
        <v>4425</v>
      </c>
      <c r="O22" s="12">
        <f t="shared" si="7"/>
        <v>193709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651</v>
      </c>
      <c r="C23" s="14">
        <v>469</v>
      </c>
      <c r="D23" s="14">
        <v>425</v>
      </c>
      <c r="E23" s="14">
        <v>88</v>
      </c>
      <c r="F23" s="14">
        <v>482</v>
      </c>
      <c r="G23" s="14">
        <v>766</v>
      </c>
      <c r="H23" s="14">
        <v>427</v>
      </c>
      <c r="I23" s="14">
        <v>104</v>
      </c>
      <c r="J23" s="14">
        <v>488</v>
      </c>
      <c r="K23" s="14">
        <v>416</v>
      </c>
      <c r="L23" s="14">
        <v>512</v>
      </c>
      <c r="M23" s="14">
        <v>210</v>
      </c>
      <c r="N23" s="14">
        <v>79</v>
      </c>
      <c r="O23" s="12">
        <f t="shared" si="7"/>
        <v>5117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58981</v>
      </c>
      <c r="C24" s="14">
        <f>C25+C26</f>
        <v>40819</v>
      </c>
      <c r="D24" s="14">
        <f>D25+D26</f>
        <v>50110</v>
      </c>
      <c r="E24" s="14">
        <f>E25+E26</f>
        <v>7835</v>
      </c>
      <c r="F24" s="14">
        <f aca="true" t="shared" si="8" ref="F24:N24">F25+F26</f>
        <v>45438</v>
      </c>
      <c r="G24" s="14">
        <f t="shared" si="8"/>
        <v>63590</v>
      </c>
      <c r="H24" s="14">
        <f>H25+H26</f>
        <v>38774</v>
      </c>
      <c r="I24" s="14">
        <f>I25+I26</f>
        <v>9807</v>
      </c>
      <c r="J24" s="14">
        <f>J25+J26</f>
        <v>46267</v>
      </c>
      <c r="K24" s="14">
        <f>K25+K26</f>
        <v>37921</v>
      </c>
      <c r="L24" s="14">
        <f>L25+L26</f>
        <v>39566</v>
      </c>
      <c r="M24" s="14">
        <f t="shared" si="8"/>
        <v>11161</v>
      </c>
      <c r="N24" s="14">
        <f t="shared" si="8"/>
        <v>5503</v>
      </c>
      <c r="O24" s="12">
        <f t="shared" si="7"/>
        <v>455772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38739</v>
      </c>
      <c r="C25" s="14">
        <v>29510</v>
      </c>
      <c r="D25" s="14">
        <v>35012</v>
      </c>
      <c r="E25" s="14">
        <v>5766</v>
      </c>
      <c r="F25" s="14">
        <v>33031</v>
      </c>
      <c r="G25" s="14">
        <v>47129</v>
      </c>
      <c r="H25" s="14">
        <v>29801</v>
      </c>
      <c r="I25" s="14">
        <v>7716</v>
      </c>
      <c r="J25" s="14">
        <v>30239</v>
      </c>
      <c r="K25" s="14">
        <v>27477</v>
      </c>
      <c r="L25" s="14">
        <v>27197</v>
      </c>
      <c r="M25" s="14">
        <v>7655</v>
      </c>
      <c r="N25" s="14">
        <v>3500</v>
      </c>
      <c r="O25" s="12">
        <f t="shared" si="7"/>
        <v>322772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20242</v>
      </c>
      <c r="C26" s="14">
        <v>11309</v>
      </c>
      <c r="D26" s="14">
        <v>15098</v>
      </c>
      <c r="E26" s="14">
        <v>2069</v>
      </c>
      <c r="F26" s="14">
        <v>12407</v>
      </c>
      <c r="G26" s="14">
        <v>16461</v>
      </c>
      <c r="H26" s="14">
        <v>8973</v>
      </c>
      <c r="I26" s="14">
        <v>2091</v>
      </c>
      <c r="J26" s="14">
        <v>16028</v>
      </c>
      <c r="K26" s="14">
        <v>10444</v>
      </c>
      <c r="L26" s="14">
        <v>12369</v>
      </c>
      <c r="M26" s="14">
        <v>3506</v>
      </c>
      <c r="N26" s="14">
        <v>2003</v>
      </c>
      <c r="O26" s="12">
        <f t="shared" si="7"/>
        <v>133000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459770.35221864004</v>
      </c>
      <c r="C36" s="58">
        <f aca="true" t="shared" si="11" ref="C36:N36">C37+C38+C39+C40</f>
        <v>318861.0950505</v>
      </c>
      <c r="D36" s="58">
        <f t="shared" si="11"/>
        <v>353083.2458539</v>
      </c>
      <c r="E36" s="58">
        <f t="shared" si="11"/>
        <v>68886.16118239998</v>
      </c>
      <c r="F36" s="58">
        <f t="shared" si="11"/>
        <v>349135.0206874</v>
      </c>
      <c r="G36" s="58">
        <f t="shared" si="11"/>
        <v>379762.2364</v>
      </c>
      <c r="H36" s="58">
        <f t="shared" si="11"/>
        <v>307783.8554</v>
      </c>
      <c r="I36" s="58">
        <f>I37+I38+I39+I40</f>
        <v>76540.5785164</v>
      </c>
      <c r="J36" s="58">
        <f>J37+J38+J39+J40</f>
        <v>408875.4293549999</v>
      </c>
      <c r="K36" s="58">
        <f>K37+K38+K39+K40</f>
        <v>350677.266275</v>
      </c>
      <c r="L36" s="58">
        <f>L37+L38+L39+L40</f>
        <v>422487.44284416</v>
      </c>
      <c r="M36" s="58">
        <f t="shared" si="11"/>
        <v>167402.97947945</v>
      </c>
      <c r="N36" s="58">
        <f t="shared" si="11"/>
        <v>80816.55054656</v>
      </c>
      <c r="O36" s="58">
        <f>O37+O38+O39+O40</f>
        <v>3744082.2138094106</v>
      </c>
    </row>
    <row r="37" spans="1:15" ht="18.75" customHeight="1">
      <c r="A37" s="55" t="s">
        <v>50</v>
      </c>
      <c r="B37" s="52">
        <f aca="true" t="shared" si="12" ref="B37:N37">B29*B7</f>
        <v>453192.9732</v>
      </c>
      <c r="C37" s="52">
        <f t="shared" si="12"/>
        <v>313867.2564</v>
      </c>
      <c r="D37" s="52">
        <f t="shared" si="12"/>
        <v>342026.3196</v>
      </c>
      <c r="E37" s="52">
        <f t="shared" si="12"/>
        <v>68395.10579999999</v>
      </c>
      <c r="F37" s="52">
        <f t="shared" si="12"/>
        <v>345142.7364</v>
      </c>
      <c r="G37" s="52">
        <f t="shared" si="12"/>
        <v>373559.7957</v>
      </c>
      <c r="H37" s="52">
        <f t="shared" si="12"/>
        <v>302846.2578</v>
      </c>
      <c r="I37" s="52">
        <f>I29*I7</f>
        <v>76084.9906</v>
      </c>
      <c r="J37" s="52">
        <f>J29*J7</f>
        <v>398938.14999999997</v>
      </c>
      <c r="K37" s="52">
        <f>K29*K7</f>
        <v>335787.45</v>
      </c>
      <c r="L37" s="52">
        <f>L29*L7</f>
        <v>412523.1732</v>
      </c>
      <c r="M37" s="52">
        <f t="shared" si="12"/>
        <v>161366.9225</v>
      </c>
      <c r="N37" s="52">
        <f t="shared" si="12"/>
        <v>79328.6793</v>
      </c>
      <c r="O37" s="54">
        <f>SUM(B37:N37)</f>
        <v>3663059.8105000006</v>
      </c>
    </row>
    <row r="38" spans="1:15" ht="18.75" customHeight="1">
      <c r="A38" s="55" t="s">
        <v>51</v>
      </c>
      <c r="B38" s="52">
        <f aca="true" t="shared" si="13" ref="B38:N38">B30*B7</f>
        <v>-1338.54098136</v>
      </c>
      <c r="C38" s="52">
        <f t="shared" si="13"/>
        <v>-837.2313495</v>
      </c>
      <c r="D38" s="52">
        <f t="shared" si="13"/>
        <v>-1016.0737461</v>
      </c>
      <c r="E38" s="52">
        <f t="shared" si="13"/>
        <v>-155.2246176</v>
      </c>
      <c r="F38" s="52">
        <f t="shared" si="13"/>
        <v>-1006.0057126</v>
      </c>
      <c r="G38" s="52">
        <f t="shared" si="13"/>
        <v>-1101.3093000000001</v>
      </c>
      <c r="H38" s="52">
        <f t="shared" si="13"/>
        <v>-811.1824</v>
      </c>
      <c r="I38" s="52">
        <f>I30*I7</f>
        <v>-199.25208360000002</v>
      </c>
      <c r="J38" s="52">
        <f>J30*J7</f>
        <v>-1104.790645</v>
      </c>
      <c r="K38" s="52">
        <f>K30*K7</f>
        <v>-886.423725</v>
      </c>
      <c r="L38" s="52">
        <f>L30*L7</f>
        <v>-1116.08035584</v>
      </c>
      <c r="M38" s="52">
        <f t="shared" si="13"/>
        <v>-409.80302055</v>
      </c>
      <c r="N38" s="52">
        <f t="shared" si="13"/>
        <v>-230.99875344</v>
      </c>
      <c r="O38" s="25">
        <f>SUM(B38:N38)</f>
        <v>-10212.91669059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4658.84</v>
      </c>
      <c r="C40" s="52">
        <v>3438.55</v>
      </c>
      <c r="D40" s="52">
        <v>9911.6</v>
      </c>
      <c r="E40" s="52">
        <v>0</v>
      </c>
      <c r="F40" s="52">
        <v>2836.89</v>
      </c>
      <c r="G40" s="52">
        <v>4641.59</v>
      </c>
      <c r="H40" s="52">
        <v>3506.06</v>
      </c>
      <c r="I40" s="52">
        <v>0</v>
      </c>
      <c r="J40" s="52">
        <v>8495.47</v>
      </c>
      <c r="K40" s="52">
        <v>13657.64</v>
      </c>
      <c r="L40" s="52">
        <v>8478.11</v>
      </c>
      <c r="M40" s="52">
        <v>5174.7</v>
      </c>
      <c r="N40" s="52">
        <v>999.83</v>
      </c>
      <c r="O40" s="54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+B43+B46+B58+B59+B60-B62</f>
        <v>-63408</v>
      </c>
      <c r="C42" s="25">
        <f aca="true" t="shared" si="15" ref="C42:O42">+C43+C46+C58+C59+C60-C62</f>
        <v>-55052</v>
      </c>
      <c r="D42" s="25">
        <f>+D43+D46+D58+D59+D60-D62</f>
        <v>-62295.15</v>
      </c>
      <c r="E42" s="25">
        <f t="shared" si="15"/>
        <v>-6596</v>
      </c>
      <c r="F42" s="25">
        <f t="shared" si="15"/>
        <v>-48656.89</v>
      </c>
      <c r="G42" s="25">
        <f t="shared" si="15"/>
        <v>-69316</v>
      </c>
      <c r="H42" s="25">
        <f t="shared" si="15"/>
        <v>-56968</v>
      </c>
      <c r="I42" s="25">
        <f t="shared" si="15"/>
        <v>-15884</v>
      </c>
      <c r="J42" s="25">
        <f t="shared" si="15"/>
        <v>-42260</v>
      </c>
      <c r="K42" s="25">
        <f t="shared" si="15"/>
        <v>-48456</v>
      </c>
      <c r="L42" s="25">
        <f t="shared" si="15"/>
        <v>-41864</v>
      </c>
      <c r="M42" s="25">
        <f t="shared" si="15"/>
        <v>-19284</v>
      </c>
      <c r="N42" s="25">
        <f t="shared" si="15"/>
        <v>-10484</v>
      </c>
      <c r="O42" s="25">
        <f t="shared" si="15"/>
        <v>-540524.0399999999</v>
      </c>
    </row>
    <row r="43" spans="1:15" ht="18.75" customHeight="1">
      <c r="A43" s="17" t="s">
        <v>55</v>
      </c>
      <c r="B43" s="26">
        <f>B44+B45</f>
        <v>-63408</v>
      </c>
      <c r="C43" s="26">
        <f>C44+C45</f>
        <v>-55052</v>
      </c>
      <c r="D43" s="26">
        <f>D44+D45</f>
        <v>-51500</v>
      </c>
      <c r="E43" s="26">
        <f>E44+E45</f>
        <v>-6596</v>
      </c>
      <c r="F43" s="26">
        <f aca="true" t="shared" si="16" ref="F43:N43">F44+F45</f>
        <v>-45320</v>
      </c>
      <c r="G43" s="26">
        <f t="shared" si="16"/>
        <v>-68816</v>
      </c>
      <c r="H43" s="26">
        <f t="shared" si="16"/>
        <v>-56968</v>
      </c>
      <c r="I43" s="26">
        <f>I44+I45</f>
        <v>-14884</v>
      </c>
      <c r="J43" s="26">
        <f>J44+J45</f>
        <v>-42260</v>
      </c>
      <c r="K43" s="26">
        <f>K44+K45</f>
        <v>-48456</v>
      </c>
      <c r="L43" s="26">
        <f>L44+L45</f>
        <v>-41864</v>
      </c>
      <c r="M43" s="26">
        <f t="shared" si="16"/>
        <v>-19284</v>
      </c>
      <c r="N43" s="26">
        <f t="shared" si="16"/>
        <v>-10484</v>
      </c>
      <c r="O43" s="25">
        <f aca="true" t="shared" si="17" ref="O43:O60">SUM(B43:N43)</f>
        <v>-524892</v>
      </c>
    </row>
    <row r="44" spans="1:26" ht="18.75" customHeight="1">
      <c r="A44" s="13" t="s">
        <v>56</v>
      </c>
      <c r="B44" s="20">
        <f>ROUND(-B9*$D$3,2)</f>
        <v>-63408</v>
      </c>
      <c r="C44" s="20">
        <f>ROUND(-C9*$D$3,2)</f>
        <v>-55052</v>
      </c>
      <c r="D44" s="20">
        <f>ROUND(-D9*$D$3,2)</f>
        <v>-51500</v>
      </c>
      <c r="E44" s="20">
        <f>ROUND(-E9*$D$3,2)</f>
        <v>-6596</v>
      </c>
      <c r="F44" s="20">
        <f aca="true" t="shared" si="18" ref="F44:N44">ROUND(-F9*$D$3,2)</f>
        <v>-45320</v>
      </c>
      <c r="G44" s="20">
        <f t="shared" si="18"/>
        <v>-68816</v>
      </c>
      <c r="H44" s="20">
        <f t="shared" si="18"/>
        <v>-56968</v>
      </c>
      <c r="I44" s="20">
        <f>ROUND(-I9*$D$3,2)</f>
        <v>-14884</v>
      </c>
      <c r="J44" s="20">
        <f>ROUND(-J9*$D$3,2)</f>
        <v>-42260</v>
      </c>
      <c r="K44" s="20">
        <f>ROUND(-K9*$D$3,2)</f>
        <v>-48456</v>
      </c>
      <c r="L44" s="20">
        <f>ROUND(-L9*$D$3,2)</f>
        <v>-41864</v>
      </c>
      <c r="M44" s="20">
        <f t="shared" si="18"/>
        <v>-19284</v>
      </c>
      <c r="N44" s="20">
        <f t="shared" si="18"/>
        <v>-10484</v>
      </c>
      <c r="O44" s="45">
        <f t="shared" si="17"/>
        <v>-524892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-10795.15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-12795.15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-500-10295.15</f>
        <v>-10795.15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-12795.15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17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-7198.45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-7198.45</v>
      </c>
    </row>
    <row r="61" spans="1:26" ht="18" customHeight="1">
      <c r="A61" s="2" t="s">
        <v>68</v>
      </c>
      <c r="B61" s="29">
        <f aca="true" t="shared" si="21" ref="B61:N61">+B36+B42</f>
        <v>396362.35221864004</v>
      </c>
      <c r="C61" s="29">
        <f t="shared" si="21"/>
        <v>263809.0950505</v>
      </c>
      <c r="D61" s="29">
        <f>+D36+D42</f>
        <v>290788.09585389995</v>
      </c>
      <c r="E61" s="29">
        <f t="shared" si="21"/>
        <v>62290.161182399985</v>
      </c>
      <c r="F61" s="29">
        <f t="shared" si="21"/>
        <v>300478.1306874</v>
      </c>
      <c r="G61" s="29">
        <f t="shared" si="21"/>
        <v>310446.2364</v>
      </c>
      <c r="H61" s="29">
        <f t="shared" si="21"/>
        <v>250815.8554</v>
      </c>
      <c r="I61" s="29">
        <f t="shared" si="21"/>
        <v>60656.5785164</v>
      </c>
      <c r="J61" s="29">
        <f>+J36+J42</f>
        <v>366615.4293549999</v>
      </c>
      <c r="K61" s="29">
        <f>+K36+K42</f>
        <v>302221.266275</v>
      </c>
      <c r="L61" s="29">
        <f>+L36+L42</f>
        <v>380623.44284416</v>
      </c>
      <c r="M61" s="29">
        <f t="shared" si="21"/>
        <v>148118.97947945</v>
      </c>
      <c r="N61" s="29">
        <f t="shared" si="21"/>
        <v>70332.55054656</v>
      </c>
      <c r="O61" s="29">
        <f>SUM(B61:N61)</f>
        <v>3203558.1738094096</v>
      </c>
      <c r="P61"/>
      <c r="Q61" s="74"/>
      <c r="R61"/>
      <c r="S61"/>
      <c r="T61"/>
      <c r="U61"/>
      <c r="V61"/>
      <c r="W61"/>
      <c r="X61"/>
      <c r="Y61"/>
      <c r="Z61"/>
    </row>
    <row r="62" spans="1:18" ht="18" customHeight="1">
      <c r="A62" s="33" t="s">
        <v>111</v>
      </c>
      <c r="B62" s="46">
        <v>0</v>
      </c>
      <c r="C62" s="46">
        <v>0</v>
      </c>
      <c r="D62" s="46">
        <v>0</v>
      </c>
      <c r="E62" s="46">
        <v>0</v>
      </c>
      <c r="F62" s="46">
        <v>-4361.56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SUM(B62:N62)</f>
        <v>-4361.56</v>
      </c>
      <c r="Q62" s="75"/>
      <c r="R62" s="75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5"/>
    </row>
    <row r="64" spans="1:15" ht="18.75" customHeight="1">
      <c r="A64" s="2" t="s">
        <v>69</v>
      </c>
      <c r="B64" s="35">
        <f>SUM(B65:B78)</f>
        <v>396362.35000000003</v>
      </c>
      <c r="C64" s="35">
        <f aca="true" t="shared" si="22" ref="C64:N64">SUM(C65:C78)</f>
        <v>263809.1</v>
      </c>
      <c r="D64" s="35">
        <f t="shared" si="22"/>
        <v>290788.1</v>
      </c>
      <c r="E64" s="35">
        <f t="shared" si="22"/>
        <v>62290.17</v>
      </c>
      <c r="F64" s="35">
        <f t="shared" si="22"/>
        <v>300478.13</v>
      </c>
      <c r="G64" s="35">
        <f t="shared" si="22"/>
        <v>310446.24</v>
      </c>
      <c r="H64" s="35">
        <f t="shared" si="22"/>
        <v>250815.86</v>
      </c>
      <c r="I64" s="35">
        <f t="shared" si="22"/>
        <v>60656.58</v>
      </c>
      <c r="J64" s="35">
        <f t="shared" si="22"/>
        <v>366615.43</v>
      </c>
      <c r="K64" s="35">
        <f t="shared" si="22"/>
        <v>302221.27</v>
      </c>
      <c r="L64" s="35">
        <f t="shared" si="22"/>
        <v>380623.44</v>
      </c>
      <c r="M64" s="35">
        <f t="shared" si="22"/>
        <v>148118.98</v>
      </c>
      <c r="N64" s="35">
        <f t="shared" si="22"/>
        <v>70332.55</v>
      </c>
      <c r="O64" s="29">
        <f>SUM(O65:O78)</f>
        <v>3203558.2</v>
      </c>
    </row>
    <row r="65" spans="1:16" ht="18.75" customHeight="1">
      <c r="A65" s="17" t="s">
        <v>70</v>
      </c>
      <c r="B65" s="35">
        <v>74748.57</v>
      </c>
      <c r="C65" s="35">
        <v>76308.99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151057.56</v>
      </c>
      <c r="P65"/>
    </row>
    <row r="66" spans="1:16" ht="18.75" customHeight="1">
      <c r="A66" s="17" t="s">
        <v>71</v>
      </c>
      <c r="B66" s="35">
        <v>321613.78</v>
      </c>
      <c r="C66" s="35">
        <v>187500.11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509113.89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290788.1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290788.1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62290.17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62290.17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300478.13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300478.13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310446.24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310446.24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250815.86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250815.86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60656.58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60656.58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366615.43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366615.43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302221.27</v>
      </c>
      <c r="L74" s="34">
        <v>0</v>
      </c>
      <c r="M74" s="34">
        <v>0</v>
      </c>
      <c r="N74" s="34">
        <v>0</v>
      </c>
      <c r="O74" s="29">
        <f t="shared" si="23"/>
        <v>302221.27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380623.44</v>
      </c>
      <c r="M75" s="34">
        <v>0</v>
      </c>
      <c r="N75" s="59">
        <v>0</v>
      </c>
      <c r="O75" s="26">
        <f t="shared" si="23"/>
        <v>380623.44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148118.98</v>
      </c>
      <c r="N76" s="34">
        <v>0</v>
      </c>
      <c r="O76" s="29">
        <f t="shared" si="23"/>
        <v>148118.98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70332.55</v>
      </c>
      <c r="O77" s="26">
        <f t="shared" si="23"/>
        <v>70332.55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7.2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2.3625171179234727</v>
      </c>
      <c r="C82" s="43">
        <v>2.520381966113068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2.0553579020916977</v>
      </c>
      <c r="C83" s="43">
        <v>2.1078696140350877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1.874455946940102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2.787671934863016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2.1886020848863663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1.7371280680549959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2.1005826238833585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2.151103887257602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2.0614233973741793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2.4202486626570914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2.3185227470188057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2.9169878536267193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2.529768328945517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3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2018-07-13T19:34:45Z</dcterms:modified>
  <cp:category/>
  <cp:version/>
  <cp:contentType/>
  <cp:contentStatus/>
</cp:coreProperties>
</file>