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<sst xmlns="http://schemas.openxmlformats.org/spreadsheetml/2006/main" count="114" uniqueCount="112">
  <si>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</si>
  <si>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</si>
  <si>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</si>
  <si>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</si>
  <si>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</si>
  <si>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</si>
  <si>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</si>
  <si>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</si>
  <si>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</si>
  <si>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</si>
  <si>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</si>
  <si>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</si>
  <si>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</si>
  <si>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</si>
  <si>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</si>
  <si>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</si>
  <si>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</si>
  <si>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</si>
  <si>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</si>
  <si>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</si>
  <si>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</si>
  <si>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</si>
  <si>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</si>
  <si>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</si>
  <si>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</si>
  <si>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</si>
  <si>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</si>
  <si>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</si>
  <si>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</si>
  <si>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</si>
  <si>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</si>
  <si>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</si>
  <si>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</si>
  <si>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</si>
  <si>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</si>
  <si>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</si>
  <si>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</si>
  <si>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</si>
  <si>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</si>
  <si>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</si>
  <si>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</si>
  <si>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</si>
  <si>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</si>
  <si>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</si>
  <si>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</si>
  <si>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</si>
  <si>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</si>
  <si>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</si>
  <si>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</si>
  <si>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</si>
  <si>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</si>
  <si>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</si>
  <si>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</si>
  <si>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</si>
  <si>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</si>
  <si>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</si>
  <si>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</si>
  <si>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</si>
  <si>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</si>
  <si>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</si>
  <si>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</si>
  <si>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</si>
  <si>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</si>
  <si>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</si>
  <si>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</si>
  <si>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</si>
  <si>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</si>
  <si>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</si>
  <si>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</si>
  <si>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</si>
  <si>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</si>
  <si>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</si>
  <si>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</si>
  <si>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</si>
  <si>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</si>
  <si>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</si>
  <si>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</si>
  <si>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</si>
  <si>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</si>
  <si>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</si>
  <si>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</si>
  <si>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</si>
  <si>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</si>
  <si>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</si>
  <si>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</si>
  <si>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</si>
  <si>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</si>
  <si>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</si>
  <si>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</si>
  <si>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</si>
  <si>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</si>
  <si>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</si>
  <si>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</si>
  <si>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</si>
  <si>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</si>
  <si>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</si>
  <si>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</si>
  <si>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</si>
  <si>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</si>
  <si>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</si>
  <si>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</si>
  <si>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</si>
  <si>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</si>
  <si>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</si>
  <si>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</si>
  <si>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</si>
  <si>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</si>
  <si>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</si>
  <si>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</si>
  <si>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04/07/18 - VENCIMENTO 12/07/18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</si>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</sst>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477476</v>
      </c>
      <c r="C7" s="10">
        <f>C8+C20+C24</f>
        <v>345188</v>
      </c>
      <c r="D7" s="10">
        <f>D8+D20+D24</f>
        <v>373476</v>
      </c>
      <c r="E7" s="10">
        <f>E8+E20+E24</f>
        <v>60736</v>
      </c>
      <c r="F7" s="10">
        <f aca="true" t="shared" si="0" ref="F7:N7">F8+F20+F24</f>
        <v>319597</v>
      </c>
      <c r="G7" s="10">
        <f t="shared" si="0"/>
        <v>495873</v>
      </c>
      <c r="H7" s="10">
        <f>H8+H20+H24</f>
        <v>347838</v>
      </c>
      <c r="I7" s="10">
        <f>I8+I20+I24</f>
        <v>96793</v>
      </c>
      <c r="J7" s="10">
        <f>J8+J20+J24</f>
        <v>393555</v>
      </c>
      <c r="K7" s="10">
        <f>K8+K20+K24</f>
        <v>295803</v>
      </c>
      <c r="L7" s="10">
        <f>L8+L20+L24</f>
        <v>343782</v>
      </c>
      <c r="M7" s="10">
        <f t="shared" si="0"/>
        <v>140385</v>
      </c>
      <c r="N7" s="10">
        <f t="shared" si="0"/>
        <v>87934</v>
      </c>
      <c r="O7" s="10">
        <f>+O8+O20+O24</f>
        <v>3778436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210986</v>
      </c>
      <c r="C8" s="12">
        <f>+C9+C12+C16</f>
        <v>164049</v>
      </c>
      <c r="D8" s="12">
        <f>+D9+D12+D16</f>
        <v>189290</v>
      </c>
      <c r="E8" s="12">
        <f>+E9+E12+E16</f>
        <v>27718</v>
      </c>
      <c r="F8" s="12">
        <f aca="true" t="shared" si="1" ref="F8:N8">+F9+F12+F16</f>
        <v>153457</v>
      </c>
      <c r="G8" s="12">
        <f t="shared" si="1"/>
        <v>239740</v>
      </c>
      <c r="H8" s="12">
        <f>+H9+H12+H16</f>
        <v>161353</v>
      </c>
      <c r="I8" s="12">
        <f>+I9+I12+I16</f>
        <v>46458</v>
      </c>
      <c r="J8" s="12">
        <f>+J9+J12+J16</f>
        <v>191280</v>
      </c>
      <c r="K8" s="12">
        <f>+K9+K12+K16</f>
        <v>140743</v>
      </c>
      <c r="L8" s="12">
        <f>+L9+L12+L16</f>
        <v>154400</v>
      </c>
      <c r="M8" s="12">
        <f t="shared" si="1"/>
        <v>71814</v>
      </c>
      <c r="N8" s="12">
        <f t="shared" si="1"/>
        <v>46647</v>
      </c>
      <c r="O8" s="12">
        <f>SUM(B8:N8)</f>
        <v>1797935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18641</v>
      </c>
      <c r="C9" s="14">
        <v>18669</v>
      </c>
      <c r="D9" s="14">
        <v>13100</v>
      </c>
      <c r="E9" s="14">
        <v>2414</v>
      </c>
      <c r="F9" s="14">
        <v>11662</v>
      </c>
      <c r="G9" s="14">
        <v>20353</v>
      </c>
      <c r="H9" s="14">
        <v>18499</v>
      </c>
      <c r="I9" s="14">
        <v>5157</v>
      </c>
      <c r="J9" s="14">
        <v>10771</v>
      </c>
      <c r="K9" s="14">
        <v>14871</v>
      </c>
      <c r="L9" s="14">
        <v>11160</v>
      </c>
      <c r="M9" s="14">
        <v>7448</v>
      </c>
      <c r="N9" s="14">
        <v>4857</v>
      </c>
      <c r="O9" s="12">
        <f aca="true" t="shared" si="2" ref="O9:O19">SUM(B9:N9)</f>
        <v>157602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18641</v>
      </c>
      <c r="C10" s="14">
        <f>+C9-C11</f>
        <v>18669</v>
      </c>
      <c r="D10" s="14">
        <f>+D9-D11</f>
        <v>13100</v>
      </c>
      <c r="E10" s="14">
        <f>+E9-E11</f>
        <v>2414</v>
      </c>
      <c r="F10" s="14">
        <f aca="true" t="shared" si="3" ref="F10:N10">+F9-F11</f>
        <v>11662</v>
      </c>
      <c r="G10" s="14">
        <f t="shared" si="3"/>
        <v>20353</v>
      </c>
      <c r="H10" s="14">
        <f>+H9-H11</f>
        <v>18499</v>
      </c>
      <c r="I10" s="14">
        <f>+I9-I11</f>
        <v>5157</v>
      </c>
      <c r="J10" s="14">
        <f>+J9-J11</f>
        <v>10771</v>
      </c>
      <c r="K10" s="14">
        <f>+K9-K11</f>
        <v>14871</v>
      </c>
      <c r="L10" s="14">
        <f>+L9-L11</f>
        <v>11160</v>
      </c>
      <c r="M10" s="14">
        <f t="shared" si="3"/>
        <v>7448</v>
      </c>
      <c r="N10" s="14">
        <f t="shared" si="3"/>
        <v>4857</v>
      </c>
      <c r="O10" s="12">
        <f t="shared" si="2"/>
        <v>157602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182525</v>
      </c>
      <c r="C12" s="14">
        <f>C13+C14+C15</f>
        <v>137843</v>
      </c>
      <c r="D12" s="14">
        <f>D13+D14+D15</f>
        <v>168331</v>
      </c>
      <c r="E12" s="14">
        <f>E13+E14+E15</f>
        <v>24113</v>
      </c>
      <c r="F12" s="14">
        <f aca="true" t="shared" si="4" ref="F12:N12">F13+F14+F15</f>
        <v>134512</v>
      </c>
      <c r="G12" s="14">
        <f t="shared" si="4"/>
        <v>207200</v>
      </c>
      <c r="H12" s="14">
        <f>H13+H14+H15</f>
        <v>135710</v>
      </c>
      <c r="I12" s="14">
        <f>I13+I14+I15</f>
        <v>39289</v>
      </c>
      <c r="J12" s="14">
        <f>J13+J14+J15</f>
        <v>170978</v>
      </c>
      <c r="K12" s="14">
        <f>K13+K14+K15</f>
        <v>119414</v>
      </c>
      <c r="L12" s="14">
        <f>L13+L14+L15</f>
        <v>135177</v>
      </c>
      <c r="M12" s="14">
        <f t="shared" si="4"/>
        <v>61270</v>
      </c>
      <c r="N12" s="14">
        <f t="shared" si="4"/>
        <v>40071</v>
      </c>
      <c r="O12" s="12">
        <f t="shared" si="2"/>
        <v>1556433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87505</v>
      </c>
      <c r="C13" s="14">
        <v>67435</v>
      </c>
      <c r="D13" s="14">
        <v>78264</v>
      </c>
      <c r="E13" s="14">
        <v>11557</v>
      </c>
      <c r="F13" s="14">
        <v>63316</v>
      </c>
      <c r="G13" s="14">
        <v>98421</v>
      </c>
      <c r="H13" s="14">
        <v>67378</v>
      </c>
      <c r="I13" s="14">
        <v>19798</v>
      </c>
      <c r="J13" s="14">
        <v>82967</v>
      </c>
      <c r="K13" s="14">
        <v>57195</v>
      </c>
      <c r="L13" s="14">
        <v>63542</v>
      </c>
      <c r="M13" s="14">
        <v>28560</v>
      </c>
      <c r="N13" s="14">
        <v>18166</v>
      </c>
      <c r="O13" s="12">
        <f t="shared" si="2"/>
        <v>744104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91331</v>
      </c>
      <c r="C14" s="14">
        <v>66173</v>
      </c>
      <c r="D14" s="14">
        <v>87366</v>
      </c>
      <c r="E14" s="14">
        <v>11921</v>
      </c>
      <c r="F14" s="14">
        <v>67901</v>
      </c>
      <c r="G14" s="14">
        <v>101828</v>
      </c>
      <c r="H14" s="14">
        <v>64994</v>
      </c>
      <c r="I14" s="14">
        <v>18488</v>
      </c>
      <c r="J14" s="14">
        <v>85429</v>
      </c>
      <c r="K14" s="14">
        <v>59445</v>
      </c>
      <c r="L14" s="14">
        <v>69248</v>
      </c>
      <c r="M14" s="14">
        <v>31458</v>
      </c>
      <c r="N14" s="14">
        <v>21152</v>
      </c>
      <c r="O14" s="12">
        <f t="shared" si="2"/>
        <v>776734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3689</v>
      </c>
      <c r="C15" s="14">
        <v>4235</v>
      </c>
      <c r="D15" s="14">
        <v>2701</v>
      </c>
      <c r="E15" s="14">
        <v>635</v>
      </c>
      <c r="F15" s="14">
        <v>3295</v>
      </c>
      <c r="G15" s="14">
        <v>6951</v>
      </c>
      <c r="H15" s="14">
        <v>3338</v>
      </c>
      <c r="I15" s="14">
        <v>1003</v>
      </c>
      <c r="J15" s="14">
        <v>2582</v>
      </c>
      <c r="K15" s="14">
        <v>2774</v>
      </c>
      <c r="L15" s="14">
        <v>2387</v>
      </c>
      <c r="M15" s="14">
        <v>1252</v>
      </c>
      <c r="N15" s="14">
        <v>753</v>
      </c>
      <c r="O15" s="12">
        <f t="shared" si="2"/>
        <v>35595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9820</v>
      </c>
      <c r="C16" s="14">
        <f>C17+C18+C19</f>
        <v>7537</v>
      </c>
      <c r="D16" s="14">
        <f>D17+D18+D19</f>
        <v>7859</v>
      </c>
      <c r="E16" s="14">
        <f>E17+E18+E19</f>
        <v>1191</v>
      </c>
      <c r="F16" s="14">
        <f aca="true" t="shared" si="5" ref="F16:N16">F17+F18+F19</f>
        <v>7283</v>
      </c>
      <c r="G16" s="14">
        <f t="shared" si="5"/>
        <v>12187</v>
      </c>
      <c r="H16" s="14">
        <f>H17+H18+H19</f>
        <v>7144</v>
      </c>
      <c r="I16" s="14">
        <f>I17+I18+I19</f>
        <v>2012</v>
      </c>
      <c r="J16" s="14">
        <f>J17+J18+J19</f>
        <v>9531</v>
      </c>
      <c r="K16" s="14">
        <f>K17+K18+K19</f>
        <v>6458</v>
      </c>
      <c r="L16" s="14">
        <f>L17+L18+L19</f>
        <v>8063</v>
      </c>
      <c r="M16" s="14">
        <f t="shared" si="5"/>
        <v>3096</v>
      </c>
      <c r="N16" s="14">
        <f t="shared" si="5"/>
        <v>1719</v>
      </c>
      <c r="O16" s="12">
        <f t="shared" si="2"/>
        <v>83900</v>
      </c>
    </row>
    <row r="17" spans="1:26" ht="18.75" customHeight="1">
      <c r="A17" s="15" t="s">
        <v>16</v>
      </c>
      <c r="B17" s="14">
        <v>9775</v>
      </c>
      <c r="C17" s="14">
        <v>7521</v>
      </c>
      <c r="D17" s="14">
        <v>7839</v>
      </c>
      <c r="E17" s="14">
        <v>1190</v>
      </c>
      <c r="F17" s="14">
        <v>7249</v>
      </c>
      <c r="G17" s="14">
        <v>12153</v>
      </c>
      <c r="H17" s="14">
        <v>7121</v>
      </c>
      <c r="I17" s="14">
        <v>2009</v>
      </c>
      <c r="J17" s="14">
        <v>9507</v>
      </c>
      <c r="K17" s="14">
        <v>6443</v>
      </c>
      <c r="L17" s="14">
        <v>8024</v>
      </c>
      <c r="M17" s="14">
        <v>3090</v>
      </c>
      <c r="N17" s="14">
        <v>1711</v>
      </c>
      <c r="O17" s="12">
        <f t="shared" si="2"/>
        <v>83632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25</v>
      </c>
      <c r="C18" s="14">
        <v>13</v>
      </c>
      <c r="D18" s="14">
        <v>9</v>
      </c>
      <c r="E18" s="14">
        <v>1</v>
      </c>
      <c r="F18" s="14">
        <v>27</v>
      </c>
      <c r="G18" s="14">
        <v>24</v>
      </c>
      <c r="H18" s="14">
        <v>13</v>
      </c>
      <c r="I18" s="14">
        <v>2</v>
      </c>
      <c r="J18" s="14">
        <v>19</v>
      </c>
      <c r="K18" s="14">
        <v>12</v>
      </c>
      <c r="L18" s="14">
        <v>31</v>
      </c>
      <c r="M18" s="14">
        <v>6</v>
      </c>
      <c r="N18" s="14">
        <v>8</v>
      </c>
      <c r="O18" s="12">
        <f t="shared" si="2"/>
        <v>190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20</v>
      </c>
      <c r="C19" s="14">
        <v>3</v>
      </c>
      <c r="D19" s="14">
        <v>11</v>
      </c>
      <c r="E19" s="14">
        <v>0</v>
      </c>
      <c r="F19" s="14">
        <v>7</v>
      </c>
      <c r="G19" s="14">
        <v>10</v>
      </c>
      <c r="H19" s="14">
        <v>10</v>
      </c>
      <c r="I19" s="14">
        <v>1</v>
      </c>
      <c r="J19" s="14">
        <v>5</v>
      </c>
      <c r="K19" s="14">
        <v>3</v>
      </c>
      <c r="L19" s="14">
        <v>8</v>
      </c>
      <c r="M19" s="14">
        <v>0</v>
      </c>
      <c r="N19" s="14">
        <v>0</v>
      </c>
      <c r="O19" s="12">
        <f t="shared" si="2"/>
        <v>78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133731</v>
      </c>
      <c r="C20" s="18">
        <f>C21+C22+C23</f>
        <v>81984</v>
      </c>
      <c r="D20" s="18">
        <f>D21+D22+D23</f>
        <v>79895</v>
      </c>
      <c r="E20" s="18">
        <f>E21+E22+E23</f>
        <v>12958</v>
      </c>
      <c r="F20" s="18">
        <f aca="true" t="shared" si="6" ref="F20:N20">F21+F22+F23</f>
        <v>72022</v>
      </c>
      <c r="G20" s="18">
        <f t="shared" si="6"/>
        <v>111381</v>
      </c>
      <c r="H20" s="18">
        <f>H21+H22+H23</f>
        <v>91049</v>
      </c>
      <c r="I20" s="18">
        <f>I21+I22+I23</f>
        <v>24337</v>
      </c>
      <c r="J20" s="18">
        <f>J21+J22+J23</f>
        <v>103594</v>
      </c>
      <c r="K20" s="18">
        <f>K21+K22+K23</f>
        <v>73681</v>
      </c>
      <c r="L20" s="18">
        <f>L21+L22+L23</f>
        <v>106740</v>
      </c>
      <c r="M20" s="18">
        <f t="shared" si="6"/>
        <v>40554</v>
      </c>
      <c r="N20" s="18">
        <f t="shared" si="6"/>
        <v>24735</v>
      </c>
      <c r="O20" s="12">
        <f aca="true" t="shared" si="7" ref="O20:O26">SUM(B20:N20)</f>
        <v>956661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68528</v>
      </c>
      <c r="C21" s="14">
        <v>45102</v>
      </c>
      <c r="D21" s="14">
        <v>40570</v>
      </c>
      <c r="E21" s="14">
        <v>6999</v>
      </c>
      <c r="F21" s="14">
        <v>37282</v>
      </c>
      <c r="G21" s="14">
        <v>58665</v>
      </c>
      <c r="H21" s="14">
        <v>50517</v>
      </c>
      <c r="I21" s="14">
        <v>13735</v>
      </c>
      <c r="J21" s="14">
        <v>54689</v>
      </c>
      <c r="K21" s="14">
        <v>38826</v>
      </c>
      <c r="L21" s="14">
        <v>54426</v>
      </c>
      <c r="M21" s="14">
        <v>21030</v>
      </c>
      <c r="N21" s="14">
        <v>12384</v>
      </c>
      <c r="O21" s="12">
        <f t="shared" si="7"/>
        <v>502753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63227</v>
      </c>
      <c r="C22" s="14">
        <v>35207</v>
      </c>
      <c r="D22" s="14">
        <v>38287</v>
      </c>
      <c r="E22" s="14">
        <v>5685</v>
      </c>
      <c r="F22" s="14">
        <v>33440</v>
      </c>
      <c r="G22" s="14">
        <v>50178</v>
      </c>
      <c r="H22" s="14">
        <v>39134</v>
      </c>
      <c r="I22" s="14">
        <v>10198</v>
      </c>
      <c r="J22" s="14">
        <v>47563</v>
      </c>
      <c r="K22" s="14">
        <v>33591</v>
      </c>
      <c r="L22" s="14">
        <v>50880</v>
      </c>
      <c r="M22" s="14">
        <v>18902</v>
      </c>
      <c r="N22" s="14">
        <v>12008</v>
      </c>
      <c r="O22" s="12">
        <f t="shared" si="7"/>
        <v>438300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1976</v>
      </c>
      <c r="C23" s="14">
        <v>1675</v>
      </c>
      <c r="D23" s="14">
        <v>1038</v>
      </c>
      <c r="E23" s="14">
        <v>274</v>
      </c>
      <c r="F23" s="14">
        <v>1300</v>
      </c>
      <c r="G23" s="14">
        <v>2538</v>
      </c>
      <c r="H23" s="14">
        <v>1398</v>
      </c>
      <c r="I23" s="14">
        <v>404</v>
      </c>
      <c r="J23" s="14">
        <v>1342</v>
      </c>
      <c r="K23" s="14">
        <v>1264</v>
      </c>
      <c r="L23" s="14">
        <v>1434</v>
      </c>
      <c r="M23" s="14">
        <v>622</v>
      </c>
      <c r="N23" s="14">
        <v>343</v>
      </c>
      <c r="O23" s="12">
        <f t="shared" si="7"/>
        <v>15608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132759</v>
      </c>
      <c r="C24" s="14">
        <f>C25+C26</f>
        <v>99155</v>
      </c>
      <c r="D24" s="14">
        <f>D25+D26</f>
        <v>104291</v>
      </c>
      <c r="E24" s="14">
        <f>E25+E26</f>
        <v>20060</v>
      </c>
      <c r="F24" s="14">
        <f aca="true" t="shared" si="8" ref="F24:N24">F25+F26</f>
        <v>94118</v>
      </c>
      <c r="G24" s="14">
        <f t="shared" si="8"/>
        <v>144752</v>
      </c>
      <c r="H24" s="14">
        <f>H25+H26</f>
        <v>95436</v>
      </c>
      <c r="I24" s="14">
        <f>I25+I26</f>
        <v>25998</v>
      </c>
      <c r="J24" s="14">
        <f>J25+J26</f>
        <v>98681</v>
      </c>
      <c r="K24" s="14">
        <f>K25+K26</f>
        <v>81379</v>
      </c>
      <c r="L24" s="14">
        <f>L25+L26</f>
        <v>82642</v>
      </c>
      <c r="M24" s="14">
        <f t="shared" si="8"/>
        <v>28017</v>
      </c>
      <c r="N24" s="14">
        <f t="shared" si="8"/>
        <v>16552</v>
      </c>
      <c r="O24" s="12">
        <f t="shared" si="7"/>
        <v>1023840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78810</v>
      </c>
      <c r="C25" s="14">
        <v>66386</v>
      </c>
      <c r="D25" s="14">
        <v>64760</v>
      </c>
      <c r="E25" s="14">
        <v>13862</v>
      </c>
      <c r="F25" s="14">
        <v>62814</v>
      </c>
      <c r="G25" s="14">
        <v>97857</v>
      </c>
      <c r="H25" s="14">
        <v>66189</v>
      </c>
      <c r="I25" s="14">
        <v>18718</v>
      </c>
      <c r="J25" s="14">
        <v>58941</v>
      </c>
      <c r="K25" s="14">
        <v>52243</v>
      </c>
      <c r="L25" s="14">
        <v>50301</v>
      </c>
      <c r="M25" s="14">
        <v>16811</v>
      </c>
      <c r="N25" s="14">
        <v>9084</v>
      </c>
      <c r="O25" s="12">
        <f t="shared" si="7"/>
        <v>656776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53949</v>
      </c>
      <c r="C26" s="14">
        <v>32769</v>
      </c>
      <c r="D26" s="14">
        <v>39531</v>
      </c>
      <c r="E26" s="14">
        <v>6198</v>
      </c>
      <c r="F26" s="14">
        <v>31304</v>
      </c>
      <c r="G26" s="14">
        <v>46895</v>
      </c>
      <c r="H26" s="14">
        <v>29247</v>
      </c>
      <c r="I26" s="14">
        <v>7280</v>
      </c>
      <c r="J26" s="14">
        <v>39740</v>
      </c>
      <c r="K26" s="14">
        <v>29136</v>
      </c>
      <c r="L26" s="14">
        <v>32341</v>
      </c>
      <c r="M26" s="14">
        <v>11206</v>
      </c>
      <c r="N26" s="14">
        <v>7468</v>
      </c>
      <c r="O26" s="12">
        <f t="shared" si="7"/>
        <v>367064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1006368.59061896</v>
      </c>
      <c r="C36" s="58">
        <f aca="true" t="shared" si="11" ref="C36:N36">C37+C38+C39+C40</f>
        <v>763356.6642340001</v>
      </c>
      <c r="D36" s="58">
        <f t="shared" si="11"/>
        <v>707728.0900738001</v>
      </c>
      <c r="E36" s="58">
        <f t="shared" si="11"/>
        <v>168369.86154239997</v>
      </c>
      <c r="F36" s="58">
        <f t="shared" si="11"/>
        <v>700103.24435385</v>
      </c>
      <c r="G36" s="58">
        <f t="shared" si="11"/>
        <v>862585.5004</v>
      </c>
      <c r="H36" s="58">
        <f t="shared" si="11"/>
        <v>731025.7938</v>
      </c>
      <c r="I36" s="58">
        <f>I37+I38+I39+I40</f>
        <v>207085.2904586</v>
      </c>
      <c r="J36" s="58">
        <f>J37+J38+J39+J40</f>
        <v>817165.420449</v>
      </c>
      <c r="K36" s="58">
        <f>K37+K38+K39+K40</f>
        <v>727192.6010428999</v>
      </c>
      <c r="L36" s="58">
        <f>L37+L38+L39+L40</f>
        <v>803136.80639232</v>
      </c>
      <c r="M36" s="58">
        <f t="shared" si="11"/>
        <v>412738.50080055</v>
      </c>
      <c r="N36" s="58">
        <f t="shared" si="11"/>
        <v>222167.52269503998</v>
      </c>
      <c r="O36" s="58">
        <f>O37+O38+O39+O40</f>
        <v>8129023.88686142</v>
      </c>
    </row>
    <row r="37" spans="1:15" ht="18.75" customHeight="1">
      <c r="A37" s="55" t="s">
        <v>50</v>
      </c>
      <c r="B37" s="52">
        <f aca="true" t="shared" si="12" ref="B37:N37">B29*B7</f>
        <v>1001410.4148</v>
      </c>
      <c r="C37" s="52">
        <f t="shared" si="12"/>
        <v>759551.6752</v>
      </c>
      <c r="D37" s="52">
        <f t="shared" si="12"/>
        <v>697727.8632</v>
      </c>
      <c r="E37" s="52">
        <f t="shared" si="12"/>
        <v>168105.1008</v>
      </c>
      <c r="F37" s="52">
        <f t="shared" si="12"/>
        <v>697136.9360999999</v>
      </c>
      <c r="G37" s="52">
        <f t="shared" si="12"/>
        <v>857810.7027</v>
      </c>
      <c r="H37" s="52">
        <f t="shared" si="12"/>
        <v>727224.9066</v>
      </c>
      <c r="I37" s="52">
        <f>I29*I7</f>
        <v>206972.4719</v>
      </c>
      <c r="J37" s="52">
        <f>J29*J7</f>
        <v>808361.97</v>
      </c>
      <c r="K37" s="52">
        <f>K29*K7</f>
        <v>713299.3542</v>
      </c>
      <c r="L37" s="52">
        <f>L29*L7</f>
        <v>794205.1764</v>
      </c>
      <c r="M37" s="52">
        <f t="shared" si="12"/>
        <v>407327.0775</v>
      </c>
      <c r="N37" s="52">
        <f t="shared" si="12"/>
        <v>221092.4562</v>
      </c>
      <c r="O37" s="54">
        <f>SUM(B37:N37)</f>
        <v>8060226.1056</v>
      </c>
    </row>
    <row r="38" spans="1:15" ht="18.75" customHeight="1">
      <c r="A38" s="55" t="s">
        <v>51</v>
      </c>
      <c r="B38" s="52">
        <f aca="true" t="shared" si="13" ref="B38:N38">B30*B7</f>
        <v>-2957.74418104</v>
      </c>
      <c r="C38" s="52">
        <f t="shared" si="13"/>
        <v>-2026.080966</v>
      </c>
      <c r="D38" s="52">
        <f t="shared" si="13"/>
        <v>-2072.7731261999998</v>
      </c>
      <c r="E38" s="52">
        <f t="shared" si="13"/>
        <v>-381.5192576</v>
      </c>
      <c r="F38" s="52">
        <f t="shared" si="13"/>
        <v>-2031.9817461500002</v>
      </c>
      <c r="G38" s="52">
        <f t="shared" si="13"/>
        <v>-2528.9523000000004</v>
      </c>
      <c r="H38" s="52">
        <f t="shared" si="13"/>
        <v>-1947.8928</v>
      </c>
      <c r="I38" s="52">
        <f>I30*I7</f>
        <v>-542.0214414000001</v>
      </c>
      <c r="J38" s="52">
        <f>J30*J7</f>
        <v>-2238.6195510000002</v>
      </c>
      <c r="K38" s="52">
        <f>K30*K7</f>
        <v>-1882.9931571</v>
      </c>
      <c r="L38" s="52">
        <f>L30*L7</f>
        <v>-2148.72000768</v>
      </c>
      <c r="M38" s="52">
        <f t="shared" si="13"/>
        <v>-1034.4366994499999</v>
      </c>
      <c r="N38" s="52">
        <f t="shared" si="13"/>
        <v>-643.80350496</v>
      </c>
      <c r="O38" s="25">
        <f>SUM(B38:N38)</f>
        <v>-22437.538738580006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4658.84</v>
      </c>
      <c r="C40" s="52">
        <v>3438.55</v>
      </c>
      <c r="D40" s="52">
        <v>9911.6</v>
      </c>
      <c r="E40" s="52">
        <v>0</v>
      </c>
      <c r="F40" s="52">
        <v>2836.89</v>
      </c>
      <c r="G40" s="52">
        <v>4641.59</v>
      </c>
      <c r="H40" s="52">
        <v>3506.06</v>
      </c>
      <c r="I40" s="52">
        <v>0</v>
      </c>
      <c r="J40" s="52">
        <v>8495.47</v>
      </c>
      <c r="K40" s="52">
        <v>13657.64</v>
      </c>
      <c r="L40" s="52">
        <v>8478.11</v>
      </c>
      <c r="M40" s="52">
        <v>5174.7</v>
      </c>
      <c r="N40" s="52">
        <v>999.83</v>
      </c>
      <c r="O40" s="54">
        <f>SUM(B40:N40)</f>
        <v>65799.28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+B43+B46+B58+B59+B60-B62</f>
        <v>-74564</v>
      </c>
      <c r="C42" s="25">
        <f aca="true" t="shared" si="15" ref="C42:O42">+C43+C46+C58+C59+C60-C62</f>
        <v>-74676</v>
      </c>
      <c r="D42" s="25">
        <f>+D43+D46+D58+D59+D60-D62</f>
        <v>-73834.49</v>
      </c>
      <c r="E42" s="25">
        <f t="shared" si="15"/>
        <v>-9656</v>
      </c>
      <c r="F42" s="25">
        <f t="shared" si="15"/>
        <v>-49984.88999999999</v>
      </c>
      <c r="G42" s="25">
        <f t="shared" si="15"/>
        <v>-81912</v>
      </c>
      <c r="H42" s="25">
        <f t="shared" si="15"/>
        <v>-73996</v>
      </c>
      <c r="I42" s="25">
        <f t="shared" si="15"/>
        <v>-21628</v>
      </c>
      <c r="J42" s="25">
        <f t="shared" si="15"/>
        <v>-43084</v>
      </c>
      <c r="K42" s="25">
        <f t="shared" si="15"/>
        <v>-59484</v>
      </c>
      <c r="L42" s="25">
        <f t="shared" si="15"/>
        <v>-44640</v>
      </c>
      <c r="M42" s="25">
        <f t="shared" si="15"/>
        <v>-29792</v>
      </c>
      <c r="N42" s="25">
        <f t="shared" si="15"/>
        <v>-19428</v>
      </c>
      <c r="O42" s="25">
        <f t="shared" si="15"/>
        <v>-656679.38</v>
      </c>
    </row>
    <row r="43" spans="1:15" ht="18.75" customHeight="1">
      <c r="A43" s="17" t="s">
        <v>55</v>
      </c>
      <c r="B43" s="26">
        <f>B44+B45</f>
        <v>-74564</v>
      </c>
      <c r="C43" s="26">
        <f>C44+C45</f>
        <v>-74676</v>
      </c>
      <c r="D43" s="26">
        <f>D44+D45</f>
        <v>-52400</v>
      </c>
      <c r="E43" s="26">
        <f>E44+E45</f>
        <v>-9656</v>
      </c>
      <c r="F43" s="26">
        <f aca="true" t="shared" si="16" ref="F43:N43">F44+F45</f>
        <v>-46648</v>
      </c>
      <c r="G43" s="26">
        <f t="shared" si="16"/>
        <v>-81412</v>
      </c>
      <c r="H43" s="26">
        <f t="shared" si="16"/>
        <v>-73996</v>
      </c>
      <c r="I43" s="26">
        <f>I44+I45</f>
        <v>-20628</v>
      </c>
      <c r="J43" s="26">
        <f>J44+J45</f>
        <v>-43084</v>
      </c>
      <c r="K43" s="26">
        <f>K44+K45</f>
        <v>-59484</v>
      </c>
      <c r="L43" s="26">
        <f>L44+L45</f>
        <v>-44640</v>
      </c>
      <c r="M43" s="26">
        <f t="shared" si="16"/>
        <v>-29792</v>
      </c>
      <c r="N43" s="26">
        <f t="shared" si="16"/>
        <v>-19428</v>
      </c>
      <c r="O43" s="25">
        <f aca="true" t="shared" si="17" ref="O43:O60">SUM(B43:N43)</f>
        <v>-630408</v>
      </c>
    </row>
    <row r="44" spans="1:26" ht="18.75" customHeight="1">
      <c r="A44" s="13" t="s">
        <v>56</v>
      </c>
      <c r="B44" s="20">
        <f>ROUND(-B9*$D$3,2)</f>
        <v>-74564</v>
      </c>
      <c r="C44" s="20">
        <f>ROUND(-C9*$D$3,2)</f>
        <v>-74676</v>
      </c>
      <c r="D44" s="20">
        <f>ROUND(-D9*$D$3,2)</f>
        <v>-52400</v>
      </c>
      <c r="E44" s="20">
        <f>ROUND(-E9*$D$3,2)</f>
        <v>-9656</v>
      </c>
      <c r="F44" s="20">
        <f aca="true" t="shared" si="18" ref="F44:N44">ROUND(-F9*$D$3,2)</f>
        <v>-46648</v>
      </c>
      <c r="G44" s="20">
        <f t="shared" si="18"/>
        <v>-81412</v>
      </c>
      <c r="H44" s="20">
        <f t="shared" si="18"/>
        <v>-73996</v>
      </c>
      <c r="I44" s="20">
        <f>ROUND(-I9*$D$3,2)</f>
        <v>-20628</v>
      </c>
      <c r="J44" s="20">
        <f>ROUND(-J9*$D$3,2)</f>
        <v>-43084</v>
      </c>
      <c r="K44" s="20">
        <f>ROUND(-K9*$D$3,2)</f>
        <v>-59484</v>
      </c>
      <c r="L44" s="20">
        <f>ROUND(-L9*$D$3,2)</f>
        <v>-44640</v>
      </c>
      <c r="M44" s="20">
        <f t="shared" si="18"/>
        <v>-29792</v>
      </c>
      <c r="N44" s="20">
        <f t="shared" si="18"/>
        <v>-19428</v>
      </c>
      <c r="O44" s="45">
        <f t="shared" si="17"/>
        <v>-630408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-21434.49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-23434.49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-500-20934.49</f>
        <v>-21434.49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-23434.49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8" customHeight="1">
      <c r="A60" s="17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-18546.01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 t="shared" si="17"/>
        <v>-18546.01</v>
      </c>
    </row>
    <row r="61" spans="1:26" ht="18" customHeight="1">
      <c r="A61" s="2" t="s">
        <v>68</v>
      </c>
      <c r="B61" s="29">
        <f aca="true" t="shared" si="21" ref="B61:N61">+B36+B42</f>
        <v>931804.59061896</v>
      </c>
      <c r="C61" s="29">
        <f t="shared" si="21"/>
        <v>688680.6642340001</v>
      </c>
      <c r="D61" s="29">
        <f>+D36+D42</f>
        <v>633893.6000738001</v>
      </c>
      <c r="E61" s="29">
        <f t="shared" si="21"/>
        <v>158713.86154239997</v>
      </c>
      <c r="F61" s="29">
        <f t="shared" si="21"/>
        <v>650118.35435385</v>
      </c>
      <c r="G61" s="29">
        <f t="shared" si="21"/>
        <v>780673.5004</v>
      </c>
      <c r="H61" s="29">
        <f t="shared" si="21"/>
        <v>657029.7938</v>
      </c>
      <c r="I61" s="29">
        <f t="shared" si="21"/>
        <v>185457.2904586</v>
      </c>
      <c r="J61" s="29">
        <f>+J36+J42</f>
        <v>774081.420449</v>
      </c>
      <c r="K61" s="29">
        <f>+K36+K42</f>
        <v>667708.6010428999</v>
      </c>
      <c r="L61" s="29">
        <f>+L36+L42</f>
        <v>758496.80639232</v>
      </c>
      <c r="M61" s="29">
        <f t="shared" si="21"/>
        <v>382946.50080055</v>
      </c>
      <c r="N61" s="29">
        <f t="shared" si="21"/>
        <v>202739.52269503998</v>
      </c>
      <c r="O61" s="29">
        <f>SUM(B61:N61)</f>
        <v>7472344.50686142</v>
      </c>
      <c r="P61"/>
      <c r="Q61" s="74"/>
      <c r="R61"/>
      <c r="S61"/>
      <c r="T61"/>
      <c r="U61"/>
      <c r="V61"/>
      <c r="W61"/>
      <c r="X61"/>
      <c r="Y61"/>
      <c r="Z61"/>
    </row>
    <row r="62" spans="1:18" ht="18" customHeight="1">
      <c r="A62" s="33" t="s">
        <v>111</v>
      </c>
      <c r="B62" s="46">
        <v>0</v>
      </c>
      <c r="C62" s="46">
        <v>0</v>
      </c>
      <c r="D62" s="46">
        <v>0</v>
      </c>
      <c r="E62" s="46">
        <v>0</v>
      </c>
      <c r="F62" s="46">
        <v>-15709.12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SUM(B62:N62)</f>
        <v>-15709.12</v>
      </c>
      <c r="Q62" s="75"/>
      <c r="R62" s="75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5">
        <f>SUM(B65:B78)</f>
        <v>931804.6</v>
      </c>
      <c r="C64" s="35">
        <f aca="true" t="shared" si="22" ref="C64:N64">SUM(C65:C78)</f>
        <v>688680.6699999999</v>
      </c>
      <c r="D64" s="35">
        <f t="shared" si="22"/>
        <v>633893.6</v>
      </c>
      <c r="E64" s="35">
        <f t="shared" si="22"/>
        <v>158713.86</v>
      </c>
      <c r="F64" s="35">
        <f t="shared" si="22"/>
        <v>650118.36</v>
      </c>
      <c r="G64" s="35">
        <f t="shared" si="22"/>
        <v>780673.5</v>
      </c>
      <c r="H64" s="35">
        <f t="shared" si="22"/>
        <v>657029.8</v>
      </c>
      <c r="I64" s="35">
        <f t="shared" si="22"/>
        <v>185457.29</v>
      </c>
      <c r="J64" s="35">
        <f t="shared" si="22"/>
        <v>774081.43</v>
      </c>
      <c r="K64" s="35">
        <f t="shared" si="22"/>
        <v>667708.6</v>
      </c>
      <c r="L64" s="35">
        <f t="shared" si="22"/>
        <v>758496.81</v>
      </c>
      <c r="M64" s="35">
        <f t="shared" si="22"/>
        <v>382946.5</v>
      </c>
      <c r="N64" s="35">
        <f t="shared" si="22"/>
        <v>202739.53</v>
      </c>
      <c r="O64" s="29">
        <f>SUM(O65:O78)</f>
        <v>7472344.55</v>
      </c>
    </row>
    <row r="65" spans="1:16" ht="18.75" customHeight="1">
      <c r="A65" s="17" t="s">
        <v>70</v>
      </c>
      <c r="B65" s="35">
        <v>177444.14</v>
      </c>
      <c r="C65" s="35">
        <v>197367.05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374811.19</v>
      </c>
      <c r="P65"/>
    </row>
    <row r="66" spans="1:16" ht="18.75" customHeight="1">
      <c r="A66" s="17" t="s">
        <v>71</v>
      </c>
      <c r="B66" s="35">
        <v>754360.46</v>
      </c>
      <c r="C66" s="35">
        <v>491313.62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1245674.08</v>
      </c>
      <c r="P66"/>
    </row>
    <row r="67" spans="1:17" ht="18.75" customHeight="1">
      <c r="A67" s="17" t="s">
        <v>72</v>
      </c>
      <c r="B67" s="34">
        <v>0</v>
      </c>
      <c r="C67" s="34">
        <v>0</v>
      </c>
      <c r="D67" s="26">
        <v>633893.6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633893.6</v>
      </c>
      <c r="Q67"/>
    </row>
    <row r="68" spans="1:18" ht="18.75" customHeight="1">
      <c r="A68" s="17" t="s">
        <v>73</v>
      </c>
      <c r="B68" s="34">
        <v>0</v>
      </c>
      <c r="C68" s="34">
        <v>0</v>
      </c>
      <c r="D68" s="34">
        <v>0</v>
      </c>
      <c r="E68" s="26">
        <v>158713.86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158713.86</v>
      </c>
      <c r="R68"/>
    </row>
    <row r="69" spans="1:19" ht="18.75" customHeight="1">
      <c r="A69" s="17" t="s">
        <v>74</v>
      </c>
      <c r="B69" s="34">
        <v>0</v>
      </c>
      <c r="C69" s="34">
        <v>0</v>
      </c>
      <c r="D69" s="34">
        <v>0</v>
      </c>
      <c r="E69" s="34">
        <v>0</v>
      </c>
      <c r="F69" s="26">
        <v>650118.36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650118.36</v>
      </c>
      <c r="S69"/>
    </row>
    <row r="70" spans="1:20" ht="18.75" customHeight="1">
      <c r="A70" s="17" t="s">
        <v>75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780673.5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780673.5</v>
      </c>
      <c r="T70"/>
    </row>
    <row r="71" spans="1:21" ht="18.75" customHeight="1">
      <c r="A71" s="17" t="s">
        <v>100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657029.8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657029.8</v>
      </c>
      <c r="U71"/>
    </row>
    <row r="72" spans="1:21" ht="18.75" customHeight="1">
      <c r="A72" s="17" t="s">
        <v>76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185457.29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185457.29</v>
      </c>
      <c r="U72"/>
    </row>
    <row r="73" spans="1:22" ht="18.75" customHeight="1">
      <c r="A73" s="17" t="s">
        <v>77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v>774081.43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774081.43</v>
      </c>
      <c r="V73"/>
    </row>
    <row r="74" spans="1:23" ht="18.75" customHeight="1">
      <c r="A74" s="17" t="s">
        <v>78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v>667708.6</v>
      </c>
      <c r="L74" s="34">
        <v>0</v>
      </c>
      <c r="M74" s="34">
        <v>0</v>
      </c>
      <c r="N74" s="34">
        <v>0</v>
      </c>
      <c r="O74" s="29">
        <f t="shared" si="23"/>
        <v>667708.6</v>
      </c>
      <c r="W74"/>
    </row>
    <row r="75" spans="1:24" ht="18.75" customHeight="1">
      <c r="A75" s="17" t="s">
        <v>79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v>758496.81</v>
      </c>
      <c r="M75" s="34">
        <v>0</v>
      </c>
      <c r="N75" s="59">
        <v>0</v>
      </c>
      <c r="O75" s="26">
        <f t="shared" si="23"/>
        <v>758496.81</v>
      </c>
      <c r="X75"/>
    </row>
    <row r="76" spans="1:25" ht="18.75" customHeight="1">
      <c r="A76" s="17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382946.5</v>
      </c>
      <c r="N76" s="34">
        <v>0</v>
      </c>
      <c r="O76" s="29">
        <f t="shared" si="23"/>
        <v>382946.5</v>
      </c>
      <c r="Y76"/>
    </row>
    <row r="77" spans="1:26" ht="18.75" customHeight="1">
      <c r="A77" s="17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v>202739.53</v>
      </c>
      <c r="O77" s="26">
        <f t="shared" si="23"/>
        <v>202739.53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82</v>
      </c>
      <c r="B82" s="43">
        <v>2.3487616333644574</v>
      </c>
      <c r="C82" s="43">
        <v>2.509296114387269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83</v>
      </c>
      <c r="B83" s="43">
        <v>2.0471948367245707</v>
      </c>
      <c r="C83" s="43">
        <v>2.0982848705204327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84</v>
      </c>
      <c r="B84" s="43">
        <v>0</v>
      </c>
      <c r="C84" s="43">
        <v>0</v>
      </c>
      <c r="D84" s="22">
        <f>(D$37+D$38+D$39)/D$7</f>
        <v>1.8684373027284218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85</v>
      </c>
      <c r="B85" s="43">
        <v>0</v>
      </c>
      <c r="C85" s="43">
        <v>0</v>
      </c>
      <c r="D85" s="43">
        <v>0</v>
      </c>
      <c r="E85" s="22">
        <f>(E$37+E$38+E$39)/E$7</f>
        <v>2.772159206111696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86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2.181704942017134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87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1.7301686326942585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88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2.0915475991697283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89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2.1394655652640173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90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2.054782560122473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91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2.4121964991663365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92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2.3115192080804694</v>
      </c>
      <c r="M92" s="43">
        <v>0</v>
      </c>
      <c r="N92" s="43">
        <v>0</v>
      </c>
      <c r="O92" s="26"/>
      <c r="X92"/>
    </row>
    <row r="93" spans="1:25" ht="18.75" customHeight="1">
      <c r="A93" s="17" t="s">
        <v>93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2.903186243548456</v>
      </c>
      <c r="N93" s="43">
        <v>0</v>
      </c>
      <c r="O93" s="60"/>
      <c r="Y93"/>
    </row>
    <row r="94" spans="1:26" ht="18.75" customHeight="1">
      <c r="A94" s="33" t="s">
        <v>94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2.5151556018723134</v>
      </c>
      <c r="O94" s="48"/>
      <c r="P94"/>
      <c r="Z94"/>
    </row>
    <row r="95" spans="1:14" ht="21" customHeight="1">
      <c r="A95" s="64" t="s">
        <v>105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39"/>
    </row>
    <row r="99" spans="8:9" ht="14.25">
      <c r="H99" s="40"/>
      <c r="I99" s="40"/>
    </row>
    <row r="100" ht="14.25"/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2018-07-11T18:50:52Z</dcterms:modified>
  <cp:category/>
  <cp:version/>
  <cp:contentType/>
  <cp:contentStatus/>
</cp:coreProperties>
</file>