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<sst xmlns="http://schemas.openxmlformats.org/spreadsheetml/2006/main" count="114" uniqueCount="112">
  <si>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</si>
  <si>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</si>
  <si>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</si>
  <si>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</si>
  <si>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</si>
  <si>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</si>
  <si>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</si>
  <si>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</si>
  <si>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</si>
  <si>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</si>
  <si>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</si>
  <si>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</si>
  <si>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</si>
  <si>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</si>
  <si>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</si>
  <si>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</si>
  <si>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</si>
  <si>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</si>
  <si>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</si>
  <si>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</si>
  <si>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</si>
  <si>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</si>
  <si>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</si>
  <si>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</si>
  <si>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</si>
  <si>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</si>
  <si>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</si>
  <si>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</si>
  <si>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</si>
  <si>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</si>
  <si>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</si>
  <si>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</si>
  <si>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</si>
  <si>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</si>
  <si>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</si>
  <si>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</si>
  <si>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</si>
  <si>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</si>
  <si>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</si>
  <si>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</si>
  <si>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</si>
  <si>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</si>
  <si>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</si>
  <si>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</si>
  <si>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</si>
  <si>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</si>
  <si>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</si>
  <si>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</si>
  <si>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</si>
  <si>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</si>
  <si>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</si>
  <si>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</si>
  <si>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</si>
  <si>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</si>
  <si>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</si>
  <si>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</si>
  <si>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</si>
  <si>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</si>
  <si>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</si>
  <si>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</si>
  <si>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</si>
  <si>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</si>
  <si>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</si>
  <si>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</si>
  <si>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</si>
  <si>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</si>
  <si>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</si>
  <si>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</si>
  <si>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</si>
  <si>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</si>
  <si>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</si>
  <si>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</si>
  <si>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</si>
  <si>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</si>
  <si>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</si>
  <si>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</si>
  <si>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</si>
  <si>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</si>
  <si>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</si>
  <si>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</si>
  <si>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</si>
  <si>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</si>
  <si>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</si>
  <si>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</si>
  <si>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</si>
  <si>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</si>
  <si>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</si>
  <si>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</si>
  <si>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</si>
  <si>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</si>
  <si>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</si>
  <si>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</si>
  <si>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</si>
  <si>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</si>
  <si>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</si>
  <si>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</si>
  <si>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</si>
  <si>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</si>
  <si>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</si>
  <si>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</si>
  <si>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</si>
  <si>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</si>
  <si>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</si>
  <si>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</si>
  <si>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</si>
  <si>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</si>
  <si>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</si>
  <si>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</si>
  <si>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</si>
  <si>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01/07/18 - VENCIMENTO 06/07/18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</si>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</sst>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076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076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076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125" style="1" bestFit="1" customWidth="1"/>
    <col min="18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2" t="s">
        <v>29</v>
      </c>
      <c r="I6" s="62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195671</v>
      </c>
      <c r="C7" s="10">
        <f>C8+C20+C24</f>
        <v>135251</v>
      </c>
      <c r="D7" s="10">
        <f>D8+D20+D24</f>
        <v>167689</v>
      </c>
      <c r="E7" s="10">
        <f>E8+E20+E24</f>
        <v>23266</v>
      </c>
      <c r="F7" s="10">
        <f aca="true" t="shared" si="0" ref="F7:N7">F8+F20+F24</f>
        <v>145563</v>
      </c>
      <c r="G7" s="10">
        <f t="shared" si="0"/>
        <v>202939</v>
      </c>
      <c r="H7" s="10">
        <f>H8+H20+H24</f>
        <v>135789</v>
      </c>
      <c r="I7" s="10">
        <f>I8+I20+I24</f>
        <v>32214</v>
      </c>
      <c r="J7" s="10">
        <f>J8+J20+J24</f>
        <v>170977</v>
      </c>
      <c r="K7" s="10">
        <f>K8+K20+K24</f>
        <v>132124</v>
      </c>
      <c r="L7" s="10">
        <f>L8+L20+L24</f>
        <v>147788</v>
      </c>
      <c r="M7" s="10">
        <f t="shared" si="0"/>
        <v>52411</v>
      </c>
      <c r="N7" s="10">
        <f t="shared" si="0"/>
        <v>29299</v>
      </c>
      <c r="O7" s="10">
        <f>+O8+O20+O24</f>
        <v>1570981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87830</v>
      </c>
      <c r="C8" s="12">
        <f>+C9+C12+C16</f>
        <v>64497</v>
      </c>
      <c r="D8" s="12">
        <f>+D9+D12+D16</f>
        <v>81845</v>
      </c>
      <c r="E8" s="12">
        <f>+E9+E12+E16</f>
        <v>10453</v>
      </c>
      <c r="F8" s="12">
        <f aca="true" t="shared" si="1" ref="F8:N8">+F9+F12+F16</f>
        <v>67849</v>
      </c>
      <c r="G8" s="12">
        <f t="shared" si="1"/>
        <v>96513</v>
      </c>
      <c r="H8" s="12">
        <f>+H9+H12+H16</f>
        <v>64870</v>
      </c>
      <c r="I8" s="12">
        <f>+I9+I12+I16</f>
        <v>15519</v>
      </c>
      <c r="J8" s="12">
        <f>+J9+J12+J16</f>
        <v>81038</v>
      </c>
      <c r="K8" s="12">
        <f>+K9+K12+K16</f>
        <v>62847</v>
      </c>
      <c r="L8" s="12">
        <f>+L9+L12+L16</f>
        <v>68209</v>
      </c>
      <c r="M8" s="12">
        <f t="shared" si="1"/>
        <v>26860</v>
      </c>
      <c r="N8" s="12">
        <f t="shared" si="1"/>
        <v>15816</v>
      </c>
      <c r="O8" s="12">
        <f>SUM(B8:N8)</f>
        <v>744146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12590</v>
      </c>
      <c r="C9" s="14">
        <v>12485</v>
      </c>
      <c r="D9" s="14">
        <v>10373</v>
      </c>
      <c r="E9" s="14">
        <v>1328</v>
      </c>
      <c r="F9" s="14">
        <v>9203</v>
      </c>
      <c r="G9" s="14">
        <v>14265</v>
      </c>
      <c r="H9" s="14">
        <v>12248</v>
      </c>
      <c r="I9" s="14">
        <v>2952</v>
      </c>
      <c r="J9" s="14">
        <v>8088</v>
      </c>
      <c r="K9" s="14">
        <v>10248</v>
      </c>
      <c r="L9" s="14">
        <v>7604</v>
      </c>
      <c r="M9" s="14">
        <v>4110</v>
      </c>
      <c r="N9" s="14">
        <v>2198</v>
      </c>
      <c r="O9" s="12">
        <f aca="true" t="shared" si="2" ref="O9:O19">SUM(B9:N9)</f>
        <v>107692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12590</v>
      </c>
      <c r="C10" s="14">
        <f>+C9-C11</f>
        <v>12485</v>
      </c>
      <c r="D10" s="14">
        <f>+D9-D11</f>
        <v>10373</v>
      </c>
      <c r="E10" s="14">
        <f>+E9-E11</f>
        <v>1328</v>
      </c>
      <c r="F10" s="14">
        <f aca="true" t="shared" si="3" ref="F10:N10">+F9-F11</f>
        <v>9203</v>
      </c>
      <c r="G10" s="14">
        <f t="shared" si="3"/>
        <v>14265</v>
      </c>
      <c r="H10" s="14">
        <f>+H9-H11</f>
        <v>12248</v>
      </c>
      <c r="I10" s="14">
        <f>+I9-I11</f>
        <v>2952</v>
      </c>
      <c r="J10" s="14">
        <f>+J9-J11</f>
        <v>8088</v>
      </c>
      <c r="K10" s="14">
        <f>+K9-K11</f>
        <v>10248</v>
      </c>
      <c r="L10" s="14">
        <f>+L9-L11</f>
        <v>7604</v>
      </c>
      <c r="M10" s="14">
        <f t="shared" si="3"/>
        <v>4110</v>
      </c>
      <c r="N10" s="14">
        <f t="shared" si="3"/>
        <v>2198</v>
      </c>
      <c r="O10" s="12">
        <f t="shared" si="2"/>
        <v>107692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70511</v>
      </c>
      <c r="C12" s="14">
        <f>C13+C14+C15</f>
        <v>48808</v>
      </c>
      <c r="D12" s="14">
        <f>D13+D14+D15</f>
        <v>67515</v>
      </c>
      <c r="E12" s="14">
        <f>E13+E14+E15</f>
        <v>8533</v>
      </c>
      <c r="F12" s="14">
        <f aca="true" t="shared" si="4" ref="F12:N12">F13+F14+F15</f>
        <v>55014</v>
      </c>
      <c r="G12" s="14">
        <f t="shared" si="4"/>
        <v>76922</v>
      </c>
      <c r="H12" s="14">
        <f>H13+H14+H15</f>
        <v>49604</v>
      </c>
      <c r="I12" s="14">
        <f>I13+I14+I15</f>
        <v>11802</v>
      </c>
      <c r="J12" s="14">
        <f>J13+J14+J15</f>
        <v>68295</v>
      </c>
      <c r="K12" s="14">
        <f>K13+K14+K15</f>
        <v>49252</v>
      </c>
      <c r="L12" s="14">
        <f>L13+L14+L15</f>
        <v>56401</v>
      </c>
      <c r="M12" s="14">
        <f t="shared" si="4"/>
        <v>21454</v>
      </c>
      <c r="N12" s="14">
        <f t="shared" si="4"/>
        <v>13012</v>
      </c>
      <c r="O12" s="12">
        <f t="shared" si="2"/>
        <v>597123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32364</v>
      </c>
      <c r="C13" s="14">
        <v>23219</v>
      </c>
      <c r="D13" s="14">
        <v>31016</v>
      </c>
      <c r="E13" s="14">
        <v>3883</v>
      </c>
      <c r="F13" s="14">
        <v>25482</v>
      </c>
      <c r="G13" s="14">
        <v>35421</v>
      </c>
      <c r="H13" s="14">
        <v>23310</v>
      </c>
      <c r="I13" s="14">
        <v>5556</v>
      </c>
      <c r="J13" s="14">
        <v>31990</v>
      </c>
      <c r="K13" s="14">
        <v>22004</v>
      </c>
      <c r="L13" s="14">
        <v>24208</v>
      </c>
      <c r="M13" s="14">
        <v>8848</v>
      </c>
      <c r="N13" s="14">
        <v>5228</v>
      </c>
      <c r="O13" s="12">
        <f t="shared" si="2"/>
        <v>272529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36813</v>
      </c>
      <c r="C14" s="14">
        <v>24113</v>
      </c>
      <c r="D14" s="14">
        <v>35387</v>
      </c>
      <c r="E14" s="14">
        <v>4428</v>
      </c>
      <c r="F14" s="14">
        <v>28236</v>
      </c>
      <c r="G14" s="14">
        <v>39065</v>
      </c>
      <c r="H14" s="14">
        <v>25132</v>
      </c>
      <c r="I14" s="14">
        <v>5942</v>
      </c>
      <c r="J14" s="14">
        <v>35257</v>
      </c>
      <c r="K14" s="14">
        <v>26163</v>
      </c>
      <c r="L14" s="14">
        <v>31348</v>
      </c>
      <c r="M14" s="14">
        <v>12141</v>
      </c>
      <c r="N14" s="14">
        <v>7560</v>
      </c>
      <c r="O14" s="12">
        <f t="shared" si="2"/>
        <v>311585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1334</v>
      </c>
      <c r="C15" s="14">
        <v>1476</v>
      </c>
      <c r="D15" s="14">
        <v>1112</v>
      </c>
      <c r="E15" s="14">
        <v>222</v>
      </c>
      <c r="F15" s="14">
        <v>1296</v>
      </c>
      <c r="G15" s="14">
        <v>2436</v>
      </c>
      <c r="H15" s="14">
        <v>1162</v>
      </c>
      <c r="I15" s="14">
        <v>304</v>
      </c>
      <c r="J15" s="14">
        <v>1048</v>
      </c>
      <c r="K15" s="14">
        <v>1085</v>
      </c>
      <c r="L15" s="14">
        <v>845</v>
      </c>
      <c r="M15" s="14">
        <v>465</v>
      </c>
      <c r="N15" s="14">
        <v>224</v>
      </c>
      <c r="O15" s="12">
        <f t="shared" si="2"/>
        <v>13009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4729</v>
      </c>
      <c r="C16" s="14">
        <f>C17+C18+C19</f>
        <v>3204</v>
      </c>
      <c r="D16" s="14">
        <f>D17+D18+D19</f>
        <v>3957</v>
      </c>
      <c r="E16" s="14">
        <f>E17+E18+E19</f>
        <v>592</v>
      </c>
      <c r="F16" s="14">
        <f aca="true" t="shared" si="5" ref="F16:N16">F17+F18+F19</f>
        <v>3632</v>
      </c>
      <c r="G16" s="14">
        <f t="shared" si="5"/>
        <v>5326</v>
      </c>
      <c r="H16" s="14">
        <f>H17+H18+H19</f>
        <v>3018</v>
      </c>
      <c r="I16" s="14">
        <f>I17+I18+I19</f>
        <v>765</v>
      </c>
      <c r="J16" s="14">
        <f>J17+J18+J19</f>
        <v>4655</v>
      </c>
      <c r="K16" s="14">
        <f>K17+K18+K19</f>
        <v>3347</v>
      </c>
      <c r="L16" s="14">
        <f>L17+L18+L19</f>
        <v>4204</v>
      </c>
      <c r="M16" s="14">
        <f t="shared" si="5"/>
        <v>1296</v>
      </c>
      <c r="N16" s="14">
        <f t="shared" si="5"/>
        <v>606</v>
      </c>
      <c r="O16" s="12">
        <f t="shared" si="2"/>
        <v>39331</v>
      </c>
    </row>
    <row r="17" spans="1:26" ht="18.75" customHeight="1">
      <c r="A17" s="15" t="s">
        <v>16</v>
      </c>
      <c r="B17" s="14">
        <v>4720</v>
      </c>
      <c r="C17" s="14">
        <v>3192</v>
      </c>
      <c r="D17" s="14">
        <v>3951</v>
      </c>
      <c r="E17" s="14">
        <v>589</v>
      </c>
      <c r="F17" s="14">
        <v>3615</v>
      </c>
      <c r="G17" s="14">
        <v>5315</v>
      </c>
      <c r="H17" s="14">
        <v>3013</v>
      </c>
      <c r="I17" s="14">
        <v>764</v>
      </c>
      <c r="J17" s="14">
        <v>4638</v>
      </c>
      <c r="K17" s="14">
        <v>3328</v>
      </c>
      <c r="L17" s="14">
        <v>4188</v>
      </c>
      <c r="M17" s="14">
        <v>1292</v>
      </c>
      <c r="N17" s="14">
        <v>604</v>
      </c>
      <c r="O17" s="12">
        <f t="shared" si="2"/>
        <v>39209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</v>
      </c>
      <c r="C18" s="14">
        <v>10</v>
      </c>
      <c r="D18" s="14">
        <v>5</v>
      </c>
      <c r="E18" s="14">
        <v>1</v>
      </c>
      <c r="F18" s="14">
        <v>13</v>
      </c>
      <c r="G18" s="14">
        <v>7</v>
      </c>
      <c r="H18" s="14">
        <v>3</v>
      </c>
      <c r="I18" s="14">
        <v>0</v>
      </c>
      <c r="J18" s="14">
        <v>15</v>
      </c>
      <c r="K18" s="14">
        <v>15</v>
      </c>
      <c r="L18" s="14">
        <v>13</v>
      </c>
      <c r="M18" s="14">
        <v>4</v>
      </c>
      <c r="N18" s="14">
        <v>2</v>
      </c>
      <c r="O18" s="12">
        <f t="shared" si="2"/>
        <v>94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2</v>
      </c>
      <c r="D19" s="14">
        <v>1</v>
      </c>
      <c r="E19" s="14">
        <v>2</v>
      </c>
      <c r="F19" s="14">
        <v>4</v>
      </c>
      <c r="G19" s="14">
        <v>4</v>
      </c>
      <c r="H19" s="14">
        <v>2</v>
      </c>
      <c r="I19" s="14">
        <v>1</v>
      </c>
      <c r="J19" s="14">
        <v>2</v>
      </c>
      <c r="K19" s="14">
        <v>4</v>
      </c>
      <c r="L19" s="14">
        <v>3</v>
      </c>
      <c r="M19" s="14">
        <v>0</v>
      </c>
      <c r="N19" s="14">
        <v>0</v>
      </c>
      <c r="O19" s="12">
        <f t="shared" si="2"/>
        <v>28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49789</v>
      </c>
      <c r="C20" s="18">
        <f>C21+C22+C23</f>
        <v>29417</v>
      </c>
      <c r="D20" s="18">
        <f>D21+D22+D23</f>
        <v>36630</v>
      </c>
      <c r="E20" s="18">
        <f>E21+E22+E23</f>
        <v>5085</v>
      </c>
      <c r="F20" s="18">
        <f aca="true" t="shared" si="6" ref="F20:N20">F21+F22+F23</f>
        <v>32649</v>
      </c>
      <c r="G20" s="18">
        <f t="shared" si="6"/>
        <v>42058</v>
      </c>
      <c r="H20" s="18">
        <f>H21+H22+H23</f>
        <v>31483</v>
      </c>
      <c r="I20" s="18">
        <f>I21+I22+I23</f>
        <v>7384</v>
      </c>
      <c r="J20" s="18">
        <f>J21+J22+J23</f>
        <v>45414</v>
      </c>
      <c r="K20" s="18">
        <f>K21+K22+K23</f>
        <v>30499</v>
      </c>
      <c r="L20" s="18">
        <f>L21+L22+L23</f>
        <v>44055</v>
      </c>
      <c r="M20" s="18">
        <f t="shared" si="6"/>
        <v>14140</v>
      </c>
      <c r="N20" s="18">
        <f t="shared" si="6"/>
        <v>7659</v>
      </c>
      <c r="O20" s="12">
        <f aca="true" t="shared" si="7" ref="O20:O26">SUM(B20:N20)</f>
        <v>376262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25707</v>
      </c>
      <c r="C21" s="14">
        <v>16624</v>
      </c>
      <c r="D21" s="14">
        <v>17930</v>
      </c>
      <c r="E21" s="14">
        <v>2578</v>
      </c>
      <c r="F21" s="14">
        <v>17183</v>
      </c>
      <c r="G21" s="14">
        <v>21246</v>
      </c>
      <c r="H21" s="14">
        <v>17188</v>
      </c>
      <c r="I21" s="14">
        <v>4138</v>
      </c>
      <c r="J21" s="14">
        <v>23877</v>
      </c>
      <c r="K21" s="14">
        <v>15683</v>
      </c>
      <c r="L21" s="14">
        <v>21527</v>
      </c>
      <c r="M21" s="14">
        <v>6972</v>
      </c>
      <c r="N21" s="14">
        <v>3616</v>
      </c>
      <c r="O21" s="12">
        <f t="shared" si="7"/>
        <v>194269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23477</v>
      </c>
      <c r="C22" s="14">
        <v>12281</v>
      </c>
      <c r="D22" s="14">
        <v>18285</v>
      </c>
      <c r="E22" s="14">
        <v>2417</v>
      </c>
      <c r="F22" s="14">
        <v>14971</v>
      </c>
      <c r="G22" s="14">
        <v>20058</v>
      </c>
      <c r="H22" s="14">
        <v>13845</v>
      </c>
      <c r="I22" s="14">
        <v>3138</v>
      </c>
      <c r="J22" s="14">
        <v>21078</v>
      </c>
      <c r="K22" s="14">
        <v>14402</v>
      </c>
      <c r="L22" s="14">
        <v>22049</v>
      </c>
      <c r="M22" s="14">
        <v>6966</v>
      </c>
      <c r="N22" s="14">
        <v>3955</v>
      </c>
      <c r="O22" s="12">
        <f t="shared" si="7"/>
        <v>176922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605</v>
      </c>
      <c r="C23" s="14">
        <v>512</v>
      </c>
      <c r="D23" s="14">
        <v>415</v>
      </c>
      <c r="E23" s="14">
        <v>90</v>
      </c>
      <c r="F23" s="14">
        <v>495</v>
      </c>
      <c r="G23" s="14">
        <v>754</v>
      </c>
      <c r="H23" s="14">
        <v>450</v>
      </c>
      <c r="I23" s="14">
        <v>108</v>
      </c>
      <c r="J23" s="14">
        <v>459</v>
      </c>
      <c r="K23" s="14">
        <v>414</v>
      </c>
      <c r="L23" s="14">
        <v>479</v>
      </c>
      <c r="M23" s="14">
        <v>202</v>
      </c>
      <c r="N23" s="14">
        <v>88</v>
      </c>
      <c r="O23" s="12">
        <f t="shared" si="7"/>
        <v>5071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58052</v>
      </c>
      <c r="C24" s="14">
        <f>C25+C26</f>
        <v>41337</v>
      </c>
      <c r="D24" s="14">
        <f>D25+D26</f>
        <v>49214</v>
      </c>
      <c r="E24" s="14">
        <f>E25+E26</f>
        <v>7728</v>
      </c>
      <c r="F24" s="14">
        <f aca="true" t="shared" si="8" ref="F24:N24">F25+F26</f>
        <v>45065</v>
      </c>
      <c r="G24" s="14">
        <f t="shared" si="8"/>
        <v>64368</v>
      </c>
      <c r="H24" s="14">
        <f>H25+H26</f>
        <v>39436</v>
      </c>
      <c r="I24" s="14">
        <f>I25+I26</f>
        <v>9311</v>
      </c>
      <c r="J24" s="14">
        <f>J25+J26</f>
        <v>44525</v>
      </c>
      <c r="K24" s="14">
        <f>K25+K26</f>
        <v>38778</v>
      </c>
      <c r="L24" s="14">
        <f>L25+L26</f>
        <v>35524</v>
      </c>
      <c r="M24" s="14">
        <f t="shared" si="8"/>
        <v>11411</v>
      </c>
      <c r="N24" s="14">
        <f t="shared" si="8"/>
        <v>5824</v>
      </c>
      <c r="O24" s="12">
        <f t="shared" si="7"/>
        <v>450573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35832</v>
      </c>
      <c r="C25" s="14">
        <v>27947</v>
      </c>
      <c r="D25" s="14">
        <v>32798</v>
      </c>
      <c r="E25" s="14">
        <v>5515</v>
      </c>
      <c r="F25" s="14">
        <v>31207</v>
      </c>
      <c r="G25" s="14">
        <v>44864</v>
      </c>
      <c r="H25" s="14">
        <v>28092</v>
      </c>
      <c r="I25" s="14">
        <v>6824</v>
      </c>
      <c r="J25" s="14">
        <v>27744</v>
      </c>
      <c r="K25" s="14">
        <v>26612</v>
      </c>
      <c r="L25" s="14">
        <v>22625</v>
      </c>
      <c r="M25" s="14">
        <v>7297</v>
      </c>
      <c r="N25" s="14">
        <v>3379</v>
      </c>
      <c r="O25" s="12">
        <f t="shared" si="7"/>
        <v>300736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22220</v>
      </c>
      <c r="C26" s="14">
        <v>13390</v>
      </c>
      <c r="D26" s="14">
        <v>16416</v>
      </c>
      <c r="E26" s="14">
        <v>2213</v>
      </c>
      <c r="F26" s="14">
        <v>13858</v>
      </c>
      <c r="G26" s="14">
        <v>19504</v>
      </c>
      <c r="H26" s="14">
        <v>11344</v>
      </c>
      <c r="I26" s="14">
        <v>2487</v>
      </c>
      <c r="J26" s="14">
        <v>16781</v>
      </c>
      <c r="K26" s="14">
        <v>12166</v>
      </c>
      <c r="L26" s="14">
        <v>12899</v>
      </c>
      <c r="M26" s="14">
        <v>4114</v>
      </c>
      <c r="N26" s="14">
        <v>2445</v>
      </c>
      <c r="O26" s="12">
        <f t="shared" si="7"/>
        <v>149837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0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49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1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8.75" customHeight="1">
      <c r="A32" s="52" t="s">
        <v>46</v>
      </c>
      <c r="B32" s="53">
        <f>B33*B34</f>
        <v>3257.0800000000004</v>
      </c>
      <c r="C32" s="53">
        <f aca="true" t="shared" si="10" ref="C32:N32">C33*C34</f>
        <v>2392.52</v>
      </c>
      <c r="D32" s="53">
        <f t="shared" si="10"/>
        <v>2161.4</v>
      </c>
      <c r="E32" s="53">
        <f t="shared" si="10"/>
        <v>646.2800000000001</v>
      </c>
      <c r="F32" s="53">
        <f t="shared" si="10"/>
        <v>2161.4</v>
      </c>
      <c r="G32" s="53">
        <f t="shared" si="10"/>
        <v>2662.1600000000003</v>
      </c>
      <c r="H32" s="53">
        <f t="shared" si="10"/>
        <v>2242.7200000000003</v>
      </c>
      <c r="I32" s="53">
        <f t="shared" si="10"/>
        <v>654.84</v>
      </c>
      <c r="J32" s="53">
        <f>J33*J34</f>
        <v>2546.6000000000004</v>
      </c>
      <c r="K32" s="53">
        <f>K33*K34</f>
        <v>2118.6</v>
      </c>
      <c r="L32" s="53">
        <f>L33*L34</f>
        <v>2602.2400000000002</v>
      </c>
      <c r="M32" s="53">
        <f t="shared" si="10"/>
        <v>1271.16</v>
      </c>
      <c r="N32" s="53">
        <f t="shared" si="10"/>
        <v>719.0400000000001</v>
      </c>
      <c r="O32" s="25">
        <f>SUM(B32:N32)</f>
        <v>25436.04</v>
      </c>
    </row>
    <row r="33" spans="1:26" ht="18.75" customHeight="1">
      <c r="A33" s="49" t="s">
        <v>47</v>
      </c>
      <c r="B33" s="55">
        <v>761</v>
      </c>
      <c r="C33" s="55">
        <v>559</v>
      </c>
      <c r="D33" s="55">
        <v>505</v>
      </c>
      <c r="E33" s="55">
        <v>151</v>
      </c>
      <c r="F33" s="55">
        <v>505</v>
      </c>
      <c r="G33" s="55">
        <v>622</v>
      </c>
      <c r="H33" s="55">
        <v>524</v>
      </c>
      <c r="I33" s="55">
        <v>153</v>
      </c>
      <c r="J33" s="55">
        <v>595</v>
      </c>
      <c r="K33" s="55">
        <v>495</v>
      </c>
      <c r="L33" s="55">
        <v>608</v>
      </c>
      <c r="M33" s="55">
        <v>297</v>
      </c>
      <c r="N33" s="55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49" t="s">
        <v>48</v>
      </c>
      <c r="B34" s="51">
        <v>4.28</v>
      </c>
      <c r="C34" s="51">
        <v>4.28</v>
      </c>
      <c r="D34" s="51">
        <v>4.28</v>
      </c>
      <c r="E34" s="51">
        <v>4.28</v>
      </c>
      <c r="F34" s="51">
        <v>4.28</v>
      </c>
      <c r="G34" s="51">
        <v>4.28</v>
      </c>
      <c r="H34" s="51">
        <v>4.28</v>
      </c>
      <c r="I34" s="51">
        <v>4.28</v>
      </c>
      <c r="J34" s="51">
        <v>4.28</v>
      </c>
      <c r="K34" s="51">
        <v>4.28</v>
      </c>
      <c r="L34" s="51">
        <v>4.28</v>
      </c>
      <c r="M34" s="51">
        <v>4.28</v>
      </c>
      <c r="N34" s="51">
        <v>4.28</v>
      </c>
      <c r="O34" s="51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8.75" customHeight="1">
      <c r="A36" s="56" t="s">
        <v>49</v>
      </c>
      <c r="B36" s="57">
        <f>B37+B38+B39+B40</f>
        <v>417084.61646366003</v>
      </c>
      <c r="C36" s="57">
        <f aca="true" t="shared" si="11" ref="C36:N36">C37+C38+C39+C40</f>
        <v>302643.5146555</v>
      </c>
      <c r="D36" s="57">
        <f t="shared" si="11"/>
        <v>324418.92423445004</v>
      </c>
      <c r="E36" s="57">
        <f t="shared" si="11"/>
        <v>64895.76709439999</v>
      </c>
      <c r="F36" s="57">
        <f t="shared" si="11"/>
        <v>321589.37962415</v>
      </c>
      <c r="G36" s="57">
        <f t="shared" si="11"/>
        <v>357332.9372</v>
      </c>
      <c r="H36" s="57">
        <f t="shared" si="11"/>
        <v>288882.42389999994</v>
      </c>
      <c r="I36" s="57">
        <f>I37+I38+I39+I40</f>
        <v>69357.6442428</v>
      </c>
      <c r="J36" s="57">
        <f>J37+J38+J39+J40</f>
        <v>361256.2766285999</v>
      </c>
      <c r="K36" s="57">
        <f>K37+K38+K39+K40</f>
        <v>333538.99185319996</v>
      </c>
      <c r="L36" s="57">
        <f>L37+L38+L39+L40</f>
        <v>351576.47713088</v>
      </c>
      <c r="M36" s="57">
        <f t="shared" si="11"/>
        <v>158130.18237773</v>
      </c>
      <c r="N36" s="57">
        <f t="shared" si="11"/>
        <v>75170.83482943999</v>
      </c>
      <c r="O36" s="57">
        <f>O37+O38+O39+O40</f>
        <v>3425877.97023481</v>
      </c>
    </row>
    <row r="37" spans="1:15" ht="18.75" customHeight="1">
      <c r="A37" s="54" t="s">
        <v>50</v>
      </c>
      <c r="B37" s="51">
        <f aca="true" t="shared" si="12" ref="B37:N37">B29*B7</f>
        <v>410380.7883</v>
      </c>
      <c r="C37" s="51">
        <f t="shared" si="12"/>
        <v>297606.3004</v>
      </c>
      <c r="D37" s="51">
        <f t="shared" si="12"/>
        <v>313276.5898</v>
      </c>
      <c r="E37" s="51">
        <f t="shared" si="12"/>
        <v>64395.63479999999</v>
      </c>
      <c r="F37" s="51">
        <f t="shared" si="12"/>
        <v>317516.5719</v>
      </c>
      <c r="G37" s="51">
        <f t="shared" si="12"/>
        <v>351064.1761</v>
      </c>
      <c r="H37" s="51">
        <f t="shared" si="12"/>
        <v>283894.0623</v>
      </c>
      <c r="I37" s="51">
        <f>I29*I7</f>
        <v>68883.1962</v>
      </c>
      <c r="J37" s="51">
        <f>J29*J7</f>
        <v>351186.758</v>
      </c>
      <c r="K37" s="51">
        <f>K29*K7</f>
        <v>318603.8136</v>
      </c>
      <c r="L37" s="51">
        <f>L29*L7</f>
        <v>341419.8376</v>
      </c>
      <c r="M37" s="51">
        <f t="shared" si="12"/>
        <v>152070.5165</v>
      </c>
      <c r="N37" s="51">
        <f t="shared" si="12"/>
        <v>73666.4757</v>
      </c>
      <c r="O37" s="53">
        <f>SUM(B37:N37)</f>
        <v>3343964.7212</v>
      </c>
    </row>
    <row r="38" spans="1:15" ht="18.75" customHeight="1">
      <c r="A38" s="54" t="s">
        <v>51</v>
      </c>
      <c r="B38" s="51">
        <f aca="true" t="shared" si="13" ref="B38:N38">B30*B7</f>
        <v>-1212.09183634</v>
      </c>
      <c r="C38" s="51">
        <f t="shared" si="13"/>
        <v>-793.8557445</v>
      </c>
      <c r="D38" s="51">
        <f t="shared" si="13"/>
        <v>-930.66556555</v>
      </c>
      <c r="E38" s="51">
        <f t="shared" si="13"/>
        <v>-146.1477056</v>
      </c>
      <c r="F38" s="51">
        <f t="shared" si="13"/>
        <v>-925.4822758500001</v>
      </c>
      <c r="G38" s="51">
        <f t="shared" si="13"/>
        <v>-1034.9889</v>
      </c>
      <c r="H38" s="51">
        <f t="shared" si="13"/>
        <v>-760.4184</v>
      </c>
      <c r="I38" s="51">
        <f>I30*I7</f>
        <v>-180.3919572</v>
      </c>
      <c r="J38" s="51">
        <f>J30*J7</f>
        <v>-972.5513714</v>
      </c>
      <c r="K38" s="51">
        <f>K30*K7</f>
        <v>-841.0617468</v>
      </c>
      <c r="L38" s="51">
        <f>L30*L7</f>
        <v>-923.71046912</v>
      </c>
      <c r="M38" s="51">
        <f t="shared" si="13"/>
        <v>-386.19412227</v>
      </c>
      <c r="N38" s="51">
        <f t="shared" si="13"/>
        <v>-214.51087056</v>
      </c>
      <c r="O38" s="25">
        <f>SUM(B38:N38)</f>
        <v>-9322.070965190002</v>
      </c>
    </row>
    <row r="39" spans="1:15" ht="18.75" customHeight="1">
      <c r="A39" s="54" t="s">
        <v>52</v>
      </c>
      <c r="B39" s="51">
        <f aca="true" t="shared" si="14" ref="B39:N39">B32</f>
        <v>3257.0800000000004</v>
      </c>
      <c r="C39" s="51">
        <f t="shared" si="14"/>
        <v>2392.52</v>
      </c>
      <c r="D39" s="51">
        <f t="shared" si="14"/>
        <v>2161.4</v>
      </c>
      <c r="E39" s="51">
        <f t="shared" si="14"/>
        <v>646.2800000000001</v>
      </c>
      <c r="F39" s="51">
        <f t="shared" si="14"/>
        <v>2161.4</v>
      </c>
      <c r="G39" s="51">
        <f t="shared" si="14"/>
        <v>2662.1600000000003</v>
      </c>
      <c r="H39" s="51">
        <f t="shared" si="14"/>
        <v>2242.7200000000003</v>
      </c>
      <c r="I39" s="51">
        <f>I32</f>
        <v>654.84</v>
      </c>
      <c r="J39" s="51">
        <f>J32</f>
        <v>2546.6000000000004</v>
      </c>
      <c r="K39" s="51">
        <f>K32</f>
        <v>2118.6</v>
      </c>
      <c r="L39" s="51">
        <f>L32</f>
        <v>2602.2400000000002</v>
      </c>
      <c r="M39" s="51">
        <f t="shared" si="14"/>
        <v>1271.16</v>
      </c>
      <c r="N39" s="51">
        <f t="shared" si="14"/>
        <v>719.0400000000001</v>
      </c>
      <c r="O39" s="53">
        <f>SUM(B39:N39)</f>
        <v>25436.04</v>
      </c>
    </row>
    <row r="40" spans="1:26" ht="18.75" customHeight="1">
      <c r="A40" s="2" t="s">
        <v>53</v>
      </c>
      <c r="B40" s="51">
        <v>4658.84</v>
      </c>
      <c r="C40" s="51">
        <v>3438.55</v>
      </c>
      <c r="D40" s="51">
        <v>9911.6</v>
      </c>
      <c r="E40" s="51">
        <v>0</v>
      </c>
      <c r="F40" s="51">
        <v>2836.89</v>
      </c>
      <c r="G40" s="51">
        <v>4641.59</v>
      </c>
      <c r="H40" s="51">
        <v>3506.06</v>
      </c>
      <c r="I40" s="51">
        <v>0</v>
      </c>
      <c r="J40" s="51">
        <v>8495.47</v>
      </c>
      <c r="K40" s="51">
        <v>13657.64</v>
      </c>
      <c r="L40" s="51">
        <v>8478.11</v>
      </c>
      <c r="M40" s="51">
        <v>5174.7</v>
      </c>
      <c r="N40" s="51">
        <v>999.83</v>
      </c>
      <c r="O40" s="53">
        <f>SUM(B40:N40)</f>
        <v>65799.28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8"/>
    </row>
    <row r="42" spans="1:15" ht="18.75" customHeight="1">
      <c r="A42" s="2" t="s">
        <v>54</v>
      </c>
      <c r="B42" s="25">
        <f>+B43+B46+B58+B59+B60-B62</f>
        <v>-50906.35</v>
      </c>
      <c r="C42" s="25">
        <f aca="true" t="shared" si="15" ref="C42:O42">+C43+C46+C58+C59+C60-C62</f>
        <v>-49940</v>
      </c>
      <c r="D42" s="25">
        <f>+D43+D46+D58+D59+D60-D62</f>
        <v>-46046.01</v>
      </c>
      <c r="E42" s="25">
        <f t="shared" si="15"/>
        <v>-5312</v>
      </c>
      <c r="F42" s="25">
        <f t="shared" si="15"/>
        <v>-40148.89</v>
      </c>
      <c r="G42" s="25">
        <f t="shared" si="15"/>
        <v>-58690.64</v>
      </c>
      <c r="H42" s="25">
        <f t="shared" si="15"/>
        <v>-48992</v>
      </c>
      <c r="I42" s="25">
        <f t="shared" si="15"/>
        <v>-12808</v>
      </c>
      <c r="J42" s="25">
        <f t="shared" si="15"/>
        <v>-32352</v>
      </c>
      <c r="K42" s="25">
        <f t="shared" si="15"/>
        <v>-50230.67</v>
      </c>
      <c r="L42" s="25">
        <f t="shared" si="15"/>
        <v>-30416</v>
      </c>
      <c r="M42" s="25">
        <f t="shared" si="15"/>
        <v>-16440</v>
      </c>
      <c r="N42" s="25">
        <f t="shared" si="15"/>
        <v>-9791.83</v>
      </c>
      <c r="O42" s="25">
        <f t="shared" si="15"/>
        <v>-452074.39</v>
      </c>
    </row>
    <row r="43" spans="1:15" ht="18.75" customHeight="1">
      <c r="A43" s="17" t="s">
        <v>55</v>
      </c>
      <c r="B43" s="26">
        <f>B44+B45</f>
        <v>-50360</v>
      </c>
      <c r="C43" s="26">
        <f>C44+C45</f>
        <v>-49940</v>
      </c>
      <c r="D43" s="26">
        <f>D44+D45</f>
        <v>-41492</v>
      </c>
      <c r="E43" s="26">
        <f>E44+E45</f>
        <v>-5312</v>
      </c>
      <c r="F43" s="26">
        <f aca="true" t="shared" si="16" ref="F43:N43">F44+F45</f>
        <v>-36812</v>
      </c>
      <c r="G43" s="26">
        <f t="shared" si="16"/>
        <v>-57060</v>
      </c>
      <c r="H43" s="26">
        <f t="shared" si="16"/>
        <v>-48992</v>
      </c>
      <c r="I43" s="26">
        <f>I44+I45</f>
        <v>-11808</v>
      </c>
      <c r="J43" s="26">
        <f>J44+J45</f>
        <v>-32352</v>
      </c>
      <c r="K43" s="26">
        <f>K44+K45</f>
        <v>-40992</v>
      </c>
      <c r="L43" s="26">
        <f>L44+L45</f>
        <v>-30416</v>
      </c>
      <c r="M43" s="26">
        <f t="shared" si="16"/>
        <v>-16440</v>
      </c>
      <c r="N43" s="26">
        <f t="shared" si="16"/>
        <v>-8792</v>
      </c>
      <c r="O43" s="25">
        <f aca="true" t="shared" si="17" ref="O43:O60">SUM(B43:N43)</f>
        <v>-430768</v>
      </c>
    </row>
    <row r="44" spans="1:26" ht="18.75" customHeight="1">
      <c r="A44" s="13" t="s">
        <v>56</v>
      </c>
      <c r="B44" s="20">
        <f>ROUND(-B9*$D$3,2)</f>
        <v>-50360</v>
      </c>
      <c r="C44" s="20">
        <f>ROUND(-C9*$D$3,2)</f>
        <v>-49940</v>
      </c>
      <c r="D44" s="20">
        <f>ROUND(-D9*$D$3,2)</f>
        <v>-41492</v>
      </c>
      <c r="E44" s="20">
        <f>ROUND(-E9*$D$3,2)</f>
        <v>-5312</v>
      </c>
      <c r="F44" s="20">
        <f aca="true" t="shared" si="18" ref="F44:N44">ROUND(-F9*$D$3,2)</f>
        <v>-36812</v>
      </c>
      <c r="G44" s="20">
        <f t="shared" si="18"/>
        <v>-57060</v>
      </c>
      <c r="H44" s="20">
        <f t="shared" si="18"/>
        <v>-48992</v>
      </c>
      <c r="I44" s="20">
        <f>ROUND(-I9*$D$3,2)</f>
        <v>-11808</v>
      </c>
      <c r="J44" s="20">
        <f>ROUND(-J9*$D$3,2)</f>
        <v>-32352</v>
      </c>
      <c r="K44" s="20">
        <f>ROUND(-K9*$D$3,2)</f>
        <v>-40992</v>
      </c>
      <c r="L44" s="20">
        <f>ROUND(-L9*$D$3,2)</f>
        <v>-30416</v>
      </c>
      <c r="M44" s="20">
        <f t="shared" si="18"/>
        <v>-16440</v>
      </c>
      <c r="N44" s="20">
        <f t="shared" si="18"/>
        <v>-8792</v>
      </c>
      <c r="O44" s="44">
        <f t="shared" si="17"/>
        <v>-430768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17" t="s">
        <v>110</v>
      </c>
      <c r="B60" s="27">
        <v>-546.35</v>
      </c>
      <c r="C60" s="27">
        <v>0</v>
      </c>
      <c r="D60" s="27">
        <v>-4054.01</v>
      </c>
      <c r="E60" s="27">
        <v>0</v>
      </c>
      <c r="F60" s="27">
        <v>-27056.68</v>
      </c>
      <c r="G60" s="27">
        <v>-1130.64</v>
      </c>
      <c r="H60" s="27">
        <v>0</v>
      </c>
      <c r="I60" s="27">
        <v>0</v>
      </c>
      <c r="J60" s="27">
        <v>0</v>
      </c>
      <c r="K60" s="27">
        <v>-9238.67</v>
      </c>
      <c r="L60" s="27">
        <v>0</v>
      </c>
      <c r="M60" s="27">
        <v>0</v>
      </c>
      <c r="N60" s="27">
        <v>-2886.41</v>
      </c>
      <c r="O60" s="24">
        <f t="shared" si="17"/>
        <v>-44912.759999999995</v>
      </c>
    </row>
    <row r="61" spans="1:26" ht="18" customHeight="1">
      <c r="A61" s="2" t="s">
        <v>68</v>
      </c>
      <c r="B61" s="29">
        <f aca="true" t="shared" si="21" ref="B61:N61">+B36+B42</f>
        <v>366178.26646366005</v>
      </c>
      <c r="C61" s="29">
        <f t="shared" si="21"/>
        <v>252703.5146555</v>
      </c>
      <c r="D61" s="29">
        <f>+D36+D42</f>
        <v>278372.91423445</v>
      </c>
      <c r="E61" s="29">
        <f t="shared" si="21"/>
        <v>59583.76709439999</v>
      </c>
      <c r="F61" s="29">
        <f t="shared" si="21"/>
        <v>281440.48962415</v>
      </c>
      <c r="G61" s="29">
        <f t="shared" si="21"/>
        <v>298642.2972</v>
      </c>
      <c r="H61" s="29">
        <f t="shared" si="21"/>
        <v>239890.42389999994</v>
      </c>
      <c r="I61" s="29">
        <f t="shared" si="21"/>
        <v>56549.6442428</v>
      </c>
      <c r="J61" s="29">
        <f>+J36+J42</f>
        <v>328904.2766285999</v>
      </c>
      <c r="K61" s="29">
        <f>+K36+K42</f>
        <v>283308.3218532</v>
      </c>
      <c r="L61" s="29">
        <f>+L36+L42</f>
        <v>321160.47713088</v>
      </c>
      <c r="M61" s="29">
        <f t="shared" si="21"/>
        <v>141690.18237773</v>
      </c>
      <c r="N61" s="29">
        <f t="shared" si="21"/>
        <v>65379.00482943999</v>
      </c>
      <c r="O61" s="29">
        <f>SUM(B61:N61)</f>
        <v>2973803.58023481</v>
      </c>
      <c r="P61"/>
      <c r="Q61" s="67"/>
      <c r="R61"/>
      <c r="S61"/>
      <c r="T61"/>
      <c r="U61"/>
      <c r="V61"/>
      <c r="W61"/>
      <c r="X61"/>
      <c r="Y61"/>
      <c r="Z61"/>
    </row>
    <row r="62" spans="1:18" ht="18" customHeight="1">
      <c r="A62" s="32" t="s">
        <v>111</v>
      </c>
      <c r="B62" s="45">
        <v>0</v>
      </c>
      <c r="C62" s="45">
        <v>0</v>
      </c>
      <c r="D62" s="45">
        <v>0</v>
      </c>
      <c r="E62" s="45">
        <v>0</v>
      </c>
      <c r="F62" s="45">
        <v>-24219.79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-1886.58</v>
      </c>
      <c r="O62" s="45">
        <f>SUM(B62:N62)</f>
        <v>-26106.370000000003</v>
      </c>
      <c r="Q62" s="66"/>
      <c r="R62" s="6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8.75" customHeight="1">
      <c r="A64" s="2" t="s">
        <v>69</v>
      </c>
      <c r="B64" s="34">
        <f>SUM(B65:B78)</f>
        <v>366178.27</v>
      </c>
      <c r="C64" s="34">
        <f aca="true" t="shared" si="22" ref="C64:N64">SUM(C65:C78)</f>
        <v>252703.51</v>
      </c>
      <c r="D64" s="34">
        <f t="shared" si="22"/>
        <v>278372.91000000003</v>
      </c>
      <c r="E64" s="34">
        <f t="shared" si="22"/>
        <v>59583.76</v>
      </c>
      <c r="F64" s="34">
        <f t="shared" si="22"/>
        <v>281440.49</v>
      </c>
      <c r="G64" s="34">
        <f t="shared" si="22"/>
        <v>298642.3</v>
      </c>
      <c r="H64" s="34">
        <f t="shared" si="22"/>
        <v>239890.42</v>
      </c>
      <c r="I64" s="34">
        <f t="shared" si="22"/>
        <v>56549.65</v>
      </c>
      <c r="J64" s="34">
        <f t="shared" si="22"/>
        <v>328904.28</v>
      </c>
      <c r="K64" s="34">
        <f t="shared" si="22"/>
        <v>283308.31999999995</v>
      </c>
      <c r="L64" s="34">
        <f t="shared" si="22"/>
        <v>321160.48</v>
      </c>
      <c r="M64" s="34">
        <f t="shared" si="22"/>
        <v>141690.19</v>
      </c>
      <c r="N64" s="34">
        <f t="shared" si="22"/>
        <v>65379.01</v>
      </c>
      <c r="O64" s="29">
        <f>SUM(O65:O78)</f>
        <v>2973803.5899999994</v>
      </c>
    </row>
    <row r="65" spans="1:16" ht="18.75" customHeight="1">
      <c r="A65" s="17" t="s">
        <v>70</v>
      </c>
      <c r="B65" s="34">
        <f>74487.05+605.51</f>
        <v>75092.56</v>
      </c>
      <c r="C65" s="34">
        <v>72946.5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29">
        <f>SUM(B65:N65)</f>
        <v>148039.06</v>
      </c>
      <c r="P65"/>
    </row>
    <row r="66" spans="1:16" ht="18.75" customHeight="1">
      <c r="A66" s="17" t="s">
        <v>71</v>
      </c>
      <c r="B66" s="34">
        <v>291085.71</v>
      </c>
      <c r="C66" s="34">
        <v>179757.01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f aca="true" t="shared" si="23" ref="O66:O77">SUM(B66:N66)</f>
        <v>470842.72000000003</v>
      </c>
      <c r="P66"/>
    </row>
    <row r="67" spans="1:17" ht="18.75" customHeight="1">
      <c r="A67" s="17" t="s">
        <v>72</v>
      </c>
      <c r="B67" s="33">
        <v>0</v>
      </c>
      <c r="C67" s="33">
        <v>0</v>
      </c>
      <c r="D67" s="26">
        <f>272515.32+5857.59</f>
        <v>278372.91000000003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26">
        <f t="shared" si="23"/>
        <v>278372.91000000003</v>
      </c>
      <c r="Q67"/>
    </row>
    <row r="68" spans="1:18" ht="18.75" customHeight="1">
      <c r="A68" s="17" t="s">
        <v>73</v>
      </c>
      <c r="B68" s="33">
        <v>0</v>
      </c>
      <c r="C68" s="33">
        <v>0</v>
      </c>
      <c r="D68" s="33">
        <v>0</v>
      </c>
      <c r="E68" s="26">
        <v>59583.76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29">
        <f t="shared" si="23"/>
        <v>59583.76</v>
      </c>
      <c r="R68"/>
    </row>
    <row r="69" spans="1:19" ht="18.75" customHeight="1">
      <c r="A69" s="17" t="s">
        <v>74</v>
      </c>
      <c r="B69" s="33">
        <v>0</v>
      </c>
      <c r="C69" s="33">
        <v>0</v>
      </c>
      <c r="D69" s="33">
        <v>0</v>
      </c>
      <c r="E69" s="33">
        <v>0</v>
      </c>
      <c r="F69" s="26">
        <v>281440.49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26">
        <f t="shared" si="23"/>
        <v>281440.49</v>
      </c>
      <c r="S69"/>
    </row>
    <row r="70" spans="1:20" ht="18.75" customHeight="1">
      <c r="A70" s="17" t="s">
        <v>75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4">
        <f>295131.35+3510.95</f>
        <v>298642.3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29">
        <f t="shared" si="23"/>
        <v>298642.3</v>
      </c>
      <c r="T70"/>
    </row>
    <row r="71" spans="1:21" ht="18.75" customHeight="1">
      <c r="A71" s="17" t="s">
        <v>100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4">
        <v>239890.42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29">
        <f t="shared" si="23"/>
        <v>239890.42</v>
      </c>
      <c r="U71"/>
    </row>
    <row r="72" spans="1:21" ht="18.75" customHeight="1">
      <c r="A72" s="17" t="s">
        <v>76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">
        <v>56549.65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f t="shared" si="23"/>
        <v>56549.65</v>
      </c>
      <c r="U72"/>
    </row>
    <row r="73" spans="1:22" ht="18.75" customHeight="1">
      <c r="A73" s="17" t="s">
        <v>77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26">
        <v>328904.28</v>
      </c>
      <c r="K73" s="33">
        <v>0</v>
      </c>
      <c r="L73" s="33">
        <v>0</v>
      </c>
      <c r="M73" s="33">
        <v>0</v>
      </c>
      <c r="N73" s="33">
        <v>0</v>
      </c>
      <c r="O73" s="26">
        <f t="shared" si="23"/>
        <v>328904.28</v>
      </c>
      <c r="V73"/>
    </row>
    <row r="74" spans="1:23" ht="18.75" customHeight="1">
      <c r="A74" s="17" t="s">
        <v>78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26">
        <f>278889.35+4418.97</f>
        <v>283308.31999999995</v>
      </c>
      <c r="L74" s="33">
        <v>0</v>
      </c>
      <c r="M74" s="33">
        <v>0</v>
      </c>
      <c r="N74" s="33">
        <v>0</v>
      </c>
      <c r="O74" s="29">
        <f t="shared" si="23"/>
        <v>283308.31999999995</v>
      </c>
      <c r="W74"/>
    </row>
    <row r="75" spans="1:24" ht="18.75" customHeight="1">
      <c r="A75" s="17" t="s">
        <v>79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26">
        <v>321160.48</v>
      </c>
      <c r="M75" s="33">
        <v>0</v>
      </c>
      <c r="N75" s="58">
        <v>0</v>
      </c>
      <c r="O75" s="26">
        <f t="shared" si="23"/>
        <v>321160.48</v>
      </c>
      <c r="X75"/>
    </row>
    <row r="76" spans="1:25" ht="18.75" customHeight="1">
      <c r="A76" s="17" t="s">
        <v>80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26">
        <v>141690.19</v>
      </c>
      <c r="N76" s="33">
        <v>0</v>
      </c>
      <c r="O76" s="29">
        <f t="shared" si="23"/>
        <v>141690.19</v>
      </c>
      <c r="Y76"/>
    </row>
    <row r="77" spans="1:26" ht="18.75" customHeight="1">
      <c r="A77" s="17" t="s">
        <v>81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26">
        <v>65379.01</v>
      </c>
      <c r="O77" s="26">
        <f t="shared" si="23"/>
        <v>65379.01</v>
      </c>
      <c r="P77"/>
      <c r="Z77"/>
    </row>
    <row r="78" spans="1:26" ht="18.75" customHeight="1">
      <c r="A78" s="32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</row>
    <row r="81" spans="1:15" ht="18.75" customHeight="1">
      <c r="A81" s="2" t="s">
        <v>108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29"/>
    </row>
    <row r="82" spans="1:16" ht="18.75" customHeight="1">
      <c r="A82" s="17" t="s">
        <v>82</v>
      </c>
      <c r="B82" s="42">
        <v>2.3329067479697487</v>
      </c>
      <c r="C82" s="42">
        <v>2.5174883349891886</v>
      </c>
      <c r="D82" s="42">
        <v>0</v>
      </c>
      <c r="E82" s="42">
        <v>0</v>
      </c>
      <c r="F82" s="33">
        <v>0</v>
      </c>
      <c r="G82" s="33">
        <v>0</v>
      </c>
      <c r="H82" s="42">
        <v>0</v>
      </c>
      <c r="I82" s="42">
        <v>0</v>
      </c>
      <c r="J82" s="42">
        <v>0</v>
      </c>
      <c r="K82" s="42">
        <v>0</v>
      </c>
      <c r="L82" s="33">
        <v>0</v>
      </c>
      <c r="M82" s="42">
        <v>0</v>
      </c>
      <c r="N82" s="42">
        <v>0</v>
      </c>
      <c r="O82" s="29"/>
      <c r="P82"/>
    </row>
    <row r="83" spans="1:16" ht="18.75" customHeight="1">
      <c r="A83" s="17" t="s">
        <v>83</v>
      </c>
      <c r="B83" s="42">
        <v>2.0572750584967285</v>
      </c>
      <c r="C83" s="42">
        <v>2.108815039246157</v>
      </c>
      <c r="D83" s="42">
        <v>0</v>
      </c>
      <c r="E83" s="42">
        <v>0</v>
      </c>
      <c r="F83" s="33">
        <v>0</v>
      </c>
      <c r="G83" s="33">
        <v>0</v>
      </c>
      <c r="H83" s="42">
        <v>0</v>
      </c>
      <c r="I83" s="42">
        <v>0</v>
      </c>
      <c r="J83" s="42">
        <v>0</v>
      </c>
      <c r="K83" s="42">
        <v>0</v>
      </c>
      <c r="L83" s="33">
        <v>0</v>
      </c>
      <c r="M83" s="42">
        <v>0</v>
      </c>
      <c r="N83" s="42">
        <v>0</v>
      </c>
      <c r="O83" s="29"/>
      <c r="P83"/>
    </row>
    <row r="84" spans="1:17" ht="18.75" customHeight="1">
      <c r="A84" s="17" t="s">
        <v>84</v>
      </c>
      <c r="B84" s="42">
        <v>0</v>
      </c>
      <c r="C84" s="42">
        <v>0</v>
      </c>
      <c r="D84" s="22">
        <f>(D$37+D$38+D$39)/D$7</f>
        <v>1.87553938680802</v>
      </c>
      <c r="E84" s="42">
        <v>0</v>
      </c>
      <c r="F84" s="33">
        <v>0</v>
      </c>
      <c r="G84" s="33">
        <v>0</v>
      </c>
      <c r="H84" s="42">
        <v>0</v>
      </c>
      <c r="I84" s="42">
        <v>0</v>
      </c>
      <c r="J84" s="42">
        <v>0</v>
      </c>
      <c r="K84" s="42">
        <v>0</v>
      </c>
      <c r="L84" s="33">
        <v>0</v>
      </c>
      <c r="M84" s="42">
        <v>0</v>
      </c>
      <c r="N84" s="42">
        <v>0</v>
      </c>
      <c r="O84" s="26"/>
      <c r="Q84"/>
    </row>
    <row r="85" spans="1:18" ht="18.75" customHeight="1">
      <c r="A85" s="17" t="s">
        <v>85</v>
      </c>
      <c r="B85" s="42">
        <v>0</v>
      </c>
      <c r="C85" s="42">
        <v>0</v>
      </c>
      <c r="D85" s="42">
        <v>0</v>
      </c>
      <c r="E85" s="22">
        <f>(E$37+E$38+E$39)/E$7</f>
        <v>2.789296273291498</v>
      </c>
      <c r="F85" s="33">
        <v>0</v>
      </c>
      <c r="G85" s="33">
        <v>0</v>
      </c>
      <c r="H85" s="42">
        <v>0</v>
      </c>
      <c r="I85" s="42">
        <v>0</v>
      </c>
      <c r="J85" s="42">
        <v>0</v>
      </c>
      <c r="K85" s="42">
        <v>0</v>
      </c>
      <c r="L85" s="33">
        <v>0</v>
      </c>
      <c r="M85" s="42">
        <v>0</v>
      </c>
      <c r="N85" s="42">
        <v>0</v>
      </c>
      <c r="O85" s="29"/>
      <c r="R85"/>
    </row>
    <row r="86" spans="1:19" ht="18.75" customHeight="1">
      <c r="A86" s="17" t="s">
        <v>86</v>
      </c>
      <c r="B86" s="42">
        <v>0</v>
      </c>
      <c r="C86" s="42">
        <v>0</v>
      </c>
      <c r="D86" s="42">
        <v>0</v>
      </c>
      <c r="E86" s="42">
        <v>0</v>
      </c>
      <c r="F86" s="42">
        <f>(F$37+F$38+F$39)/F$7</f>
        <v>2.1897906035472614</v>
      </c>
      <c r="G86" s="33">
        <v>0</v>
      </c>
      <c r="H86" s="42">
        <v>0</v>
      </c>
      <c r="I86" s="42">
        <v>0</v>
      </c>
      <c r="J86" s="42">
        <v>0</v>
      </c>
      <c r="K86" s="42">
        <v>0</v>
      </c>
      <c r="L86" s="33">
        <v>0</v>
      </c>
      <c r="M86" s="42">
        <v>0</v>
      </c>
      <c r="N86" s="42">
        <v>0</v>
      </c>
      <c r="O86" s="26"/>
      <c r="S86"/>
    </row>
    <row r="87" spans="1:20" ht="18.75" customHeight="1">
      <c r="A87" s="17" t="s">
        <v>87</v>
      </c>
      <c r="B87" s="42">
        <v>0</v>
      </c>
      <c r="C87" s="42">
        <v>0</v>
      </c>
      <c r="D87" s="42">
        <v>0</v>
      </c>
      <c r="E87" s="42">
        <v>0</v>
      </c>
      <c r="F87" s="33">
        <v>0</v>
      </c>
      <c r="G87" s="42">
        <f>(G$37+G$38+G$39)/G$7</f>
        <v>1.737918030541197</v>
      </c>
      <c r="H87" s="42">
        <v>0</v>
      </c>
      <c r="I87" s="42">
        <v>0</v>
      </c>
      <c r="J87" s="42">
        <v>0</v>
      </c>
      <c r="K87" s="42">
        <v>0</v>
      </c>
      <c r="L87" s="33">
        <v>0</v>
      </c>
      <c r="M87" s="42">
        <v>0</v>
      </c>
      <c r="N87" s="42">
        <v>0</v>
      </c>
      <c r="O87" s="29"/>
      <c r="T87"/>
    </row>
    <row r="88" spans="1:21" ht="18.75" customHeight="1">
      <c r="A88" s="17" t="s">
        <v>88</v>
      </c>
      <c r="B88" s="42">
        <v>0</v>
      </c>
      <c r="C88" s="42">
        <v>0</v>
      </c>
      <c r="D88" s="42">
        <v>0</v>
      </c>
      <c r="E88" s="42">
        <v>0</v>
      </c>
      <c r="F88" s="33">
        <v>0</v>
      </c>
      <c r="G88" s="33">
        <v>0</v>
      </c>
      <c r="H88" s="42">
        <f>(H$37+H$38+H$39)/H$7</f>
        <v>2.1016162126534543</v>
      </c>
      <c r="I88" s="42">
        <v>0</v>
      </c>
      <c r="J88" s="42">
        <v>0</v>
      </c>
      <c r="K88" s="42">
        <v>0</v>
      </c>
      <c r="L88" s="33">
        <v>0</v>
      </c>
      <c r="M88" s="42">
        <v>0</v>
      </c>
      <c r="N88" s="42">
        <v>0</v>
      </c>
      <c r="O88" s="29"/>
      <c r="U88"/>
    </row>
    <row r="89" spans="1:21" ht="18.75" customHeight="1">
      <c r="A89" s="17" t="s">
        <v>89</v>
      </c>
      <c r="B89" s="42">
        <v>0</v>
      </c>
      <c r="C89" s="42">
        <v>0</v>
      </c>
      <c r="D89" s="42">
        <v>0</v>
      </c>
      <c r="E89" s="42">
        <v>0</v>
      </c>
      <c r="F89" s="33">
        <v>0</v>
      </c>
      <c r="G89" s="33">
        <v>0</v>
      </c>
      <c r="H89" s="42">
        <v>0</v>
      </c>
      <c r="I89" s="42">
        <f>(I$37+I$38+I$39)/I$7</f>
        <v>2.153028007785435</v>
      </c>
      <c r="J89" s="42">
        <v>0</v>
      </c>
      <c r="K89" s="42">
        <v>0</v>
      </c>
      <c r="L89" s="33">
        <v>0</v>
      </c>
      <c r="M89" s="42">
        <v>0</v>
      </c>
      <c r="N89" s="42">
        <v>0</v>
      </c>
      <c r="O89" s="29"/>
      <c r="U89"/>
    </row>
    <row r="90" spans="1:22" ht="18.75" customHeight="1">
      <c r="A90" s="17" t="s">
        <v>90</v>
      </c>
      <c r="B90" s="42">
        <v>0</v>
      </c>
      <c r="C90" s="42">
        <v>0</v>
      </c>
      <c r="D90" s="42">
        <v>0</v>
      </c>
      <c r="E90" s="42">
        <v>0</v>
      </c>
      <c r="F90" s="33">
        <v>0</v>
      </c>
      <c r="G90" s="33">
        <v>0</v>
      </c>
      <c r="H90" s="42">
        <v>0</v>
      </c>
      <c r="I90" s="42">
        <v>0</v>
      </c>
      <c r="J90" s="42">
        <f>(J$37+J$38+J$39)/J$7</f>
        <v>2.0632062010013037</v>
      </c>
      <c r="K90" s="42">
        <v>0</v>
      </c>
      <c r="L90" s="33">
        <v>0</v>
      </c>
      <c r="M90" s="42">
        <v>0</v>
      </c>
      <c r="N90" s="42">
        <v>0</v>
      </c>
      <c r="O90" s="26"/>
      <c r="V90"/>
    </row>
    <row r="91" spans="1:23" ht="18.75" customHeight="1">
      <c r="A91" s="17" t="s">
        <v>91</v>
      </c>
      <c r="B91" s="42">
        <v>0</v>
      </c>
      <c r="C91" s="42">
        <v>0</v>
      </c>
      <c r="D91" s="42">
        <v>0</v>
      </c>
      <c r="E91" s="42">
        <v>0</v>
      </c>
      <c r="F91" s="33">
        <v>0</v>
      </c>
      <c r="G91" s="33">
        <v>0</v>
      </c>
      <c r="H91" s="42">
        <v>0</v>
      </c>
      <c r="I91" s="42">
        <v>0</v>
      </c>
      <c r="J91" s="42">
        <v>0</v>
      </c>
      <c r="K91" s="42">
        <f>(K$37+K$38+K$39)/K$7</f>
        <v>2.421069236877478</v>
      </c>
      <c r="L91" s="33">
        <v>0</v>
      </c>
      <c r="M91" s="42">
        <v>0</v>
      </c>
      <c r="N91" s="42">
        <v>0</v>
      </c>
      <c r="O91" s="29"/>
      <c r="W91"/>
    </row>
    <row r="92" spans="1:24" ht="18.75" customHeight="1">
      <c r="A92" s="17" t="s">
        <v>92</v>
      </c>
      <c r="B92" s="42">
        <v>0</v>
      </c>
      <c r="C92" s="42">
        <v>0</v>
      </c>
      <c r="D92" s="42">
        <v>0</v>
      </c>
      <c r="E92" s="42">
        <v>0</v>
      </c>
      <c r="F92" s="33">
        <v>0</v>
      </c>
      <c r="G92" s="33">
        <v>0</v>
      </c>
      <c r="H92" s="42">
        <v>0</v>
      </c>
      <c r="I92" s="42">
        <v>0</v>
      </c>
      <c r="J92" s="42">
        <v>0</v>
      </c>
      <c r="K92" s="42">
        <v>0</v>
      </c>
      <c r="L92" s="42">
        <f>(L$37+L$38+L$39)/L$7</f>
        <v>2.321557684865348</v>
      </c>
      <c r="M92" s="42">
        <v>0</v>
      </c>
      <c r="N92" s="42">
        <v>0</v>
      </c>
      <c r="O92" s="26"/>
      <c r="X92"/>
    </row>
    <row r="93" spans="1:25" ht="18.75" customHeight="1">
      <c r="A93" s="17" t="s">
        <v>93</v>
      </c>
      <c r="B93" s="42">
        <v>0</v>
      </c>
      <c r="C93" s="42">
        <v>0</v>
      </c>
      <c r="D93" s="42">
        <v>0</v>
      </c>
      <c r="E93" s="42">
        <v>0</v>
      </c>
      <c r="F93" s="33">
        <v>0</v>
      </c>
      <c r="G93" s="33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f>(M$37+M$38+M$39)/M$7</f>
        <v>2.918385117203068</v>
      </c>
      <c r="N93" s="42">
        <v>0</v>
      </c>
      <c r="O93" s="59"/>
      <c r="Y93"/>
    </row>
    <row r="94" spans="1:26" ht="18.75" customHeight="1">
      <c r="A94" s="32" t="s">
        <v>94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6">
        <f>(N$37+N$38+N$39)/N$7</f>
        <v>2.5315200119266867</v>
      </c>
      <c r="O94" s="47"/>
      <c r="P94"/>
      <c r="Z94"/>
    </row>
    <row r="95" spans="1:14" ht="21" customHeight="1">
      <c r="A95" s="63" t="s">
        <v>105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spans="1:14" ht="15.75">
      <c r="A96" s="68" t="s">
        <v>107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8" ht="14.25">
      <c r="B98" s="38"/>
    </row>
    <row r="99" spans="8:9" ht="14.25">
      <c r="H99" s="39"/>
      <c r="I99" s="39"/>
    </row>
    <row r="101" spans="8:12" ht="14.25">
      <c r="H101" s="40"/>
      <c r="I101" s="40"/>
      <c r="J101" s="41"/>
      <c r="K101" s="41"/>
      <c r="L101" s="41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2018-07-06T14:31:02Z</dcterms:modified>
  <cp:category/>
  <cp:version/>
  <cp:contentType/>
  <cp:contentStatus/>
</cp:coreProperties>
</file>