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CONCESSÃO'!$A$1:$L$139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<sst xmlns="http://schemas.openxmlformats.org/spreadsheetml/2006/main" count="144" uniqueCount="144">
  <si>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</si>
  <si>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</si>
  <si>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</si>
  <si>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</si>
  <si>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</si>
  <si>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</si>
  <si>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</si>
  <si>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</si>
  <si>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</si>
  <si>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</si>
  <si>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</si>
  <si>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</si>
  <si>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</si>
  <si>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</si>
  <si>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</si>
  <si>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</si>
  <si>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</si>
  <si>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</si>
  <si>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</si>
  <si>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</si>
  <si>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</si>
  <si>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</si>
  <si>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</si>
  <si>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</si>
  <si>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</si>
  <si>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</si>
  <si>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</si>
  <si>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</si>
  <si>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</si>
  <si>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</si>
  <si>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</si>
  <si>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</si>
  <si>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</si>
  <si>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</si>
  <si>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</si>
  <si>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</si>
  <si>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</si>
  <si>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</si>
  <si>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</si>
  <si>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</si>
  <si>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</si>
  <si>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</si>
  <si>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</si>
  <si>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</si>
  <si>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</si>
  <si>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</si>
  <si>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</si>
  <si>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</si>
  <si>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</si>
  <si>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</si>
  <si>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</si>
  <si>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</si>
  <si>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</si>
  <si>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</si>
  <si>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</si>
  <si>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</si>
  <si>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</si>
  <si>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</si>
  <si>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</si>
  <si>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</si>
  <si>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</si>
  <si>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</si>
  <si>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</si>
  <si>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</si>
  <si>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</si>
  <si>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</si>
  <si>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</si>
  <si>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</si>
  <si>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</si>
  <si>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</si>
  <si>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</si>
  <si>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</si>
  <si>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</si>
  <si>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</si>
  <si>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</si>
  <si>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</si>
  <si>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</si>
  <si>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</si>
  <si>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</si>
  <si>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</si>
  <si>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</si>
  <si>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</si>
  <si>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</si>
  <si>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</si>
  <si>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</si>
  <si>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</si>
  <si>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</si>
  <si>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</si>
  <si>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</si>
  <si>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</si>
  <si>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</si>
  <si>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</si>
  <si>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</si>
  <si>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</si>
  <si>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</si>
  <si>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</si>
  <si>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</si>
  <si>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</si>
  <si>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</si>
  <si>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</si>
  <si>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</si>
  <si>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</si>
  <si>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</si>
  <si>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</si>
  <si>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</si>
  <si>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</si>
  <si>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</si>
  <si>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</si>
  <si>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</si>
  <si>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</si>
  <si>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</si>
  <si>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</si>
  <si>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</si>
  <si>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</si>
  <si>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</si>
  <si>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</si>
  <si>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</si>
  <si>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</si>
  <si>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</si>
  <si>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</si>
  <si>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</si>
  <si>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</si>
  <si>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</si>
  <si>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</si>
  <si>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</si>
  <si>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</si>
  <si>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</si>
  <si>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</si>
  <si>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</si>
  <si>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</si>
  <si>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</si>
  <si>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</si>
  <si>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</si>
  <si>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</si>
  <si>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</si>
  <si>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</si>
  <si>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</si>
  <si>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</si>
  <si>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</si>
  <si>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</si>
  <si>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</si>
  <si>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</si>
  <si>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</si>
  <si>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>OPERAÇÃO 29/07/18 - VENCIMENTO 03/08/18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</si>
</sst>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89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4" t="s">
        <v>88</v>
      </c>
      <c r="J5" s="84" t="s">
        <v>87</v>
      </c>
      <c r="K5" s="84" t="s">
        <v>139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154824</v>
      </c>
      <c r="C7" s="9">
        <f t="shared" si="0"/>
        <v>216901</v>
      </c>
      <c r="D7" s="9">
        <f t="shared" si="0"/>
        <v>225795</v>
      </c>
      <c r="E7" s="9">
        <f t="shared" si="0"/>
        <v>128922</v>
      </c>
      <c r="F7" s="9">
        <f t="shared" si="0"/>
        <v>140146</v>
      </c>
      <c r="G7" s="9">
        <f t="shared" si="0"/>
        <v>371996</v>
      </c>
      <c r="H7" s="9">
        <f t="shared" si="0"/>
        <v>126244</v>
      </c>
      <c r="I7" s="9">
        <f t="shared" si="0"/>
        <v>25273</v>
      </c>
      <c r="J7" s="9">
        <f t="shared" si="0"/>
        <v>101415</v>
      </c>
      <c r="K7" s="9">
        <f t="shared" si="0"/>
        <v>83283</v>
      </c>
      <c r="L7" s="9">
        <f t="shared" si="0"/>
        <v>1574799</v>
      </c>
      <c r="M7" s="49"/>
    </row>
    <row r="8" spans="1:12" ht="17.25" customHeight="1">
      <c r="A8" s="10" t="s">
        <v>95</v>
      </c>
      <c r="B8" s="11">
        <f>B9+B12+B16</f>
        <v>77015</v>
      </c>
      <c r="C8" s="11">
        <f aca="true" t="shared" si="1" ref="C8:K8">C9+C12+C16</f>
        <v>113660</v>
      </c>
      <c r="D8" s="11">
        <f t="shared" si="1"/>
        <v>107993</v>
      </c>
      <c r="E8" s="11">
        <f t="shared" si="1"/>
        <v>67308</v>
      </c>
      <c r="F8" s="11">
        <f t="shared" si="1"/>
        <v>64861</v>
      </c>
      <c r="G8" s="11">
        <f t="shared" si="1"/>
        <v>180632</v>
      </c>
      <c r="H8" s="11">
        <f t="shared" si="1"/>
        <v>71197</v>
      </c>
      <c r="I8" s="11">
        <f t="shared" si="1"/>
        <v>11250</v>
      </c>
      <c r="J8" s="11">
        <f t="shared" si="1"/>
        <v>50817</v>
      </c>
      <c r="K8" s="11">
        <f t="shared" si="1"/>
        <v>42359</v>
      </c>
      <c r="L8" s="11">
        <f aca="true" t="shared" si="2" ref="L8:L27">SUM(B8:K8)</f>
        <v>787092</v>
      </c>
    </row>
    <row r="9" spans="1:12" ht="17.25" customHeight="1">
      <c r="A9" s="15" t="s">
        <v>16</v>
      </c>
      <c r="B9" s="13">
        <f>+B10+B11</f>
        <v>14673</v>
      </c>
      <c r="C9" s="13">
        <f aca="true" t="shared" si="3" ref="C9:K9">+C10+C11</f>
        <v>22967</v>
      </c>
      <c r="D9" s="13">
        <f t="shared" si="3"/>
        <v>20290</v>
      </c>
      <c r="E9" s="13">
        <f t="shared" si="3"/>
        <v>12834</v>
      </c>
      <c r="F9" s="13">
        <f t="shared" si="3"/>
        <v>9733</v>
      </c>
      <c r="G9" s="13">
        <f t="shared" si="3"/>
        <v>21946</v>
      </c>
      <c r="H9" s="13">
        <f t="shared" si="3"/>
        <v>14576</v>
      </c>
      <c r="I9" s="13">
        <f t="shared" si="3"/>
        <v>2564</v>
      </c>
      <c r="J9" s="13">
        <f t="shared" si="3"/>
        <v>8963</v>
      </c>
      <c r="K9" s="13">
        <f t="shared" si="3"/>
        <v>6968</v>
      </c>
      <c r="L9" s="11">
        <f t="shared" si="2"/>
        <v>135514</v>
      </c>
    </row>
    <row r="10" spans="1:12" ht="17.25" customHeight="1">
      <c r="A10" s="29" t="s">
        <v>17</v>
      </c>
      <c r="B10" s="13">
        <v>14673</v>
      </c>
      <c r="C10" s="13">
        <v>22967</v>
      </c>
      <c r="D10" s="13">
        <v>20290</v>
      </c>
      <c r="E10" s="13">
        <v>12834</v>
      </c>
      <c r="F10" s="13">
        <v>9733</v>
      </c>
      <c r="G10" s="13">
        <v>21946</v>
      </c>
      <c r="H10" s="13">
        <v>14576</v>
      </c>
      <c r="I10" s="13">
        <v>2564</v>
      </c>
      <c r="J10" s="13">
        <v>8963</v>
      </c>
      <c r="K10" s="13">
        <v>6968</v>
      </c>
      <c r="L10" s="11">
        <f t="shared" si="2"/>
        <v>135514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58361</v>
      </c>
      <c r="C12" s="17">
        <f t="shared" si="4"/>
        <v>84968</v>
      </c>
      <c r="D12" s="17">
        <f t="shared" si="4"/>
        <v>82351</v>
      </c>
      <c r="E12" s="17">
        <f t="shared" si="4"/>
        <v>51333</v>
      </c>
      <c r="F12" s="17">
        <f t="shared" si="4"/>
        <v>51275</v>
      </c>
      <c r="G12" s="17">
        <f t="shared" si="4"/>
        <v>148464</v>
      </c>
      <c r="H12" s="17">
        <f t="shared" si="4"/>
        <v>53483</v>
      </c>
      <c r="I12" s="17">
        <f t="shared" si="4"/>
        <v>8068</v>
      </c>
      <c r="J12" s="17">
        <f t="shared" si="4"/>
        <v>39459</v>
      </c>
      <c r="K12" s="17">
        <f t="shared" si="4"/>
        <v>33293</v>
      </c>
      <c r="L12" s="11">
        <f t="shared" si="2"/>
        <v>611055</v>
      </c>
    </row>
    <row r="13" spans="1:14" s="68" customFormat="1" ht="17.25" customHeight="1">
      <c r="A13" s="75" t="s">
        <v>19</v>
      </c>
      <c r="B13" s="76">
        <v>27950</v>
      </c>
      <c r="C13" s="76">
        <v>43314</v>
      </c>
      <c r="D13" s="76">
        <v>42861</v>
      </c>
      <c r="E13" s="76">
        <v>25542</v>
      </c>
      <c r="F13" s="76">
        <v>24571</v>
      </c>
      <c r="G13" s="76">
        <v>63725</v>
      </c>
      <c r="H13" s="76">
        <v>23493</v>
      </c>
      <c r="I13" s="76">
        <v>4396</v>
      </c>
      <c r="J13" s="76">
        <v>20725</v>
      </c>
      <c r="K13" s="76">
        <v>14903</v>
      </c>
      <c r="L13" s="77">
        <f t="shared" si="2"/>
        <v>291480</v>
      </c>
      <c r="M13" s="78"/>
      <c r="N13" s="79"/>
    </row>
    <row r="14" spans="1:13" s="68" customFormat="1" ht="17.25" customHeight="1">
      <c r="A14" s="75" t="s">
        <v>20</v>
      </c>
      <c r="B14" s="76">
        <v>29188</v>
      </c>
      <c r="C14" s="76">
        <v>39694</v>
      </c>
      <c r="D14" s="76">
        <v>38225</v>
      </c>
      <c r="E14" s="76">
        <v>24687</v>
      </c>
      <c r="F14" s="76">
        <v>25897</v>
      </c>
      <c r="G14" s="76">
        <v>82652</v>
      </c>
      <c r="H14" s="76">
        <v>28256</v>
      </c>
      <c r="I14" s="76">
        <v>3491</v>
      </c>
      <c r="J14" s="76">
        <v>18214</v>
      </c>
      <c r="K14" s="76">
        <v>17817</v>
      </c>
      <c r="L14" s="77">
        <f t="shared" si="2"/>
        <v>308121</v>
      </c>
      <c r="M14" s="78"/>
    </row>
    <row r="15" spans="1:12" ht="17.25" customHeight="1">
      <c r="A15" s="14" t="s">
        <v>21</v>
      </c>
      <c r="B15" s="13">
        <v>1223</v>
      </c>
      <c r="C15" s="13">
        <v>1960</v>
      </c>
      <c r="D15" s="13">
        <v>1265</v>
      </c>
      <c r="E15" s="13">
        <v>1104</v>
      </c>
      <c r="F15" s="13">
        <v>807</v>
      </c>
      <c r="G15" s="13">
        <v>2087</v>
      </c>
      <c r="H15" s="13">
        <v>1734</v>
      </c>
      <c r="I15" s="13">
        <v>181</v>
      </c>
      <c r="J15" s="13">
        <v>520</v>
      </c>
      <c r="K15" s="13">
        <v>573</v>
      </c>
      <c r="L15" s="11">
        <f t="shared" si="2"/>
        <v>11454</v>
      </c>
    </row>
    <row r="16" spans="1:12" ht="17.25" customHeight="1">
      <c r="A16" s="15" t="s">
        <v>91</v>
      </c>
      <c r="B16" s="13">
        <f>B17+B18+B19</f>
        <v>3981</v>
      </c>
      <c r="C16" s="13">
        <f aca="true" t="shared" si="5" ref="C16:K16">C17+C18+C19</f>
        <v>5725</v>
      </c>
      <c r="D16" s="13">
        <f t="shared" si="5"/>
        <v>5352</v>
      </c>
      <c r="E16" s="13">
        <f t="shared" si="5"/>
        <v>3141</v>
      </c>
      <c r="F16" s="13">
        <f t="shared" si="5"/>
        <v>3853</v>
      </c>
      <c r="G16" s="13">
        <f t="shared" si="5"/>
        <v>10222</v>
      </c>
      <c r="H16" s="13">
        <f t="shared" si="5"/>
        <v>3138</v>
      </c>
      <c r="I16" s="13">
        <f t="shared" si="5"/>
        <v>618</v>
      </c>
      <c r="J16" s="13">
        <f t="shared" si="5"/>
        <v>2395</v>
      </c>
      <c r="K16" s="13">
        <f t="shared" si="5"/>
        <v>2098</v>
      </c>
      <c r="L16" s="11">
        <f t="shared" si="2"/>
        <v>40523</v>
      </c>
    </row>
    <row r="17" spans="1:12" ht="17.25" customHeight="1">
      <c r="A17" s="14" t="s">
        <v>92</v>
      </c>
      <c r="B17" s="13">
        <v>3972</v>
      </c>
      <c r="C17" s="13">
        <v>5706</v>
      </c>
      <c r="D17" s="13">
        <v>5346</v>
      </c>
      <c r="E17" s="13">
        <v>3133</v>
      </c>
      <c r="F17" s="13">
        <v>3840</v>
      </c>
      <c r="G17" s="13">
        <v>10192</v>
      </c>
      <c r="H17" s="13">
        <v>3133</v>
      </c>
      <c r="I17" s="13">
        <v>616</v>
      </c>
      <c r="J17" s="13">
        <v>2394</v>
      </c>
      <c r="K17" s="13">
        <v>2095</v>
      </c>
      <c r="L17" s="11">
        <f t="shared" si="2"/>
        <v>40427</v>
      </c>
    </row>
    <row r="18" spans="1:12" ht="17.25" customHeight="1">
      <c r="A18" s="14" t="s">
        <v>93</v>
      </c>
      <c r="B18" s="13">
        <v>1</v>
      </c>
      <c r="C18" s="13">
        <v>12</v>
      </c>
      <c r="D18" s="13">
        <v>1</v>
      </c>
      <c r="E18" s="13">
        <v>2</v>
      </c>
      <c r="F18" s="13">
        <v>5</v>
      </c>
      <c r="G18" s="13">
        <v>19</v>
      </c>
      <c r="H18" s="13">
        <v>3</v>
      </c>
      <c r="I18" s="13">
        <v>1</v>
      </c>
      <c r="J18" s="13">
        <v>0</v>
      </c>
      <c r="K18" s="13">
        <v>3</v>
      </c>
      <c r="L18" s="11">
        <f t="shared" si="2"/>
        <v>47</v>
      </c>
    </row>
    <row r="19" spans="1:12" ht="17.25" customHeight="1">
      <c r="A19" s="14" t="s">
        <v>94</v>
      </c>
      <c r="B19" s="13">
        <v>8</v>
      </c>
      <c r="C19" s="13">
        <v>7</v>
      </c>
      <c r="D19" s="13">
        <v>5</v>
      </c>
      <c r="E19" s="13">
        <v>6</v>
      </c>
      <c r="F19" s="13">
        <v>8</v>
      </c>
      <c r="G19" s="13">
        <v>11</v>
      </c>
      <c r="H19" s="13">
        <v>2</v>
      </c>
      <c r="I19" s="13">
        <v>1</v>
      </c>
      <c r="J19" s="13">
        <v>1</v>
      </c>
      <c r="K19" s="13">
        <v>0</v>
      </c>
      <c r="L19" s="11">
        <f t="shared" si="2"/>
        <v>49</v>
      </c>
    </row>
    <row r="20" spans="1:12" ht="17.25" customHeight="1">
      <c r="A20" s="16" t="s">
        <v>22</v>
      </c>
      <c r="B20" s="11">
        <f>+B21+B22+B23</f>
        <v>46117</v>
      </c>
      <c r="C20" s="11">
        <f aca="true" t="shared" si="6" ref="C20:K20">+C21+C22+C23</f>
        <v>56456</v>
      </c>
      <c r="D20" s="11">
        <f t="shared" si="6"/>
        <v>65417</v>
      </c>
      <c r="E20" s="11">
        <f t="shared" si="6"/>
        <v>33491</v>
      </c>
      <c r="F20" s="11">
        <f t="shared" si="6"/>
        <v>51139</v>
      </c>
      <c r="G20" s="11">
        <f t="shared" si="6"/>
        <v>137242</v>
      </c>
      <c r="H20" s="11">
        <f t="shared" si="6"/>
        <v>33928</v>
      </c>
      <c r="I20" s="11">
        <f t="shared" si="6"/>
        <v>6955</v>
      </c>
      <c r="J20" s="11">
        <f t="shared" si="6"/>
        <v>26911</v>
      </c>
      <c r="K20" s="11">
        <f t="shared" si="6"/>
        <v>24350</v>
      </c>
      <c r="L20" s="11">
        <f t="shared" si="2"/>
        <v>482006</v>
      </c>
    </row>
    <row r="21" spans="1:13" s="68" customFormat="1" ht="17.25" customHeight="1">
      <c r="A21" s="61" t="s">
        <v>23</v>
      </c>
      <c r="B21" s="76">
        <v>25721</v>
      </c>
      <c r="C21" s="76">
        <v>34038</v>
      </c>
      <c r="D21" s="76">
        <v>40109</v>
      </c>
      <c r="E21" s="76">
        <v>19923</v>
      </c>
      <c r="F21" s="76">
        <v>28053</v>
      </c>
      <c r="G21" s="76">
        <v>66803</v>
      </c>
      <c r="H21" s="76">
        <v>18629</v>
      </c>
      <c r="I21" s="76">
        <v>4507</v>
      </c>
      <c r="J21" s="76">
        <v>16024</v>
      </c>
      <c r="K21" s="76">
        <v>13142</v>
      </c>
      <c r="L21" s="77">
        <f t="shared" si="2"/>
        <v>266949</v>
      </c>
      <c r="M21" s="78"/>
    </row>
    <row r="22" spans="1:13" s="68" customFormat="1" ht="17.25" customHeight="1">
      <c r="A22" s="61" t="s">
        <v>24</v>
      </c>
      <c r="B22" s="76">
        <v>19903</v>
      </c>
      <c r="C22" s="76">
        <v>21774</v>
      </c>
      <c r="D22" s="76">
        <v>24731</v>
      </c>
      <c r="E22" s="76">
        <v>13229</v>
      </c>
      <c r="F22" s="76">
        <v>22676</v>
      </c>
      <c r="G22" s="76">
        <v>69418</v>
      </c>
      <c r="H22" s="76">
        <v>14804</v>
      </c>
      <c r="I22" s="76">
        <v>2367</v>
      </c>
      <c r="J22" s="76">
        <v>10645</v>
      </c>
      <c r="K22" s="76">
        <v>11011</v>
      </c>
      <c r="L22" s="77">
        <f t="shared" si="2"/>
        <v>210558</v>
      </c>
      <c r="M22" s="78"/>
    </row>
    <row r="23" spans="1:12" ht="17.25" customHeight="1">
      <c r="A23" s="12" t="s">
        <v>25</v>
      </c>
      <c r="B23" s="13">
        <v>493</v>
      </c>
      <c r="C23" s="13">
        <v>644</v>
      </c>
      <c r="D23" s="13">
        <v>577</v>
      </c>
      <c r="E23" s="13">
        <v>339</v>
      </c>
      <c r="F23" s="13">
        <v>410</v>
      </c>
      <c r="G23" s="13">
        <v>1021</v>
      </c>
      <c r="H23" s="13">
        <v>495</v>
      </c>
      <c r="I23" s="13">
        <v>81</v>
      </c>
      <c r="J23" s="13">
        <v>242</v>
      </c>
      <c r="K23" s="13">
        <v>197</v>
      </c>
      <c r="L23" s="11">
        <f t="shared" si="2"/>
        <v>4499</v>
      </c>
    </row>
    <row r="24" spans="1:13" ht="17.25" customHeight="1">
      <c r="A24" s="16" t="s">
        <v>26</v>
      </c>
      <c r="B24" s="13">
        <f>+B25+B26</f>
        <v>31692</v>
      </c>
      <c r="C24" s="13">
        <f aca="true" t="shared" si="7" ref="C24:K24">+C25+C26</f>
        <v>46785</v>
      </c>
      <c r="D24" s="13">
        <f t="shared" si="7"/>
        <v>52385</v>
      </c>
      <c r="E24" s="13">
        <f t="shared" si="7"/>
        <v>28123</v>
      </c>
      <c r="F24" s="13">
        <f t="shared" si="7"/>
        <v>24146</v>
      </c>
      <c r="G24" s="13">
        <f t="shared" si="7"/>
        <v>54122</v>
      </c>
      <c r="H24" s="13">
        <f t="shared" si="7"/>
        <v>20504</v>
      </c>
      <c r="I24" s="13">
        <f t="shared" si="7"/>
        <v>7068</v>
      </c>
      <c r="J24" s="13">
        <f t="shared" si="7"/>
        <v>23687</v>
      </c>
      <c r="K24" s="13">
        <f t="shared" si="7"/>
        <v>16574</v>
      </c>
      <c r="L24" s="11">
        <f t="shared" si="2"/>
        <v>305086</v>
      </c>
      <c r="M24" s="50"/>
    </row>
    <row r="25" spans="1:13" ht="17.25" customHeight="1">
      <c r="A25" s="12" t="s">
        <v>112</v>
      </c>
      <c r="B25" s="13">
        <v>25094</v>
      </c>
      <c r="C25" s="13">
        <v>38233</v>
      </c>
      <c r="D25" s="13">
        <v>43961</v>
      </c>
      <c r="E25" s="13">
        <v>23292</v>
      </c>
      <c r="F25" s="13">
        <v>19196</v>
      </c>
      <c r="G25" s="13">
        <v>42650</v>
      </c>
      <c r="H25" s="13">
        <v>16028</v>
      </c>
      <c r="I25" s="13">
        <v>6247</v>
      </c>
      <c r="J25" s="13">
        <v>19597</v>
      </c>
      <c r="K25" s="13">
        <v>13463</v>
      </c>
      <c r="L25" s="11">
        <f t="shared" si="2"/>
        <v>247761</v>
      </c>
      <c r="M25" s="49"/>
    </row>
    <row r="26" spans="1:13" ht="17.25" customHeight="1">
      <c r="A26" s="12" t="s">
        <v>113</v>
      </c>
      <c r="B26" s="13">
        <v>6598</v>
      </c>
      <c r="C26" s="13">
        <v>8552</v>
      </c>
      <c r="D26" s="13">
        <v>8424</v>
      </c>
      <c r="E26" s="13">
        <v>4831</v>
      </c>
      <c r="F26" s="13">
        <v>4950</v>
      </c>
      <c r="G26" s="13">
        <v>11472</v>
      </c>
      <c r="H26" s="13">
        <v>4476</v>
      </c>
      <c r="I26" s="13">
        <v>821</v>
      </c>
      <c r="J26" s="13">
        <v>4090</v>
      </c>
      <c r="K26" s="13">
        <v>3111</v>
      </c>
      <c r="L26" s="11">
        <f t="shared" si="2"/>
        <v>57325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615</v>
      </c>
      <c r="I27" s="11">
        <v>0</v>
      </c>
      <c r="J27" s="11">
        <v>0</v>
      </c>
      <c r="K27" s="11">
        <v>0</v>
      </c>
      <c r="L27" s="11">
        <f t="shared" si="2"/>
        <v>615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56">
        <f>SUM(B30:B33)</f>
        <v>3.1523</v>
      </c>
      <c r="C29" s="56">
        <f aca="true" t="shared" si="8" ref="C29:K29">SUM(C30:C33)</f>
        <v>3.5273</v>
      </c>
      <c r="D29" s="56">
        <f t="shared" si="8"/>
        <v>3.8853</v>
      </c>
      <c r="E29" s="56">
        <f t="shared" si="8"/>
        <v>3.3774</v>
      </c>
      <c r="F29" s="56">
        <f t="shared" si="8"/>
        <v>3.4145</v>
      </c>
      <c r="G29" s="56">
        <f t="shared" si="8"/>
        <v>2.8204</v>
      </c>
      <c r="H29" s="56">
        <f t="shared" si="8"/>
        <v>3.2339</v>
      </c>
      <c r="I29" s="56">
        <f t="shared" si="8"/>
        <v>5.2077</v>
      </c>
      <c r="J29" s="56">
        <f t="shared" si="8"/>
        <v>3.262</v>
      </c>
      <c r="K29" s="56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7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8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31895.07</v>
      </c>
      <c r="I35" s="19">
        <v>0</v>
      </c>
      <c r="J35" s="19">
        <v>0</v>
      </c>
      <c r="K35" s="19">
        <v>0</v>
      </c>
      <c r="L35" s="23">
        <f>SUM(B35:K35)</f>
        <v>31895.07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</row>
    <row r="41" spans="1:12" ht="17.25" customHeight="1">
      <c r="A41" s="12" t="s">
        <v>38</v>
      </c>
      <c r="B41" s="69">
        <v>0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</row>
    <row r="42" spans="1:12" ht="17.25" customHeight="1">
      <c r="A42" s="12" t="s">
        <v>39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</row>
    <row r="43" spans="1:12" ht="17.25" customHeight="1">
      <c r="A43" s="59" t="s">
        <v>100</v>
      </c>
      <c r="B43" s="60">
        <f>ROUND(B44*B45,2)</f>
        <v>4091.68</v>
      </c>
      <c r="C43" s="60">
        <f>ROUND(C44*C45,2)</f>
        <v>5773.72</v>
      </c>
      <c r="D43" s="60">
        <f aca="true" t="shared" si="10" ref="D43:K43">ROUND(D44*D45,2)</f>
        <v>6385.76</v>
      </c>
      <c r="E43" s="60">
        <f t="shared" si="10"/>
        <v>3445.4</v>
      </c>
      <c r="F43" s="60">
        <f t="shared" si="10"/>
        <v>3376.92</v>
      </c>
      <c r="G43" s="60">
        <f t="shared" si="10"/>
        <v>7430.08</v>
      </c>
      <c r="H43" s="60">
        <f t="shared" si="10"/>
        <v>3715.04</v>
      </c>
      <c r="I43" s="60">
        <f t="shared" si="10"/>
        <v>1065.72</v>
      </c>
      <c r="J43" s="60">
        <f t="shared" si="10"/>
        <v>2217.04</v>
      </c>
      <c r="K43" s="60">
        <f t="shared" si="10"/>
        <v>1904.6</v>
      </c>
      <c r="L43" s="23">
        <f>SUM(B43:K43)</f>
        <v>39405.96000000001</v>
      </c>
    </row>
    <row r="44" spans="1:12" ht="17.25" customHeight="1">
      <c r="A44" s="61" t="s">
        <v>40</v>
      </c>
      <c r="B44" s="62">
        <v>956</v>
      </c>
      <c r="C44" s="62">
        <v>1349</v>
      </c>
      <c r="D44" s="62">
        <v>1492</v>
      </c>
      <c r="E44" s="62">
        <v>805</v>
      </c>
      <c r="F44" s="62">
        <v>789</v>
      </c>
      <c r="G44" s="62">
        <v>1736</v>
      </c>
      <c r="H44" s="62">
        <v>868</v>
      </c>
      <c r="I44" s="62">
        <v>249</v>
      </c>
      <c r="J44" s="62">
        <v>518</v>
      </c>
      <c r="K44" s="62">
        <v>445</v>
      </c>
      <c r="L44" s="62">
        <f>SUM(B44:K44)</f>
        <v>9207</v>
      </c>
    </row>
    <row r="45" spans="1:13" ht="17.25" customHeight="1">
      <c r="A45" s="61" t="s">
        <v>41</v>
      </c>
      <c r="B45" s="60">
        <v>4.28</v>
      </c>
      <c r="C45" s="60">
        <v>4.28</v>
      </c>
      <c r="D45" s="60">
        <v>4.28</v>
      </c>
      <c r="E45" s="60">
        <v>4.28</v>
      </c>
      <c r="F45" s="60">
        <v>4.28</v>
      </c>
      <c r="G45" s="60">
        <v>4.28</v>
      </c>
      <c r="H45" s="60">
        <v>4.28</v>
      </c>
      <c r="I45" s="60">
        <v>4.28</v>
      </c>
      <c r="J45" s="58">
        <v>4.28</v>
      </c>
      <c r="K45" s="58">
        <v>4.28</v>
      </c>
      <c r="L45" s="60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509155.52</v>
      </c>
      <c r="C47" s="22">
        <f aca="true" t="shared" si="11" ref="C47:H47">+C48+C60</f>
        <v>795485.93</v>
      </c>
      <c r="D47" s="22">
        <f t="shared" si="11"/>
        <v>908556.4700000001</v>
      </c>
      <c r="E47" s="22">
        <f t="shared" si="11"/>
        <v>462304.32</v>
      </c>
      <c r="F47" s="22">
        <f t="shared" si="11"/>
        <v>496337.48</v>
      </c>
      <c r="G47" s="22">
        <f t="shared" si="11"/>
        <v>1083508.27</v>
      </c>
      <c r="H47" s="22">
        <f t="shared" si="11"/>
        <v>461158.89999999997</v>
      </c>
      <c r="I47" s="22">
        <f>+I48+I60</f>
        <v>132679.92</v>
      </c>
      <c r="J47" s="22">
        <f>+J48+J60</f>
        <v>347057.1</v>
      </c>
      <c r="K47" s="22">
        <f>+K48+K60</f>
        <v>273779.77</v>
      </c>
      <c r="L47" s="22">
        <f aca="true" t="shared" si="12" ref="L47:L60">SUM(B47:K47)</f>
        <v>5470023.68</v>
      </c>
    </row>
    <row r="48" spans="1:12" ht="17.25" customHeight="1">
      <c r="A48" s="16" t="s">
        <v>138</v>
      </c>
      <c r="B48" s="23">
        <f>SUM(B49:B59)</f>
        <v>492143.38</v>
      </c>
      <c r="C48" s="23">
        <f aca="true" t="shared" si="13" ref="C48:K48">SUM(C49:C59)</f>
        <v>770848.62</v>
      </c>
      <c r="D48" s="23">
        <f t="shared" si="13"/>
        <v>883667.0700000001</v>
      </c>
      <c r="E48" s="23">
        <f t="shared" si="13"/>
        <v>438866.56</v>
      </c>
      <c r="F48" s="23">
        <f t="shared" si="13"/>
        <v>481905.44</v>
      </c>
      <c r="G48" s="23">
        <f t="shared" si="13"/>
        <v>1056607.6</v>
      </c>
      <c r="H48" s="23">
        <f t="shared" si="13"/>
        <v>443870.57999999996</v>
      </c>
      <c r="I48" s="23">
        <f t="shared" si="13"/>
        <v>132679.92</v>
      </c>
      <c r="J48" s="23">
        <f t="shared" si="13"/>
        <v>333032.76999999996</v>
      </c>
      <c r="K48" s="23">
        <f t="shared" si="13"/>
        <v>273779.77</v>
      </c>
      <c r="L48" s="23">
        <f t="shared" si="12"/>
        <v>5307401.709999999</v>
      </c>
    </row>
    <row r="49" spans="1:12" ht="17.25" customHeight="1">
      <c r="A49" s="34" t="s">
        <v>43</v>
      </c>
      <c r="B49" s="23">
        <f aca="true" t="shared" si="14" ref="B49:H49">ROUND(B30*B7,2)</f>
        <v>488051.7</v>
      </c>
      <c r="C49" s="23">
        <f t="shared" si="14"/>
        <v>765074.9</v>
      </c>
      <c r="D49" s="23">
        <f t="shared" si="14"/>
        <v>877281.31</v>
      </c>
      <c r="E49" s="23">
        <f t="shared" si="14"/>
        <v>435421.16</v>
      </c>
      <c r="F49" s="23">
        <f t="shared" si="14"/>
        <v>478528.52</v>
      </c>
      <c r="G49" s="23">
        <f t="shared" si="14"/>
        <v>1049177.52</v>
      </c>
      <c r="H49" s="23">
        <f t="shared" si="14"/>
        <v>408260.47</v>
      </c>
      <c r="I49" s="23">
        <f>ROUND(I30*I7,2)</f>
        <v>131614.2</v>
      </c>
      <c r="J49" s="23">
        <f>ROUND(J30*J7,2)</f>
        <v>330815.73</v>
      </c>
      <c r="K49" s="23">
        <f>ROUND(K30*K7,2)</f>
        <v>268079.65</v>
      </c>
      <c r="L49" s="23">
        <f t="shared" si="12"/>
        <v>5232305.16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3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31895.07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31895.07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3795.52</v>
      </c>
      <c r="L57" s="23">
        <f t="shared" si="12"/>
        <v>3795.52</v>
      </c>
    </row>
    <row r="58" spans="1:12" ht="17.25" customHeight="1">
      <c r="A58" s="12" t="s">
        <v>137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17012.14</v>
      </c>
      <c r="C60" s="36">
        <v>24637.31</v>
      </c>
      <c r="D60" s="36">
        <v>24889.4</v>
      </c>
      <c r="E60" s="36">
        <v>23437.76</v>
      </c>
      <c r="F60" s="36">
        <v>14432.04</v>
      </c>
      <c r="G60" s="36">
        <v>26900.67</v>
      </c>
      <c r="H60" s="36">
        <v>17288.32</v>
      </c>
      <c r="I60" s="19">
        <v>0</v>
      </c>
      <c r="J60" s="36">
        <v>14024.33</v>
      </c>
      <c r="K60" s="36">
        <v>0</v>
      </c>
      <c r="L60" s="36">
        <f t="shared" si="12"/>
        <v>162621.97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+B65+B72+B107+B108</f>
        <v>-58692</v>
      </c>
      <c r="C64" s="35">
        <f t="shared" si="15"/>
        <v>-91901.99</v>
      </c>
      <c r="D64" s="35">
        <f t="shared" si="15"/>
        <v>-82234.43</v>
      </c>
      <c r="E64" s="35">
        <f t="shared" si="15"/>
        <v>-51336</v>
      </c>
      <c r="F64" s="35">
        <f t="shared" si="15"/>
        <v>-39312.65</v>
      </c>
      <c r="G64" s="35">
        <f t="shared" si="15"/>
        <v>-88790.68</v>
      </c>
      <c r="H64" s="35">
        <f t="shared" si="15"/>
        <v>-58304</v>
      </c>
      <c r="I64" s="35">
        <f t="shared" si="15"/>
        <v>-58136.5</v>
      </c>
      <c r="J64" s="35">
        <f t="shared" si="15"/>
        <v>-35852</v>
      </c>
      <c r="K64" s="35">
        <f t="shared" si="15"/>
        <v>-27872</v>
      </c>
      <c r="L64" s="35">
        <f aca="true" t="shared" si="16" ref="L64:L114">SUM(B64:K64)</f>
        <v>-592432.25</v>
      </c>
    </row>
    <row r="65" spans="1:12" ht="18.75" customHeight="1">
      <c r="A65" s="16" t="s">
        <v>73</v>
      </c>
      <c r="B65" s="35">
        <f aca="true" t="shared" si="17" ref="B65:K65">B66+B67+B68+B69+B70+B71</f>
        <v>-58692</v>
      </c>
      <c r="C65" s="35">
        <f t="shared" si="17"/>
        <v>-91868</v>
      </c>
      <c r="D65" s="35">
        <f t="shared" si="17"/>
        <v>-81160</v>
      </c>
      <c r="E65" s="35">
        <f t="shared" si="17"/>
        <v>-51336</v>
      </c>
      <c r="F65" s="35">
        <f t="shared" si="17"/>
        <v>-38932</v>
      </c>
      <c r="G65" s="35">
        <f t="shared" si="17"/>
        <v>-87784</v>
      </c>
      <c r="H65" s="35">
        <f t="shared" si="17"/>
        <v>-58304</v>
      </c>
      <c r="I65" s="35">
        <f t="shared" si="17"/>
        <v>-10256</v>
      </c>
      <c r="J65" s="35">
        <f t="shared" si="17"/>
        <v>-35852</v>
      </c>
      <c r="K65" s="35">
        <f t="shared" si="17"/>
        <v>-27872</v>
      </c>
      <c r="L65" s="35">
        <f t="shared" si="16"/>
        <v>-542056</v>
      </c>
    </row>
    <row r="66" spans="1:12" ht="18.75" customHeight="1">
      <c r="A66" s="12" t="s">
        <v>74</v>
      </c>
      <c r="B66" s="35">
        <f>-ROUND(B9*$D$3,2)</f>
        <v>-58692</v>
      </c>
      <c r="C66" s="35">
        <f aca="true" t="shared" si="18" ref="C66:K66">-ROUND(C9*$D$3,2)</f>
        <v>-91868</v>
      </c>
      <c r="D66" s="35">
        <f t="shared" si="18"/>
        <v>-81160</v>
      </c>
      <c r="E66" s="35">
        <f t="shared" si="18"/>
        <v>-51336</v>
      </c>
      <c r="F66" s="35">
        <f t="shared" si="18"/>
        <v>-38932</v>
      </c>
      <c r="G66" s="35">
        <f t="shared" si="18"/>
        <v>-87784</v>
      </c>
      <c r="H66" s="35">
        <f t="shared" si="18"/>
        <v>-58304</v>
      </c>
      <c r="I66" s="35">
        <f t="shared" si="18"/>
        <v>-10256</v>
      </c>
      <c r="J66" s="35">
        <f t="shared" si="18"/>
        <v>-35852</v>
      </c>
      <c r="K66" s="35">
        <f t="shared" si="18"/>
        <v>-27872</v>
      </c>
      <c r="L66" s="35">
        <f t="shared" si="16"/>
        <v>-542056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</row>
    <row r="69" spans="1:12" ht="18.75" customHeight="1">
      <c r="A69" s="12" t="s">
        <v>103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52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8" customFormat="1" ht="18.75" customHeight="1">
      <c r="A72" s="61" t="s">
        <v>78</v>
      </c>
      <c r="B72" s="19">
        <v>0</v>
      </c>
      <c r="C72" s="64">
        <f>SUM(C73:C106)</f>
        <v>-33.99</v>
      </c>
      <c r="D72" s="35">
        <f>SUM(D73:D106)</f>
        <v>-1074.43</v>
      </c>
      <c r="E72" s="19">
        <v>0</v>
      </c>
      <c r="F72" s="35">
        <f>SUM(F73:F106)</f>
        <v>-380.65</v>
      </c>
      <c r="G72" s="35">
        <f>SUM(G73:G106)</f>
        <v>-1006.68</v>
      </c>
      <c r="H72" s="19">
        <v>0</v>
      </c>
      <c r="I72" s="35">
        <f>SUM(I73:I106)</f>
        <v>-47880.5</v>
      </c>
      <c r="J72" s="19">
        <v>0</v>
      </c>
      <c r="K72" s="19">
        <v>0</v>
      </c>
      <c r="L72" s="64">
        <f t="shared" si="16"/>
        <v>-50376.25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-33.99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4">
        <f t="shared" si="16"/>
        <v>-47.35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-380.65</v>
      </c>
      <c r="G75" s="19">
        <v>0</v>
      </c>
      <c r="H75" s="19">
        <v>0</v>
      </c>
      <c r="I75" s="44">
        <v>-2488.9</v>
      </c>
      <c r="J75" s="19">
        <v>0</v>
      </c>
      <c r="K75" s="19">
        <v>0</v>
      </c>
      <c r="L75" s="64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2" ht="18.75" customHeight="1">
      <c r="A77" s="34" t="s">
        <v>57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4">
        <v>-1000</v>
      </c>
      <c r="J87" s="19">
        <v>0</v>
      </c>
      <c r="K87" s="19">
        <v>0</v>
      </c>
      <c r="L87" s="64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4">
        <v>-1000</v>
      </c>
      <c r="H89" s="19">
        <v>0</v>
      </c>
      <c r="I89" s="19">
        <v>0</v>
      </c>
      <c r="J89" s="19">
        <v>0</v>
      </c>
      <c r="K89" s="19">
        <v>0</v>
      </c>
      <c r="L89" s="64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8" customFormat="1" ht="18.75" customHeight="1">
      <c r="A100" s="61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7"/>
    </row>
    <row r="101" spans="1:13" ht="18.75" customHeight="1">
      <c r="A101" s="61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1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1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2"/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6" t="s">
        <v>116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/>
      <c r="L107" s="19">
        <f t="shared" si="16"/>
        <v>0</v>
      </c>
      <c r="M107" s="52"/>
    </row>
    <row r="108" spans="1:13" ht="18.75" customHeight="1">
      <c r="A108" s="16" t="s">
        <v>99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3"/>
    </row>
    <row r="109" spans="1:13" ht="18.75" customHeight="1">
      <c r="A109" s="16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  <c r="L109" s="31">
        <f t="shared" si="16"/>
        <v>0</v>
      </c>
      <c r="M109" s="51"/>
    </row>
    <row r="110" spans="1:13" ht="18.75" customHeight="1">
      <c r="A110" s="16" t="s">
        <v>81</v>
      </c>
      <c r="B110" s="24">
        <f aca="true" t="shared" si="19" ref="B110:H110">+B111+B112</f>
        <v>433451.38</v>
      </c>
      <c r="C110" s="24">
        <f t="shared" si="19"/>
        <v>678980.62</v>
      </c>
      <c r="D110" s="24">
        <f t="shared" si="19"/>
        <v>826322.04</v>
      </c>
      <c r="E110" s="24">
        <f t="shared" si="19"/>
        <v>410968.32</v>
      </c>
      <c r="F110" s="24">
        <f t="shared" si="19"/>
        <v>452484.04</v>
      </c>
      <c r="G110" s="24">
        <f t="shared" si="19"/>
        <v>971039.2000000001</v>
      </c>
      <c r="H110" s="24">
        <f t="shared" si="19"/>
        <v>385566.57999999996</v>
      </c>
      <c r="I110" s="24">
        <f>+I111+I112</f>
        <v>74543.42000000001</v>
      </c>
      <c r="J110" s="24">
        <f>+J111+J112</f>
        <v>311205.1</v>
      </c>
      <c r="K110" s="24">
        <f>+K111+K112</f>
        <v>245907.77000000002</v>
      </c>
      <c r="L110" s="45">
        <f t="shared" si="16"/>
        <v>4790468.470000001</v>
      </c>
      <c r="M110" s="73"/>
    </row>
    <row r="111" spans="1:13" ht="18" customHeight="1">
      <c r="A111" s="16" t="s">
        <v>80</v>
      </c>
      <c r="B111" s="24">
        <f>IF(B112=0,+B48+B65+B72+B107-B74,+B48+B65+B107)</f>
        <v>433451.38</v>
      </c>
      <c r="C111" s="24">
        <f>IF(C112=0,+C48+C65+C72+C107-C74,+C48+C65+C107)</f>
        <v>678980.62</v>
      </c>
      <c r="D111" s="24">
        <f aca="true" t="shared" si="20" ref="B111:K111">+D48+D65+D72+D107</f>
        <v>801432.64</v>
      </c>
      <c r="E111" s="24">
        <f t="shared" si="20"/>
        <v>387530.56</v>
      </c>
      <c r="F111" s="24">
        <f t="shared" si="20"/>
        <v>442592.79</v>
      </c>
      <c r="G111" s="24">
        <f t="shared" si="20"/>
        <v>967816.92</v>
      </c>
      <c r="H111" s="24">
        <f t="shared" si="20"/>
        <v>385566.57999999996</v>
      </c>
      <c r="I111" s="24">
        <f t="shared" si="20"/>
        <v>74543.42000000001</v>
      </c>
      <c r="J111" s="24">
        <f t="shared" si="20"/>
        <v>297180.76999999996</v>
      </c>
      <c r="K111" s="24">
        <f t="shared" si="20"/>
        <v>245907.77000000002</v>
      </c>
      <c r="L111" s="45">
        <f t="shared" si="16"/>
        <v>4715003.449999999</v>
      </c>
      <c r="M111" s="51"/>
    </row>
    <row r="112" spans="1:13" ht="18.75" customHeight="1">
      <c r="A112" s="16" t="s">
        <v>97</v>
      </c>
      <c r="B112" s="24">
        <f aca="true" t="shared" si="21" ref="B112:K112">IF(+B60+B108+B113&lt;0,0,(B60+B108+B113))</f>
        <v>0</v>
      </c>
      <c r="C112" s="24">
        <f t="shared" si="21"/>
        <v>0</v>
      </c>
      <c r="D112" s="24">
        <f t="shared" si="21"/>
        <v>24889.4</v>
      </c>
      <c r="E112" s="24">
        <f t="shared" si="21"/>
        <v>23437.76</v>
      </c>
      <c r="F112" s="24">
        <f t="shared" si="21"/>
        <v>9891.25</v>
      </c>
      <c r="G112" s="24">
        <f t="shared" si="21"/>
        <v>3222.279999999999</v>
      </c>
      <c r="H112" s="24">
        <f t="shared" si="21"/>
        <v>0</v>
      </c>
      <c r="I112" s="19">
        <f t="shared" si="21"/>
        <v>0</v>
      </c>
      <c r="J112" s="24">
        <f t="shared" si="21"/>
        <v>14024.33</v>
      </c>
      <c r="K112" s="24">
        <f t="shared" si="21"/>
        <v>0</v>
      </c>
      <c r="L112" s="45">
        <f t="shared" si="16"/>
        <v>75465.02</v>
      </c>
      <c r="M112" s="74"/>
    </row>
    <row r="113" spans="1:14" ht="18.75" customHeight="1">
      <c r="A113" s="16" t="s">
        <v>82</v>
      </c>
      <c r="B113" s="64">
        <v>-53705.97</v>
      </c>
      <c r="C113" s="64">
        <v>-106762.56999999998</v>
      </c>
      <c r="D113" s="19">
        <v>0</v>
      </c>
      <c r="E113" s="19">
        <v>0</v>
      </c>
      <c r="F113" s="64">
        <v>-4540.790000000001</v>
      </c>
      <c r="G113" s="64">
        <v>-23678.39</v>
      </c>
      <c r="H113" s="64">
        <v>-83221.37</v>
      </c>
      <c r="I113" s="19">
        <v>0</v>
      </c>
      <c r="J113" s="19">
        <v>0</v>
      </c>
      <c r="K113" s="19"/>
      <c r="L113" s="45">
        <f t="shared" si="16"/>
        <v>-271909.08999999997</v>
      </c>
      <c r="N113" s="54"/>
    </row>
    <row r="114" spans="1:12" ht="18.75" customHeight="1">
      <c r="A114" s="16" t="s">
        <v>98</v>
      </c>
      <c r="B114" s="64">
        <f>IF(B108+B60+B113&lt;0,B108+B60+B74+B113,0)</f>
        <v>-36693.83</v>
      </c>
      <c r="C114" s="64">
        <f>IF(C108+C60+C113&lt;0,C108+C60+C74+C113,0)</f>
        <v>-82159.24999999997</v>
      </c>
      <c r="D114" s="19">
        <v>0</v>
      </c>
      <c r="E114" s="19">
        <v>0</v>
      </c>
      <c r="F114" s="19">
        <v>0</v>
      </c>
      <c r="G114" s="19">
        <v>0</v>
      </c>
      <c r="H114" s="64">
        <f>IF(H108+H60+H113&lt;0,H108+H60+H74+H113,0)</f>
        <v>-65933.04999999999</v>
      </c>
      <c r="I114" s="19">
        <v>0</v>
      </c>
      <c r="J114" s="19">
        <v>0</v>
      </c>
      <c r="K114" s="19"/>
      <c r="L114" s="45">
        <f t="shared" si="16"/>
        <v>-184786.12999999995</v>
      </c>
    </row>
    <row r="115" spans="1:12" ht="18.75" customHeight="1">
      <c r="A115" s="2"/>
      <c r="B115" s="20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/>
      <c r="L115" s="20"/>
    </row>
    <row r="116" spans="1:12" ht="18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8.75" customHeight="1">
      <c r="A117" s="8"/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/>
      <c r="L117" s="43"/>
    </row>
    <row r="118" spans="1:13" ht="18.75" customHeight="1">
      <c r="A118" s="25" t="s">
        <v>68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/>
      <c r="L118" s="39">
        <f>SUM(L119:L139)</f>
        <v>4790468.469999999</v>
      </c>
      <c r="M118" s="51"/>
    </row>
    <row r="119" spans="1:12" ht="18.75" customHeight="1">
      <c r="A119" s="26" t="s">
        <v>69</v>
      </c>
      <c r="B119" s="27">
        <v>51060.57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/>
      <c r="L119" s="39">
        <f>SUM(B119:K119)</f>
        <v>51060.57</v>
      </c>
    </row>
    <row r="120" spans="1:12" ht="18.75" customHeight="1">
      <c r="A120" s="26" t="s">
        <v>70</v>
      </c>
      <c r="B120" s="27">
        <v>382390.81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382390.81</v>
      </c>
    </row>
    <row r="121" spans="1:12" ht="18.75" customHeight="1">
      <c r="A121" s="26" t="s">
        <v>71</v>
      </c>
      <c r="B121" s="38">
        <v>0</v>
      </c>
      <c r="C121" s="27">
        <v>678980.62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678980.62</v>
      </c>
    </row>
    <row r="122" spans="1:12" ht="18.75" customHeight="1">
      <c r="A122" s="26" t="s">
        <v>72</v>
      </c>
      <c r="B122" s="38">
        <v>0</v>
      </c>
      <c r="C122" s="38">
        <v>0</v>
      </c>
      <c r="D122" s="27">
        <v>770221.29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 aca="true" t="shared" si="22" ref="L122:L139">SUM(B122:K122)</f>
        <v>770221.29</v>
      </c>
    </row>
    <row r="123" spans="1:12" ht="18.75" customHeight="1">
      <c r="A123" s="26" t="s">
        <v>117</v>
      </c>
      <c r="B123" s="38">
        <v>0</v>
      </c>
      <c r="C123" s="38">
        <v>0</v>
      </c>
      <c r="D123" s="27">
        <v>56100.75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t="shared" si="22"/>
        <v>56100.75</v>
      </c>
    </row>
    <row r="124" spans="1:12" ht="18.75" customHeight="1">
      <c r="A124" s="26" t="s">
        <v>118</v>
      </c>
      <c r="B124" s="38">
        <v>0</v>
      </c>
      <c r="C124" s="38">
        <v>0</v>
      </c>
      <c r="D124" s="38">
        <v>0</v>
      </c>
      <c r="E124" s="27">
        <v>406858.64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2"/>
        <v>406858.64</v>
      </c>
    </row>
    <row r="125" spans="1:12" ht="18.75" customHeight="1">
      <c r="A125" s="26" t="s">
        <v>119</v>
      </c>
      <c r="B125" s="38">
        <v>0</v>
      </c>
      <c r="C125" s="38">
        <v>0</v>
      </c>
      <c r="D125" s="38">
        <v>0</v>
      </c>
      <c r="E125" s="27">
        <v>4109.69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2"/>
        <v>4109.69</v>
      </c>
    </row>
    <row r="126" spans="1:12" ht="18.75" customHeight="1">
      <c r="A126" s="26" t="s">
        <v>120</v>
      </c>
      <c r="B126" s="38">
        <v>0</v>
      </c>
      <c r="C126" s="38">
        <v>0</v>
      </c>
      <c r="D126" s="38">
        <v>0</v>
      </c>
      <c r="E126" s="38">
        <v>0</v>
      </c>
      <c r="F126" s="27">
        <v>124182.86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2"/>
        <v>124182.86</v>
      </c>
    </row>
    <row r="127" spans="1:12" ht="18.75" customHeight="1">
      <c r="A127" s="26" t="s">
        <v>121</v>
      </c>
      <c r="B127" s="38">
        <v>0</v>
      </c>
      <c r="C127" s="38">
        <v>0</v>
      </c>
      <c r="D127" s="38">
        <v>0</v>
      </c>
      <c r="E127" s="38">
        <v>0</v>
      </c>
      <c r="F127" s="27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2"/>
        <v>0</v>
      </c>
    </row>
    <row r="128" spans="1:12" ht="18.75" customHeight="1">
      <c r="A128" s="26" t="s">
        <v>122</v>
      </c>
      <c r="B128" s="38">
        <v>0</v>
      </c>
      <c r="C128" s="38">
        <v>0</v>
      </c>
      <c r="D128" s="38">
        <v>0</v>
      </c>
      <c r="E128" s="38">
        <v>0</v>
      </c>
      <c r="F128" s="27">
        <v>39509.38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2"/>
        <v>39509.38</v>
      </c>
    </row>
    <row r="129" spans="1:12" ht="18.75" customHeight="1">
      <c r="A129" s="26" t="s">
        <v>123</v>
      </c>
      <c r="B129" s="65">
        <v>0</v>
      </c>
      <c r="C129" s="65">
        <v>0</v>
      </c>
      <c r="D129" s="65">
        <v>0</v>
      </c>
      <c r="E129" s="65">
        <v>0</v>
      </c>
      <c r="F129" s="66">
        <v>288791.79</v>
      </c>
      <c r="G129" s="65">
        <v>0</v>
      </c>
      <c r="H129" s="65">
        <v>0</v>
      </c>
      <c r="I129" s="65">
        <v>0</v>
      </c>
      <c r="J129" s="65">
        <v>0</v>
      </c>
      <c r="K129" s="65"/>
      <c r="L129" s="39">
        <f t="shared" si="22"/>
        <v>288791.79</v>
      </c>
    </row>
    <row r="130" spans="1:12" ht="18.75" customHeight="1">
      <c r="A130" s="26" t="s">
        <v>124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283959.44</v>
      </c>
      <c r="H130" s="38">
        <v>0</v>
      </c>
      <c r="I130" s="38">
        <v>0</v>
      </c>
      <c r="J130" s="38">
        <v>0</v>
      </c>
      <c r="K130" s="38"/>
      <c r="L130" s="39">
        <f t="shared" si="22"/>
        <v>283959.44</v>
      </c>
    </row>
    <row r="131" spans="1:12" ht="18.75" customHeight="1">
      <c r="A131" s="26" t="s">
        <v>125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21774.6</v>
      </c>
      <c r="H131" s="38">
        <v>0</v>
      </c>
      <c r="I131" s="38">
        <v>0</v>
      </c>
      <c r="J131" s="38">
        <v>0</v>
      </c>
      <c r="K131" s="38"/>
      <c r="L131" s="39">
        <f t="shared" si="22"/>
        <v>21774.6</v>
      </c>
    </row>
    <row r="132" spans="1:12" ht="18.75" customHeight="1">
      <c r="A132" s="26" t="s">
        <v>126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128356.62</v>
      </c>
      <c r="H132" s="38">
        <v>0</v>
      </c>
      <c r="I132" s="38">
        <v>0</v>
      </c>
      <c r="J132" s="38">
        <v>0</v>
      </c>
      <c r="K132" s="38"/>
      <c r="L132" s="39">
        <f t="shared" si="22"/>
        <v>128356.62</v>
      </c>
    </row>
    <row r="133" spans="1:12" ht="18.75" customHeight="1">
      <c r="A133" s="26" t="s">
        <v>127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137721.3</v>
      </c>
      <c r="H133" s="38">
        <v>0</v>
      </c>
      <c r="I133" s="38">
        <v>0</v>
      </c>
      <c r="J133" s="38">
        <v>0</v>
      </c>
      <c r="K133" s="38"/>
      <c r="L133" s="39">
        <f t="shared" si="22"/>
        <v>137721.3</v>
      </c>
    </row>
    <row r="134" spans="1:12" ht="18.75" customHeight="1">
      <c r="A134" s="26" t="s">
        <v>128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399227.24</v>
      </c>
      <c r="H134" s="38">
        <v>0</v>
      </c>
      <c r="I134" s="38">
        <v>0</v>
      </c>
      <c r="J134" s="38">
        <v>0</v>
      </c>
      <c r="K134" s="38"/>
      <c r="L134" s="39">
        <f t="shared" si="22"/>
        <v>399227.24</v>
      </c>
    </row>
    <row r="135" spans="1:12" ht="18.75" customHeight="1">
      <c r="A135" s="26" t="s">
        <v>129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27">
        <v>123843.99</v>
      </c>
      <c r="I135" s="38">
        <v>0</v>
      </c>
      <c r="J135" s="38">
        <v>0</v>
      </c>
      <c r="K135" s="38"/>
      <c r="L135" s="39">
        <f t="shared" si="22"/>
        <v>123843.99</v>
      </c>
    </row>
    <row r="136" spans="1:12" ht="18.75" customHeight="1">
      <c r="A136" s="26" t="s">
        <v>130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261722.59</v>
      </c>
      <c r="I136" s="38">
        <v>0</v>
      </c>
      <c r="J136" s="38">
        <v>0</v>
      </c>
      <c r="K136" s="38"/>
      <c r="L136" s="39">
        <f t="shared" si="22"/>
        <v>261722.59</v>
      </c>
    </row>
    <row r="137" spans="1:12" ht="18.75" customHeight="1">
      <c r="A137" s="26" t="s">
        <v>131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27">
        <v>74543.42</v>
      </c>
      <c r="J137" s="38">
        <v>0</v>
      </c>
      <c r="K137" s="38"/>
      <c r="L137" s="39">
        <f t="shared" si="22"/>
        <v>74543.42</v>
      </c>
    </row>
    <row r="138" spans="1:12" ht="18.75" customHeight="1">
      <c r="A138" s="26" t="s">
        <v>132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0</v>
      </c>
      <c r="J138" s="27">
        <v>311205.1</v>
      </c>
      <c r="K138" s="38"/>
      <c r="L138" s="39">
        <f t="shared" si="22"/>
        <v>311205.1</v>
      </c>
    </row>
    <row r="139" spans="1:12" ht="18.75" customHeight="1">
      <c r="A139" s="72" t="s">
        <v>140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1">
        <v>245907.77</v>
      </c>
      <c r="L139" s="42">
        <f t="shared" si="22"/>
        <v>245907.77</v>
      </c>
    </row>
    <row r="140" spans="1:12" ht="18.75" customHeight="1">
      <c r="A140" s="70"/>
      <c r="B140" s="47">
        <v>0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f>J110-J139</f>
        <v>311205.1</v>
      </c>
      <c r="K140" s="47"/>
      <c r="L140" s="48"/>
    </row>
    <row r="141" ht="18" customHeight="1">
      <c r="A141" s="70"/>
    </row>
    <row r="142" ht="18" customHeight="1">
      <c r="A142" s="70"/>
    </row>
    <row r="143" ht="18" customHeight="1">
      <c r="A143" s="70"/>
    </row>
    <row r="144" ht="18" customHeight="1"/>
    <row r="145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2018-08-02T19:21:17Z</dcterms:modified>
  <cp:category/>
  <cp:version/>
  <cp:contentType/>
  <cp:contentStatus/>
</cp:coreProperties>
</file>