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CONCESSÃO'!$A$1:$L$139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<sst xmlns="http://schemas.openxmlformats.org/spreadsheetml/2006/main" count="145" uniqueCount="145">
  <si>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</si>
  <si>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</si>
  <si>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</si>
  <si>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</si>
  <si>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</si>
  <si>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</si>
  <si>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</si>
  <si>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</si>
  <si>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</si>
  <si>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</si>
  <si>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</si>
  <si>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</si>
  <si>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</si>
  <si>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</si>
  <si>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</si>
  <si>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</si>
  <si>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</si>
  <si>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</si>
  <si>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</si>
  <si>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</si>
  <si>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</si>
  <si>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</si>
  <si>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</si>
  <si>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</si>
  <si>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</si>
  <si>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</si>
  <si>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</si>
  <si>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</si>
  <si>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</si>
  <si>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</si>
  <si>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</si>
  <si>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</si>
  <si>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</si>
  <si>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</si>
  <si>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</si>
  <si>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</si>
  <si>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</si>
  <si>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</si>
  <si>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</si>
  <si>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</si>
  <si>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</si>
  <si>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</si>
  <si>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</si>
  <si>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</si>
  <si>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</si>
  <si>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</si>
  <si>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</si>
  <si>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</si>
  <si>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</si>
  <si>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</si>
  <si>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</si>
  <si>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</si>
  <si>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</si>
  <si>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</si>
  <si>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</si>
  <si>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</si>
  <si>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</si>
  <si>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</si>
  <si>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</si>
  <si>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</si>
  <si>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</si>
  <si>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</si>
  <si>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</si>
  <si>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</si>
  <si>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</si>
  <si>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</si>
  <si>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</si>
  <si>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</si>
  <si>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</si>
  <si>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</si>
  <si>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</si>
  <si>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</si>
  <si>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</si>
  <si>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</si>
  <si>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</si>
  <si>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</si>
  <si>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</si>
  <si>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</si>
  <si>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</si>
  <si>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</si>
  <si>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</si>
  <si>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</si>
  <si>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</si>
  <si>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</si>
  <si>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</si>
  <si>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</si>
  <si>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</si>
  <si>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</si>
  <si>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</si>
  <si>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</si>
  <si>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</si>
  <si>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</si>
  <si>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</si>
  <si>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</si>
  <si>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</si>
  <si>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</si>
  <si>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</si>
  <si>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</si>
  <si>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</si>
  <si>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</si>
  <si>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</si>
  <si>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</si>
  <si>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</si>
  <si>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</si>
  <si>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</si>
  <si>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</si>
  <si>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</si>
  <si>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</si>
  <si>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</si>
  <si>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</si>
  <si>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</si>
  <si>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</si>
  <si>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</si>
  <si>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</si>
  <si>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</si>
  <si>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</si>
  <si>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</si>
  <si>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</si>
  <si>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</si>
  <si>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</si>
  <si>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</si>
  <si>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</si>
  <si>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</si>
  <si>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</si>
  <si>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</si>
  <si>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</si>
  <si>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</si>
  <si>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</si>
  <si>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</si>
  <si>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</si>
  <si>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</si>
  <si>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</si>
  <si>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</si>
  <si>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</si>
  <si>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</si>
  <si>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</si>
  <si>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</si>
  <si>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</si>
  <si>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</si>
  <si>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</si>
  <si>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</si>
  <si>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</si>
  <si>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>OPERAÇÃO 27/07/18 - VENCIMENTO 03/08/18</t>
  </si>
  <si>
    <t>6.4. Revisão de Remuneração pelo Serviço Atende ¹</t>
  </si>
  <si>
    <t>¹ Frota operacional e horas extras.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</si>
</sst>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&#199;&#195;O\PROJE&#199;&#195;O%20CONTRATO%20DE%20CONCESS&#195;O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TO 030818"/>
      <sheetName val="PAGTO 020818"/>
      <sheetName val="PAGTO 010818"/>
      <sheetName val="PAGTO 310718"/>
      <sheetName val="PAGTO 300718"/>
      <sheetName val="PAGTO 270718"/>
      <sheetName val="PAGTO 260718"/>
      <sheetName val="PAGTO 250718"/>
      <sheetName val="PAGTO 240718"/>
      <sheetName val="PAGTO 230718"/>
      <sheetName val="TCO 200718"/>
      <sheetName val="PAGTO 190718"/>
      <sheetName val="PAGTO 180718"/>
      <sheetName val="PAGTO 170718"/>
      <sheetName val="PAGTO 160718"/>
      <sheetName val="PAGTO 130718"/>
      <sheetName val="PAGTO 120718"/>
      <sheetName val="PAGTO 110718"/>
      <sheetName val="PAGTO 100718"/>
      <sheetName val="PAGTO 060718"/>
      <sheetName val="PAGTO 050718"/>
      <sheetName val="PAGTO 040718"/>
      <sheetName val="PAGTO 030718"/>
      <sheetName val="PAGTO 020718"/>
      <sheetName val="PAGTO 290618"/>
      <sheetName val="PAGTO 280618"/>
      <sheetName val="PAGTO 270618"/>
      <sheetName val="PAGTO 260618"/>
      <sheetName val="PAGTO 250618"/>
      <sheetName val="PAGTO 220618"/>
      <sheetName val="PAGTO 210618"/>
      <sheetName val="PAGTO 200618"/>
      <sheetName val="PAGTO 190618"/>
      <sheetName val="PAGTO 180618"/>
      <sheetName val="PAGTO 150618"/>
      <sheetName val="PAGTO 140618"/>
      <sheetName val="PAGTO 130618"/>
      <sheetName val="PAGTO 120618"/>
      <sheetName val="PAGTO 110618"/>
      <sheetName val="PAGTO 080618"/>
      <sheetName val="PAGTO 070618"/>
      <sheetName val="PAGTO 060618"/>
      <sheetName val="PAGTO 050618"/>
      <sheetName val="PAGTO 040618"/>
      <sheetName val="PAGTO 010618"/>
      <sheetName val="PAGTO 300518"/>
      <sheetName val="PAGTO 290518"/>
      <sheetName val="PAGTO 280518"/>
      <sheetName val="PAGTO 250518"/>
      <sheetName val="PAGTO 240518"/>
      <sheetName val="PAGTO 230518"/>
      <sheetName val="PAGTO 220518"/>
      <sheetName val="PAGTO 210518"/>
      <sheetName val="PAGTO 180518"/>
      <sheetName val="PAGTO 170518"/>
      <sheetName val="PAGTO 160518"/>
      <sheetName val="PAGTO 150518"/>
      <sheetName val="PAGTO 140518"/>
      <sheetName val="PAGTO 110518"/>
      <sheetName val="PAGTO 100518"/>
      <sheetName val="PAGTO 090518"/>
      <sheetName val="PAGTO 080518"/>
      <sheetName val="PAGTO 070518"/>
      <sheetName val="PAGTO 040518"/>
      <sheetName val="PAGTO 030518"/>
      <sheetName val="PAGTO 020518"/>
      <sheetName val="PAGTO 300418"/>
      <sheetName val="PAGTO 270418"/>
      <sheetName val="PAGTO 260418"/>
      <sheetName val="PAGTO 250418"/>
      <sheetName val="PAGTO 240418"/>
      <sheetName val="PAGTO 230418"/>
      <sheetName val="PAGTO 200418"/>
      <sheetName val="PAGTO 190418"/>
      <sheetName val="PAGTO 180418"/>
      <sheetName val="PAGTO 170418"/>
      <sheetName val="PAGTO 160418"/>
      <sheetName val="PAGTO 130418"/>
      <sheetName val="PAGTO 120418"/>
      <sheetName val="PAGTO 110418 "/>
      <sheetName val="PAGTO 100418 "/>
      <sheetName val="PAGTO 090418"/>
      <sheetName val="PAGTO 060418"/>
      <sheetName val="PAGTO 050418"/>
      <sheetName val="PAGTO 040418"/>
      <sheetName val="PAGTO 030418"/>
      <sheetName val="PAGTO 020418"/>
      <sheetName val="PAGTO 290318"/>
      <sheetName val="PAGTO 280318"/>
      <sheetName val="PAGTO 270318"/>
      <sheetName val="PAGTO 260318"/>
      <sheetName val="PAGTO 230318"/>
      <sheetName val="PAGTO 220318"/>
      <sheetName val="PAGTO 210318"/>
      <sheetName val="PAGTO 200318"/>
      <sheetName val="PAGTO 190318"/>
      <sheetName val="PAGTO 160318"/>
      <sheetName val="PAGTO 150318"/>
      <sheetName val="PAGTO 140318"/>
      <sheetName val="PAGTO 130318"/>
      <sheetName val="PAGTO 120318"/>
      <sheetName val="PAGTO 090318"/>
      <sheetName val="PAGTO 080318"/>
      <sheetName val="PAGTO 070318"/>
      <sheetName val="PAGTO 060318"/>
      <sheetName val="PAGTO 050318"/>
      <sheetName val="PAGTO 020318"/>
      <sheetName val="PAGTO 010318"/>
      <sheetName val="PAGTO 280218"/>
      <sheetName val="PAGTO 270218"/>
      <sheetName val="PAGTO 260218"/>
      <sheetName val="PAGTO 230218"/>
      <sheetName val="PAGTO 220218"/>
      <sheetName val="PAGTO 210218"/>
      <sheetName val="PAGTO 200218"/>
      <sheetName val="PAGTO 190218"/>
      <sheetName val="PAGTO 160218"/>
      <sheetName val="PAGTO 150218"/>
      <sheetName val="PAGTO 140218"/>
      <sheetName val="PAGTO 090218"/>
      <sheetName val="PAGTO 080218"/>
      <sheetName val="PAGTO 070218"/>
      <sheetName val="PAGTO 060218"/>
      <sheetName val="PAGTO 050218"/>
      <sheetName val="PAGTO 020218"/>
      <sheetName val="PAGTO 010218"/>
      <sheetName val="PAGTO 310118"/>
      <sheetName val="PAGTO 300118"/>
      <sheetName val="PAGTO 290118"/>
      <sheetName val="PAGTO 260118"/>
      <sheetName val="PAGTO 240118"/>
      <sheetName val="PAGTO 230118"/>
      <sheetName val="PAGTO 220118"/>
      <sheetName val="PAGTO 190118"/>
      <sheetName val="PAGTO 180118"/>
      <sheetName val="PAGTO 170118"/>
      <sheetName val="PAGTO 160118"/>
      <sheetName val="PAGTO 150118"/>
      <sheetName val="PAGTO 120118"/>
      <sheetName val="PAGTO 110118"/>
      <sheetName val="PAGTO 100118"/>
      <sheetName val="PAGTO 090118"/>
      <sheetName val="PAGTO 080118"/>
      <sheetName val="PAGTO 050118"/>
      <sheetName val="PAGTO 040118"/>
      <sheetName val="PAGTO 030118"/>
      <sheetName val="PAGTO 020118"/>
      <sheetName val="PAGTO 281217 (2)"/>
      <sheetName val="PAGTO 281217"/>
      <sheetName val="PAGTO 271217"/>
      <sheetName val="PAGTO 261217"/>
      <sheetName val="PAGTO 221217"/>
      <sheetName val="PAGTO 211217"/>
      <sheetName val="PAGTO 201217"/>
      <sheetName val="PAGTO 191217"/>
      <sheetName val="PAGTO 181217"/>
      <sheetName val="PAGTO 151217"/>
      <sheetName val="PAGTO 141217"/>
      <sheetName val="PAGTO 131217"/>
      <sheetName val="PAGTO 121217"/>
      <sheetName val="PAGTO 111217"/>
      <sheetName val="PAGTO 081217"/>
      <sheetName val="PAGTO 071217"/>
      <sheetName val="PAGTO 061217"/>
      <sheetName val="PAGTO 051217"/>
      <sheetName val="PAGTO 041217"/>
      <sheetName val="PAGTO 011217"/>
      <sheetName val="PAGTO 301117"/>
      <sheetName val="PAGTO 291117"/>
      <sheetName val="PAGTO 281117"/>
      <sheetName val="PAGTO 271117"/>
      <sheetName val="PAGTO 241117"/>
      <sheetName val="PAGTO 231117"/>
      <sheetName val="PAGTO 221117"/>
      <sheetName val="PAGTO 211117"/>
      <sheetName val="PAGTO 171117"/>
      <sheetName val="PAGTO 161117"/>
      <sheetName val="PAGTO 141117"/>
      <sheetName val="PAGTO 131117"/>
      <sheetName val="PAGTO 101117"/>
      <sheetName val="PAGTO 091117"/>
      <sheetName val="PAGTO 081117"/>
      <sheetName val="PAGTO 071117"/>
      <sheetName val="PAGTO 061117"/>
      <sheetName val="PAGTO 031117"/>
      <sheetName val="PAGTO 011117"/>
      <sheetName val="PAGTO 311017"/>
      <sheetName val="PAGTO 301017"/>
      <sheetName val="PAGTO 271017"/>
      <sheetName val="PAGTO 261017"/>
      <sheetName val="PAGTO 251017"/>
      <sheetName val="PAGTO 241017"/>
      <sheetName val="PAGTO 231017"/>
      <sheetName val="PAGTO 201017"/>
      <sheetName val="PAGTO 191017"/>
      <sheetName val="PAGTO 181017"/>
      <sheetName val="PAGTO 171017"/>
      <sheetName val="PAGTO 161017"/>
      <sheetName val="PAGTO 131017"/>
      <sheetName val="PAGTO 111017"/>
      <sheetName val="PAGTO 101017"/>
      <sheetName val="PAGTO 091017"/>
      <sheetName val="PAGTO 061017"/>
      <sheetName val="PAGTO 051017"/>
      <sheetName val="PAGTO 041017"/>
      <sheetName val="PAGTO 031017"/>
      <sheetName val="PAGTO 021017"/>
      <sheetName val="PAGTO 290917"/>
      <sheetName val="PAGTO 280917"/>
      <sheetName val="PAGTO 270917"/>
      <sheetName val="PAGTO 260917"/>
      <sheetName val="PAGTO 250917"/>
      <sheetName val="PAGTO 220917"/>
      <sheetName val="PAGTO 210917"/>
      <sheetName val="PAGTO 200917"/>
      <sheetName val="PAGTO 190917"/>
      <sheetName val="PAGTO 180917"/>
      <sheetName val="PAGTO 150917"/>
      <sheetName val="PAGTO 140917"/>
      <sheetName val="PAGTO 130917"/>
      <sheetName val="PAGTO 120917"/>
      <sheetName val="PAGTO 110917"/>
      <sheetName val="PAGTO 080917"/>
      <sheetName val="PAGTO 060917"/>
      <sheetName val="PAGTO 050917"/>
      <sheetName val="PAGTO 040917 "/>
      <sheetName val="PAGTO 010917"/>
      <sheetName val="PAGTO 310817"/>
      <sheetName val="PAGTO 300817"/>
      <sheetName val="PAGTO 290817"/>
      <sheetName val="PAGTO 280817"/>
      <sheetName val="PAGTO 250817"/>
      <sheetName val="PAGTO 240817"/>
      <sheetName val="PAGTO 230817"/>
      <sheetName val="PAGTO 220817"/>
      <sheetName val="PAGTO 210817"/>
      <sheetName val="PAGTO 180817"/>
      <sheetName val="PAGTO 170817"/>
      <sheetName val="PAGTO 160817"/>
      <sheetName val="PAGTO 150817"/>
      <sheetName val="PAGTO 140817"/>
      <sheetName val="PAGTO 110817"/>
      <sheetName val="PAGTO 100817"/>
      <sheetName val="PAGTO 090817"/>
      <sheetName val="PAGTO 080817"/>
      <sheetName val="PAGTO 070817"/>
      <sheetName val="PAGTO 040817"/>
      <sheetName val="PAGTO 030817"/>
      <sheetName val="PAGTO 020817"/>
      <sheetName val="PAGTO 010817"/>
      <sheetName val="PAGTO 310717"/>
      <sheetName val="PAGTO 280717"/>
      <sheetName val="PAGTO 270717"/>
      <sheetName val="PAGTO 260717"/>
      <sheetName val="PAGTO 250717"/>
      <sheetName val="PAGTO 240717"/>
      <sheetName val="PAGTO 210717"/>
      <sheetName val="PAGTO 200717"/>
      <sheetName val="PAGTO 190717"/>
      <sheetName val="PAGTO 180717"/>
      <sheetName val="PAGTO 170717"/>
      <sheetName val="PAGTO 140717"/>
      <sheetName val="PAGTO 130717"/>
      <sheetName val="PAGTO 120717"/>
      <sheetName val="PAGTO 110717"/>
      <sheetName val="PAGTO 100716"/>
      <sheetName val="PAGTO 070717"/>
      <sheetName val="PAGTO 060717"/>
      <sheetName val="PAGTO 050717"/>
      <sheetName val="PAGTO 040717"/>
      <sheetName val="PAGTO 030717"/>
      <sheetName val="PAGTO 300617"/>
      <sheetName val="PAGTO 290617"/>
      <sheetName val="PAGTO 280617"/>
      <sheetName val="PAGTO 270617"/>
      <sheetName val="PAGTO 260617"/>
      <sheetName val="PAGTO 230617"/>
      <sheetName val="PAGTO 220617"/>
      <sheetName val="PAGTO 210617"/>
      <sheetName val="PAGTO 200617"/>
      <sheetName val="PAGTO 190617"/>
      <sheetName val="PAGTO 160617"/>
      <sheetName val="PAGTO 140617"/>
      <sheetName val="PAGTO 130617"/>
      <sheetName val="PAGTO 120617"/>
      <sheetName val="PAGTO 090617"/>
      <sheetName val="PAGTO 090617 errado"/>
      <sheetName val="PAGTO 080617"/>
      <sheetName val="PAGTO 070617"/>
      <sheetName val="PAGTO 060617"/>
      <sheetName val="PAGTO 050617"/>
      <sheetName val="PAGTO 020617"/>
      <sheetName val="PAGTO 010617"/>
      <sheetName val="PAGTO 310517"/>
      <sheetName val="PAGTO 300517"/>
      <sheetName val="PAGTO 290517"/>
      <sheetName val="PAGTO 260517"/>
      <sheetName val="PAGTO 250517"/>
      <sheetName val="PAGTO 240517"/>
      <sheetName val="PAGTO 230517"/>
      <sheetName val="PAGTO 220517"/>
      <sheetName val="PAGTO 190517"/>
      <sheetName val="PAGTO 180517"/>
      <sheetName val="PAGTO 170517"/>
      <sheetName val="PAGTO 160517"/>
      <sheetName val="PAGTO 150517"/>
      <sheetName val="PAGTO 120517"/>
      <sheetName val="PAGTO 110517"/>
      <sheetName val="PAGTO 100517 C"/>
      <sheetName val="PAGTO 100517 B"/>
      <sheetName val="PAGTO 100517"/>
      <sheetName val="PAGTO 090517"/>
      <sheetName val="PAGTO 080517"/>
      <sheetName val="PAGTO 050517"/>
      <sheetName val="PAGTO 040517"/>
      <sheetName val="PAGTO 030517"/>
      <sheetName val="PAGTO 020517"/>
      <sheetName val="PAGTO 280414"/>
      <sheetName val="PAGTO 270414"/>
      <sheetName val="PAGTO 260714"/>
      <sheetName val="PAGTO 250417"/>
      <sheetName val="PAGTO 240417"/>
      <sheetName val="PAGTO 200417"/>
      <sheetName val="PAGTO 190417"/>
      <sheetName val="PAGTO 180417"/>
      <sheetName val="PAGTO 170417"/>
      <sheetName val="PAGTO 130417"/>
      <sheetName val="PAGTO 120417"/>
      <sheetName val="PAGTO 110417"/>
      <sheetName val="PAGTO 100417"/>
      <sheetName val="PAGTO 070417"/>
      <sheetName val="PAGTO 060417"/>
      <sheetName val="PAGTO 050417"/>
      <sheetName val="PAGTO 040417"/>
      <sheetName val="PAGTO 030417"/>
      <sheetName val="PAGTO 310317"/>
      <sheetName val="PAGTO 300317"/>
      <sheetName val="PAGTO 290317"/>
      <sheetName val="PAGTO 280317"/>
      <sheetName val="PAGTO 270317"/>
      <sheetName val="PAGTO 240317"/>
      <sheetName val="PAGTO 230317"/>
      <sheetName val="PAGTO 220317"/>
      <sheetName val="PAGTO 210317"/>
      <sheetName val="PAGTO 200317"/>
      <sheetName val="PAGTO 170317"/>
      <sheetName val="PAGTO 160317"/>
      <sheetName val="PAGTO 150317"/>
      <sheetName val="PAGTO 140317"/>
      <sheetName val="PAGTO 130317"/>
      <sheetName val="PAGTO 100317"/>
      <sheetName val="PAGTO 090317"/>
      <sheetName val="PAGTO 080317"/>
      <sheetName val="PAGTO 070317"/>
      <sheetName val="PAGTO 060317"/>
      <sheetName val="PAGTO 060317 REV"/>
      <sheetName val="PAGTO 030317  REV"/>
      <sheetName val="PAGTO 030317"/>
      <sheetName val="PAGTO 020317"/>
      <sheetName val="PAGTO 010317"/>
      <sheetName val="PAGTO 240217"/>
      <sheetName val="PAGTO 230217"/>
      <sheetName val="PAGTO 220217"/>
      <sheetName val="PAGTO 210217"/>
      <sheetName val="PAGTO 200217"/>
      <sheetName val="PAGTO 170217"/>
      <sheetName val="PAGTO 160217 rev"/>
      <sheetName val="PAGTO 160217"/>
      <sheetName val="PAGTO 150217"/>
      <sheetName val="PAGTO 140217"/>
      <sheetName val="PAGTO 130217"/>
      <sheetName val="PAGTO 100217"/>
      <sheetName val="PAGTO 090217"/>
      <sheetName val="PAGTO 080217"/>
      <sheetName val="PAGTO 070217"/>
      <sheetName val="PAGTO 060217"/>
      <sheetName val="PAGTO 030217"/>
      <sheetName val="PAGTO 020217"/>
      <sheetName val="PAGTO 010217"/>
      <sheetName val="PAGTO 310117"/>
      <sheetName val="PAGTO 300117"/>
      <sheetName val="PAGTO 270117"/>
      <sheetName val="PAGTO 260117"/>
      <sheetName val="PAGTO 240117"/>
      <sheetName val="PAGTO 230117"/>
      <sheetName val="PAGTO 200117"/>
      <sheetName val="PAGTO 190117"/>
      <sheetName val="PAGTO 180117"/>
      <sheetName val="PAGTO 170117"/>
      <sheetName val="PAGTO 160117"/>
      <sheetName val="PAGTO 130117"/>
      <sheetName val="PAGTO 120117"/>
      <sheetName val="PAGTO 110117"/>
      <sheetName val="PAGTO 100117"/>
      <sheetName val="PAGTO 090117"/>
      <sheetName val="PAGTO 060117"/>
      <sheetName val="PAGTO 050117"/>
      <sheetName val="PAGTO 040117"/>
      <sheetName val="PAGTO 030117"/>
      <sheetName val="PAGTO 020117"/>
      <sheetName val="PAGTO 291216"/>
      <sheetName val="PAGTO 281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3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113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138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519761</v>
      </c>
      <c r="C7" s="9">
        <f t="shared" si="0"/>
        <v>695801</v>
      </c>
      <c r="D7" s="9">
        <f t="shared" si="0"/>
        <v>688608</v>
      </c>
      <c r="E7" s="9">
        <f t="shared" si="0"/>
        <v>470918</v>
      </c>
      <c r="F7" s="9">
        <f t="shared" si="0"/>
        <v>412956</v>
      </c>
      <c r="G7" s="9">
        <f t="shared" si="0"/>
        <v>1095157</v>
      </c>
      <c r="H7" s="9">
        <f t="shared" si="0"/>
        <v>471795</v>
      </c>
      <c r="I7" s="9">
        <f t="shared" si="0"/>
        <v>103487</v>
      </c>
      <c r="J7" s="9">
        <f t="shared" si="0"/>
        <v>281413</v>
      </c>
      <c r="K7" s="9">
        <f t="shared" si="0"/>
        <v>237462</v>
      </c>
      <c r="L7" s="9">
        <f t="shared" si="0"/>
        <v>4977358</v>
      </c>
      <c r="M7" s="49"/>
    </row>
    <row r="8" spans="1:12" ht="17.25" customHeight="1">
      <c r="A8" s="10" t="s">
        <v>95</v>
      </c>
      <c r="B8" s="11">
        <f>B9+B12+B16</f>
        <v>268588</v>
      </c>
      <c r="C8" s="11">
        <f aca="true" t="shared" si="1" ref="C8:K8">C9+C12+C16</f>
        <v>369916</v>
      </c>
      <c r="D8" s="11">
        <f t="shared" si="1"/>
        <v>339192</v>
      </c>
      <c r="E8" s="11">
        <f t="shared" si="1"/>
        <v>250159</v>
      </c>
      <c r="F8" s="11">
        <f t="shared" si="1"/>
        <v>201287</v>
      </c>
      <c r="G8" s="11">
        <f t="shared" si="1"/>
        <v>547860</v>
      </c>
      <c r="H8" s="11">
        <f t="shared" si="1"/>
        <v>263505</v>
      </c>
      <c r="I8" s="11">
        <f t="shared" si="1"/>
        <v>49280</v>
      </c>
      <c r="J8" s="11">
        <f t="shared" si="1"/>
        <v>141692</v>
      </c>
      <c r="K8" s="11">
        <f t="shared" si="1"/>
        <v>128433</v>
      </c>
      <c r="L8" s="11">
        <f aca="true" t="shared" si="2" ref="L8:L27">SUM(B8:K8)</f>
        <v>2559912</v>
      </c>
    </row>
    <row r="9" spans="1:12" ht="17.25" customHeight="1">
      <c r="A9" s="15" t="s">
        <v>16</v>
      </c>
      <c r="B9" s="13">
        <f>+B10+B11</f>
        <v>34839</v>
      </c>
      <c r="C9" s="13">
        <f aca="true" t="shared" si="3" ref="C9:K9">+C10+C11</f>
        <v>51103</v>
      </c>
      <c r="D9" s="13">
        <f t="shared" si="3"/>
        <v>41489</v>
      </c>
      <c r="E9" s="13">
        <f t="shared" si="3"/>
        <v>33436</v>
      </c>
      <c r="F9" s="13">
        <f t="shared" si="3"/>
        <v>21972</v>
      </c>
      <c r="G9" s="13">
        <f t="shared" si="3"/>
        <v>48647</v>
      </c>
      <c r="H9" s="13">
        <f t="shared" si="3"/>
        <v>42212</v>
      </c>
      <c r="I9" s="13">
        <f t="shared" si="3"/>
        <v>7620</v>
      </c>
      <c r="J9" s="13">
        <f t="shared" si="3"/>
        <v>16649</v>
      </c>
      <c r="K9" s="13">
        <f t="shared" si="3"/>
        <v>15951</v>
      </c>
      <c r="L9" s="11">
        <f t="shared" si="2"/>
        <v>313918</v>
      </c>
    </row>
    <row r="10" spans="1:12" ht="17.25" customHeight="1">
      <c r="A10" s="29" t="s">
        <v>17</v>
      </c>
      <c r="B10" s="13">
        <v>34839</v>
      </c>
      <c r="C10" s="13">
        <v>51103</v>
      </c>
      <c r="D10" s="13">
        <v>41489</v>
      </c>
      <c r="E10" s="13">
        <v>33436</v>
      </c>
      <c r="F10" s="13">
        <v>21972</v>
      </c>
      <c r="G10" s="13">
        <v>48647</v>
      </c>
      <c r="H10" s="13">
        <v>42212</v>
      </c>
      <c r="I10" s="13">
        <v>7620</v>
      </c>
      <c r="J10" s="13">
        <v>16649</v>
      </c>
      <c r="K10" s="13">
        <v>15951</v>
      </c>
      <c r="L10" s="11">
        <f t="shared" si="2"/>
        <v>313918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222570</v>
      </c>
      <c r="C12" s="17">
        <f t="shared" si="4"/>
        <v>302524</v>
      </c>
      <c r="D12" s="17">
        <f t="shared" si="4"/>
        <v>283312</v>
      </c>
      <c r="E12" s="17">
        <f t="shared" si="4"/>
        <v>206395</v>
      </c>
      <c r="F12" s="17">
        <f t="shared" si="4"/>
        <v>168820</v>
      </c>
      <c r="G12" s="17">
        <f t="shared" si="4"/>
        <v>471022</v>
      </c>
      <c r="H12" s="17">
        <f t="shared" si="4"/>
        <v>210144</v>
      </c>
      <c r="I12" s="17">
        <f t="shared" si="4"/>
        <v>39271</v>
      </c>
      <c r="J12" s="17">
        <f t="shared" si="4"/>
        <v>118994</v>
      </c>
      <c r="K12" s="17">
        <f t="shared" si="4"/>
        <v>106765</v>
      </c>
      <c r="L12" s="11">
        <f t="shared" si="2"/>
        <v>2129817</v>
      </c>
    </row>
    <row r="13" spans="1:14" s="68" customFormat="1" ht="17.25" customHeight="1">
      <c r="A13" s="74" t="s">
        <v>19</v>
      </c>
      <c r="B13" s="75">
        <v>113747</v>
      </c>
      <c r="C13" s="75">
        <v>163381</v>
      </c>
      <c r="D13" s="75">
        <v>158958</v>
      </c>
      <c r="E13" s="75">
        <v>110069</v>
      </c>
      <c r="F13" s="75">
        <v>91463</v>
      </c>
      <c r="G13" s="75">
        <v>235540</v>
      </c>
      <c r="H13" s="75">
        <v>104240</v>
      </c>
      <c r="I13" s="75">
        <v>23265</v>
      </c>
      <c r="J13" s="75">
        <v>66554</v>
      </c>
      <c r="K13" s="75">
        <v>54349</v>
      </c>
      <c r="L13" s="76">
        <f t="shared" si="2"/>
        <v>1121566</v>
      </c>
      <c r="M13" s="77"/>
      <c r="N13" s="78"/>
    </row>
    <row r="14" spans="1:13" s="68" customFormat="1" ht="17.25" customHeight="1">
      <c r="A14" s="74" t="s">
        <v>20</v>
      </c>
      <c r="B14" s="75">
        <v>104164</v>
      </c>
      <c r="C14" s="75">
        <v>131535</v>
      </c>
      <c r="D14" s="75">
        <v>119431</v>
      </c>
      <c r="E14" s="75">
        <v>91626</v>
      </c>
      <c r="F14" s="75">
        <v>74479</v>
      </c>
      <c r="G14" s="75">
        <v>227793</v>
      </c>
      <c r="H14" s="75">
        <v>98797</v>
      </c>
      <c r="I14" s="75">
        <v>15019</v>
      </c>
      <c r="J14" s="75">
        <v>50700</v>
      </c>
      <c r="K14" s="75">
        <v>50374</v>
      </c>
      <c r="L14" s="76">
        <f t="shared" si="2"/>
        <v>963918</v>
      </c>
      <c r="M14" s="77"/>
    </row>
    <row r="15" spans="1:12" ht="17.25" customHeight="1">
      <c r="A15" s="14" t="s">
        <v>21</v>
      </c>
      <c r="B15" s="13">
        <v>4659</v>
      </c>
      <c r="C15" s="13">
        <v>7608</v>
      </c>
      <c r="D15" s="13">
        <v>4923</v>
      </c>
      <c r="E15" s="13">
        <v>4700</v>
      </c>
      <c r="F15" s="13">
        <v>2878</v>
      </c>
      <c r="G15" s="13">
        <v>7689</v>
      </c>
      <c r="H15" s="13">
        <v>7107</v>
      </c>
      <c r="I15" s="13">
        <v>987</v>
      </c>
      <c r="J15" s="13">
        <v>1740</v>
      </c>
      <c r="K15" s="13">
        <v>2042</v>
      </c>
      <c r="L15" s="11">
        <f t="shared" si="2"/>
        <v>44333</v>
      </c>
    </row>
    <row r="16" spans="1:12" ht="17.25" customHeight="1">
      <c r="A16" s="15" t="s">
        <v>91</v>
      </c>
      <c r="B16" s="13">
        <f>B17+B18+B19</f>
        <v>11179</v>
      </c>
      <c r="C16" s="13">
        <f aca="true" t="shared" si="5" ref="C16:K16">C17+C18+C19</f>
        <v>16289</v>
      </c>
      <c r="D16" s="13">
        <f t="shared" si="5"/>
        <v>14391</v>
      </c>
      <c r="E16" s="13">
        <f t="shared" si="5"/>
        <v>10328</v>
      </c>
      <c r="F16" s="13">
        <f t="shared" si="5"/>
        <v>10495</v>
      </c>
      <c r="G16" s="13">
        <f t="shared" si="5"/>
        <v>28191</v>
      </c>
      <c r="H16" s="13">
        <f t="shared" si="5"/>
        <v>11149</v>
      </c>
      <c r="I16" s="13">
        <f t="shared" si="5"/>
        <v>2389</v>
      </c>
      <c r="J16" s="13">
        <f t="shared" si="5"/>
        <v>6049</v>
      </c>
      <c r="K16" s="13">
        <f t="shared" si="5"/>
        <v>5717</v>
      </c>
      <c r="L16" s="11">
        <f t="shared" si="2"/>
        <v>116177</v>
      </c>
    </row>
    <row r="17" spans="1:12" ht="17.25" customHeight="1">
      <c r="A17" s="14" t="s">
        <v>92</v>
      </c>
      <c r="B17" s="13">
        <v>11141</v>
      </c>
      <c r="C17" s="13">
        <v>16253</v>
      </c>
      <c r="D17" s="13">
        <v>14364</v>
      </c>
      <c r="E17" s="13">
        <v>10309</v>
      </c>
      <c r="F17" s="13">
        <v>10474</v>
      </c>
      <c r="G17" s="13">
        <v>28124</v>
      </c>
      <c r="H17" s="13">
        <v>11114</v>
      </c>
      <c r="I17" s="13">
        <v>2385</v>
      </c>
      <c r="J17" s="13">
        <v>6042</v>
      </c>
      <c r="K17" s="13">
        <v>5706</v>
      </c>
      <c r="L17" s="11">
        <f t="shared" si="2"/>
        <v>115912</v>
      </c>
    </row>
    <row r="18" spans="1:12" ht="17.25" customHeight="1">
      <c r="A18" s="14" t="s">
        <v>93</v>
      </c>
      <c r="B18" s="13">
        <v>25</v>
      </c>
      <c r="C18" s="13">
        <v>26</v>
      </c>
      <c r="D18" s="13">
        <v>16</v>
      </c>
      <c r="E18" s="13">
        <v>14</v>
      </c>
      <c r="F18" s="13">
        <v>11</v>
      </c>
      <c r="G18" s="13">
        <v>36</v>
      </c>
      <c r="H18" s="13">
        <v>27</v>
      </c>
      <c r="I18" s="13">
        <v>3</v>
      </c>
      <c r="J18" s="13">
        <v>7</v>
      </c>
      <c r="K18" s="13">
        <v>9</v>
      </c>
      <c r="L18" s="11">
        <f t="shared" si="2"/>
        <v>174</v>
      </c>
    </row>
    <row r="19" spans="1:12" ht="17.25" customHeight="1">
      <c r="A19" s="14" t="s">
        <v>94</v>
      </c>
      <c r="B19" s="13">
        <v>13</v>
      </c>
      <c r="C19" s="13">
        <v>10</v>
      </c>
      <c r="D19" s="13">
        <v>11</v>
      </c>
      <c r="E19" s="13">
        <v>5</v>
      </c>
      <c r="F19" s="13">
        <v>10</v>
      </c>
      <c r="G19" s="13">
        <v>31</v>
      </c>
      <c r="H19" s="13">
        <v>8</v>
      </c>
      <c r="I19" s="13">
        <v>1</v>
      </c>
      <c r="J19" s="13">
        <v>0</v>
      </c>
      <c r="K19" s="13">
        <v>2</v>
      </c>
      <c r="L19" s="11">
        <f t="shared" si="2"/>
        <v>91</v>
      </c>
    </row>
    <row r="20" spans="1:12" ht="17.25" customHeight="1">
      <c r="A20" s="16" t="s">
        <v>22</v>
      </c>
      <c r="B20" s="11">
        <f>+B21+B22+B23</f>
        <v>161918</v>
      </c>
      <c r="C20" s="11">
        <f aca="true" t="shared" si="6" ref="C20:K20">+C21+C22+C23</f>
        <v>193136</v>
      </c>
      <c r="D20" s="11">
        <f t="shared" si="6"/>
        <v>207275</v>
      </c>
      <c r="E20" s="11">
        <f t="shared" si="6"/>
        <v>132753</v>
      </c>
      <c r="F20" s="11">
        <f t="shared" si="6"/>
        <v>145286</v>
      </c>
      <c r="G20" s="11">
        <f t="shared" si="6"/>
        <v>402332</v>
      </c>
      <c r="H20" s="11">
        <f t="shared" si="6"/>
        <v>131261</v>
      </c>
      <c r="I20" s="11">
        <f t="shared" si="6"/>
        <v>31378</v>
      </c>
      <c r="J20" s="11">
        <f t="shared" si="6"/>
        <v>80623</v>
      </c>
      <c r="K20" s="11">
        <f t="shared" si="6"/>
        <v>70025</v>
      </c>
      <c r="L20" s="11">
        <f t="shared" si="2"/>
        <v>1555987</v>
      </c>
    </row>
    <row r="21" spans="1:13" s="68" customFormat="1" ht="17.25" customHeight="1">
      <c r="A21" s="61" t="s">
        <v>23</v>
      </c>
      <c r="B21" s="75">
        <v>91316</v>
      </c>
      <c r="C21" s="75">
        <v>118889</v>
      </c>
      <c r="D21" s="75">
        <v>130494</v>
      </c>
      <c r="E21" s="75">
        <v>79824</v>
      </c>
      <c r="F21" s="75">
        <v>87897</v>
      </c>
      <c r="G21" s="75">
        <v>220009</v>
      </c>
      <c r="H21" s="75">
        <v>76531</v>
      </c>
      <c r="I21" s="75">
        <v>20434</v>
      </c>
      <c r="J21" s="75">
        <v>50213</v>
      </c>
      <c r="K21" s="75">
        <v>39700</v>
      </c>
      <c r="L21" s="76">
        <f t="shared" si="2"/>
        <v>915307</v>
      </c>
      <c r="M21" s="77"/>
    </row>
    <row r="22" spans="1:13" s="68" customFormat="1" ht="17.25" customHeight="1">
      <c r="A22" s="61" t="s">
        <v>24</v>
      </c>
      <c r="B22" s="75">
        <v>68310</v>
      </c>
      <c r="C22" s="75">
        <v>71169</v>
      </c>
      <c r="D22" s="75">
        <v>74360</v>
      </c>
      <c r="E22" s="75">
        <v>51083</v>
      </c>
      <c r="F22" s="75">
        <v>55864</v>
      </c>
      <c r="G22" s="75">
        <v>178356</v>
      </c>
      <c r="H22" s="75">
        <v>52086</v>
      </c>
      <c r="I22" s="75">
        <v>10449</v>
      </c>
      <c r="J22" s="75">
        <v>29591</v>
      </c>
      <c r="K22" s="75">
        <v>29473</v>
      </c>
      <c r="L22" s="76">
        <f t="shared" si="2"/>
        <v>620741</v>
      </c>
      <c r="M22" s="77"/>
    </row>
    <row r="23" spans="1:12" ht="17.25" customHeight="1">
      <c r="A23" s="12" t="s">
        <v>25</v>
      </c>
      <c r="B23" s="13">
        <v>2292</v>
      </c>
      <c r="C23" s="13">
        <v>3078</v>
      </c>
      <c r="D23" s="13">
        <v>2421</v>
      </c>
      <c r="E23" s="13">
        <v>1846</v>
      </c>
      <c r="F23" s="13">
        <v>1525</v>
      </c>
      <c r="G23" s="13">
        <v>3967</v>
      </c>
      <c r="H23" s="13">
        <v>2644</v>
      </c>
      <c r="I23" s="13">
        <v>495</v>
      </c>
      <c r="J23" s="13">
        <v>819</v>
      </c>
      <c r="K23" s="13">
        <v>852</v>
      </c>
      <c r="L23" s="11">
        <f t="shared" si="2"/>
        <v>19939</v>
      </c>
    </row>
    <row r="24" spans="1:13" ht="17.25" customHeight="1">
      <c r="A24" s="16" t="s">
        <v>26</v>
      </c>
      <c r="B24" s="13">
        <f>+B25+B26</f>
        <v>89255</v>
      </c>
      <c r="C24" s="13">
        <f aca="true" t="shared" si="7" ref="C24:K24">+C25+C26</f>
        <v>132749</v>
      </c>
      <c r="D24" s="13">
        <f t="shared" si="7"/>
        <v>142141</v>
      </c>
      <c r="E24" s="13">
        <f t="shared" si="7"/>
        <v>88006</v>
      </c>
      <c r="F24" s="13">
        <f t="shared" si="7"/>
        <v>66383</v>
      </c>
      <c r="G24" s="13">
        <f t="shared" si="7"/>
        <v>144965</v>
      </c>
      <c r="H24" s="13">
        <f t="shared" si="7"/>
        <v>72429</v>
      </c>
      <c r="I24" s="13">
        <f t="shared" si="7"/>
        <v>22829</v>
      </c>
      <c r="J24" s="13">
        <f t="shared" si="7"/>
        <v>59098</v>
      </c>
      <c r="K24" s="13">
        <f t="shared" si="7"/>
        <v>39004</v>
      </c>
      <c r="L24" s="11">
        <f t="shared" si="2"/>
        <v>856859</v>
      </c>
      <c r="M24" s="50"/>
    </row>
    <row r="25" spans="1:13" ht="17.25" customHeight="1">
      <c r="A25" s="12" t="s">
        <v>111</v>
      </c>
      <c r="B25" s="13">
        <v>66917</v>
      </c>
      <c r="C25" s="13">
        <v>105107</v>
      </c>
      <c r="D25" s="13">
        <v>113248</v>
      </c>
      <c r="E25" s="13">
        <v>71279</v>
      </c>
      <c r="F25" s="13">
        <v>51903</v>
      </c>
      <c r="G25" s="13">
        <v>112436</v>
      </c>
      <c r="H25" s="13">
        <v>55867</v>
      </c>
      <c r="I25" s="13">
        <v>19395</v>
      </c>
      <c r="J25" s="13">
        <v>46501</v>
      </c>
      <c r="K25" s="13">
        <v>30533</v>
      </c>
      <c r="L25" s="11">
        <f t="shared" si="2"/>
        <v>673186</v>
      </c>
      <c r="M25" s="49"/>
    </row>
    <row r="26" spans="1:13" ht="17.25" customHeight="1">
      <c r="A26" s="12" t="s">
        <v>112</v>
      </c>
      <c r="B26" s="13">
        <v>22338</v>
      </c>
      <c r="C26" s="13">
        <v>27642</v>
      </c>
      <c r="D26" s="13">
        <v>28893</v>
      </c>
      <c r="E26" s="13">
        <v>16727</v>
      </c>
      <c r="F26" s="13">
        <v>14480</v>
      </c>
      <c r="G26" s="13">
        <v>32529</v>
      </c>
      <c r="H26" s="13">
        <v>16562</v>
      </c>
      <c r="I26" s="13">
        <v>3434</v>
      </c>
      <c r="J26" s="13">
        <v>12597</v>
      </c>
      <c r="K26" s="13">
        <v>8471</v>
      </c>
      <c r="L26" s="11">
        <f t="shared" si="2"/>
        <v>183673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4600</v>
      </c>
      <c r="I27" s="11">
        <v>0</v>
      </c>
      <c r="J27" s="11">
        <v>0</v>
      </c>
      <c r="K27" s="11">
        <v>0</v>
      </c>
      <c r="L27" s="11">
        <f t="shared" si="2"/>
        <v>4600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6">
        <f>SUM(B30:B33)</f>
        <v>3.1523</v>
      </c>
      <c r="C29" s="56">
        <f aca="true" t="shared" si="8" ref="C29:K29">SUM(C30:C33)</f>
        <v>3.5273</v>
      </c>
      <c r="D29" s="56">
        <f t="shared" si="8"/>
        <v>3.8853</v>
      </c>
      <c r="E29" s="56">
        <f t="shared" si="8"/>
        <v>3.3774</v>
      </c>
      <c r="F29" s="56">
        <f t="shared" si="8"/>
        <v>3.4145</v>
      </c>
      <c r="G29" s="56">
        <f t="shared" si="8"/>
        <v>2.8204</v>
      </c>
      <c r="H29" s="56">
        <f t="shared" si="8"/>
        <v>3.2339</v>
      </c>
      <c r="I29" s="56">
        <f t="shared" si="8"/>
        <v>5.2077</v>
      </c>
      <c r="J29" s="56">
        <f t="shared" si="8"/>
        <v>3.262</v>
      </c>
      <c r="K29" s="56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7" t="s">
        <v>100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8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19007.98</v>
      </c>
      <c r="I35" s="19">
        <v>0</v>
      </c>
      <c r="J35" s="19">
        <v>0</v>
      </c>
      <c r="K35" s="19">
        <v>0</v>
      </c>
      <c r="L35" s="23">
        <f>SUM(B35:K35)</f>
        <v>19007.98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</row>
    <row r="41" spans="1:12" ht="17.25" customHeight="1">
      <c r="A41" s="12" t="s">
        <v>38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</row>
    <row r="42" spans="1:12" ht="17.25" customHeight="1">
      <c r="A42" s="12" t="s">
        <v>39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</row>
    <row r="43" spans="1:12" ht="17.25" customHeight="1">
      <c r="A43" s="59" t="s">
        <v>99</v>
      </c>
      <c r="B43" s="60">
        <f>ROUND(B44*B45,2)</f>
        <v>4091.68</v>
      </c>
      <c r="C43" s="60">
        <f>ROUND(C44*C45,2)</f>
        <v>5773.72</v>
      </c>
      <c r="D43" s="60">
        <f aca="true" t="shared" si="10" ref="D43:K43">ROUND(D44*D45,2)</f>
        <v>6385.76</v>
      </c>
      <c r="E43" s="60">
        <f t="shared" si="10"/>
        <v>3445.4</v>
      </c>
      <c r="F43" s="60">
        <f t="shared" si="10"/>
        <v>3376.92</v>
      </c>
      <c r="G43" s="60">
        <f t="shared" si="10"/>
        <v>7430.08</v>
      </c>
      <c r="H43" s="60">
        <f t="shared" si="10"/>
        <v>3715.04</v>
      </c>
      <c r="I43" s="60">
        <f t="shared" si="10"/>
        <v>1065.72</v>
      </c>
      <c r="J43" s="60">
        <f t="shared" si="10"/>
        <v>2217.04</v>
      </c>
      <c r="K43" s="60">
        <f t="shared" si="10"/>
        <v>1904.6</v>
      </c>
      <c r="L43" s="23">
        <f>SUM(B43:K43)</f>
        <v>39405.96000000001</v>
      </c>
    </row>
    <row r="44" spans="1:12" ht="17.25" customHeight="1">
      <c r="A44" s="61" t="s">
        <v>40</v>
      </c>
      <c r="B44" s="62">
        <v>956</v>
      </c>
      <c r="C44" s="62">
        <v>1349</v>
      </c>
      <c r="D44" s="62">
        <v>1492</v>
      </c>
      <c r="E44" s="62">
        <v>805</v>
      </c>
      <c r="F44" s="62">
        <v>789</v>
      </c>
      <c r="G44" s="62">
        <v>1736</v>
      </c>
      <c r="H44" s="62">
        <v>868</v>
      </c>
      <c r="I44" s="62">
        <v>249</v>
      </c>
      <c r="J44" s="62">
        <v>518</v>
      </c>
      <c r="K44" s="62">
        <v>445</v>
      </c>
      <c r="L44" s="62">
        <f>SUM(B44:K44)</f>
        <v>9207</v>
      </c>
    </row>
    <row r="45" spans="1:13" ht="17.25" customHeight="1">
      <c r="A45" s="61" t="s">
        <v>41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58">
        <v>4.28</v>
      </c>
      <c r="L45" s="60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3610001.3500000006</v>
      </c>
      <c r="C47" s="22">
        <f aca="true" t="shared" si="11" ref="C47:H47">+C48+C60</f>
        <v>5399039.699999999</v>
      </c>
      <c r="D47" s="22">
        <f t="shared" si="11"/>
        <v>6217361.11</v>
      </c>
      <c r="E47" s="22">
        <f t="shared" si="11"/>
        <v>3542898.7399999998</v>
      </c>
      <c r="F47" s="22">
        <f t="shared" si="11"/>
        <v>4041203.14</v>
      </c>
      <c r="G47" s="22">
        <f t="shared" si="11"/>
        <v>6760134.41</v>
      </c>
      <c r="H47" s="22">
        <f t="shared" si="11"/>
        <v>3458620.42</v>
      </c>
      <c r="I47" s="22">
        <f>+I48+I60</f>
        <v>539994.97</v>
      </c>
      <c r="J47" s="22">
        <f>+J48+J60</f>
        <v>957837.7699999999</v>
      </c>
      <c r="K47" s="22">
        <f>+K48+K60</f>
        <v>770066.55</v>
      </c>
      <c r="L47" s="22">
        <f aca="true" t="shared" si="12" ref="L47:L60">SUM(B47:K47)</f>
        <v>35297158.16</v>
      </c>
    </row>
    <row r="48" spans="1:12" ht="17.25" customHeight="1">
      <c r="A48" s="16" t="s">
        <v>137</v>
      </c>
      <c r="B48" s="23">
        <f>SUM(B49:B59)</f>
        <v>3592989.2100000004</v>
      </c>
      <c r="C48" s="23">
        <f aca="true" t="shared" si="13" ref="C48:K48">SUM(C49:C59)</f>
        <v>5374402.39</v>
      </c>
      <c r="D48" s="23">
        <f t="shared" si="13"/>
        <v>6192471.71</v>
      </c>
      <c r="E48" s="23">
        <f t="shared" si="13"/>
        <v>3519460.98</v>
      </c>
      <c r="F48" s="23">
        <f t="shared" si="13"/>
        <v>4026771.1</v>
      </c>
      <c r="G48" s="23">
        <f t="shared" si="13"/>
        <v>6733233.74</v>
      </c>
      <c r="H48" s="23">
        <f t="shared" si="13"/>
        <v>3441332.1</v>
      </c>
      <c r="I48" s="23">
        <f t="shared" si="13"/>
        <v>539994.97</v>
      </c>
      <c r="J48" s="23">
        <f t="shared" si="13"/>
        <v>943813.44</v>
      </c>
      <c r="K48" s="23">
        <f t="shared" si="13"/>
        <v>770066.55</v>
      </c>
      <c r="L48" s="23">
        <f t="shared" si="12"/>
        <v>35134536.19</v>
      </c>
    </row>
    <row r="49" spans="1:12" ht="17.25" customHeight="1">
      <c r="A49" s="34" t="s">
        <v>43</v>
      </c>
      <c r="B49" s="23">
        <f aca="true" t="shared" si="14" ref="B49:H49">ROUND(B30*B7,2)</f>
        <v>1638442.6</v>
      </c>
      <c r="C49" s="23">
        <f t="shared" si="14"/>
        <v>2454298.87</v>
      </c>
      <c r="D49" s="23">
        <f t="shared" si="14"/>
        <v>2675448.66</v>
      </c>
      <c r="E49" s="23">
        <f t="shared" si="14"/>
        <v>1590478.45</v>
      </c>
      <c r="F49" s="23">
        <f t="shared" si="14"/>
        <v>1410038.26</v>
      </c>
      <c r="G49" s="23">
        <f t="shared" si="14"/>
        <v>3088780.8</v>
      </c>
      <c r="H49" s="23">
        <f t="shared" si="14"/>
        <v>1525737.85</v>
      </c>
      <c r="I49" s="23">
        <f>ROUND(I30*I7,2)</f>
        <v>538929.25</v>
      </c>
      <c r="J49" s="23">
        <f>ROUND(J30*J7,2)</f>
        <v>917969.21</v>
      </c>
      <c r="K49" s="23">
        <f>ROUND(K30*K7,2)</f>
        <v>764366.43</v>
      </c>
      <c r="L49" s="23">
        <f t="shared" si="12"/>
        <v>16604490.379999999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3" t="s">
        <v>101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19007.98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19007.98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104</v>
      </c>
      <c r="B56" s="36">
        <v>1911354.54</v>
      </c>
      <c r="C56" s="36">
        <v>2857447.92</v>
      </c>
      <c r="D56" s="36">
        <v>3443873.91</v>
      </c>
      <c r="E56" s="36">
        <v>1888208.53</v>
      </c>
      <c r="F56" s="36">
        <v>2561974.57</v>
      </c>
      <c r="G56" s="36">
        <v>3563763.04</v>
      </c>
      <c r="H56" s="36">
        <v>1856201.92</v>
      </c>
      <c r="I56" s="19">
        <v>0</v>
      </c>
      <c r="J56" s="19">
        <v>0</v>
      </c>
      <c r="K56" s="19">
        <v>0</v>
      </c>
      <c r="L56" s="23">
        <f t="shared" si="12"/>
        <v>18082824.43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136</v>
      </c>
      <c r="B58" s="36">
        <v>39100.39</v>
      </c>
      <c r="C58" s="36">
        <v>56881.88</v>
      </c>
      <c r="D58" s="36">
        <v>66763.38</v>
      </c>
      <c r="E58" s="36">
        <v>37328.6</v>
      </c>
      <c r="F58" s="36">
        <v>51381.35</v>
      </c>
      <c r="G58" s="36">
        <v>73259.82</v>
      </c>
      <c r="H58" s="36">
        <v>36669.31</v>
      </c>
      <c r="I58" s="19">
        <v>0</v>
      </c>
      <c r="J58" s="36">
        <v>23627.19</v>
      </c>
      <c r="K58" s="19">
        <v>0</v>
      </c>
      <c r="L58" s="23">
        <f t="shared" si="12"/>
        <v>385011.92000000004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17012.14</v>
      </c>
      <c r="C60" s="36">
        <v>24637.31</v>
      </c>
      <c r="D60" s="36">
        <v>24889.4</v>
      </c>
      <c r="E60" s="36">
        <v>23437.76</v>
      </c>
      <c r="F60" s="36">
        <v>14432.04</v>
      </c>
      <c r="G60" s="36">
        <v>26900.67</v>
      </c>
      <c r="H60" s="36">
        <v>17288.32</v>
      </c>
      <c r="I60" s="19">
        <v>0</v>
      </c>
      <c r="J60" s="36">
        <v>14024.33</v>
      </c>
      <c r="K60" s="19">
        <v>0</v>
      </c>
      <c r="L60" s="36">
        <f t="shared" si="12"/>
        <v>162621.97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+B65+B72+B107+B108</f>
        <v>-2210557.34</v>
      </c>
      <c r="C64" s="35">
        <f t="shared" si="15"/>
        <v>-3244025.3000000003</v>
      </c>
      <c r="D64" s="35">
        <f t="shared" si="15"/>
        <v>-3627713.99</v>
      </c>
      <c r="E64" s="35">
        <f t="shared" si="15"/>
        <v>-2184704.37</v>
      </c>
      <c r="F64" s="35">
        <f t="shared" si="15"/>
        <v>-2836834.09</v>
      </c>
      <c r="G64" s="35">
        <f t="shared" si="15"/>
        <v>-3993503.5</v>
      </c>
      <c r="H64" s="35">
        <f t="shared" si="15"/>
        <v>-2149496.23</v>
      </c>
      <c r="I64" s="35">
        <f t="shared" si="15"/>
        <v>-160212.02</v>
      </c>
      <c r="J64" s="35">
        <f t="shared" si="15"/>
        <v>-54828.869999999995</v>
      </c>
      <c r="K64" s="35">
        <f t="shared" si="15"/>
        <v>-82886.63</v>
      </c>
      <c r="L64" s="35">
        <f aca="true" t="shared" si="16" ref="L64:L114">SUM(B64:K64)</f>
        <v>-20544762.34</v>
      </c>
    </row>
    <row r="65" spans="1:12" ht="18.75" customHeight="1">
      <c r="A65" s="16" t="s">
        <v>73</v>
      </c>
      <c r="B65" s="35">
        <f aca="true" t="shared" si="17" ref="B65:K65">B66+B67+B68+B69+B70+B71</f>
        <v>-199683.29</v>
      </c>
      <c r="C65" s="35">
        <f t="shared" si="17"/>
        <v>-212220.06</v>
      </c>
      <c r="D65" s="35">
        <f t="shared" si="17"/>
        <v>-192534.23</v>
      </c>
      <c r="E65" s="35">
        <f t="shared" si="17"/>
        <v>-246212.94</v>
      </c>
      <c r="F65" s="35">
        <f t="shared" si="17"/>
        <v>-190220.78</v>
      </c>
      <c r="G65" s="35">
        <f t="shared" si="17"/>
        <v>-293400.31</v>
      </c>
      <c r="H65" s="35">
        <f t="shared" si="17"/>
        <v>-168848</v>
      </c>
      <c r="I65" s="35">
        <f t="shared" si="17"/>
        <v>-30480</v>
      </c>
      <c r="J65" s="35">
        <f t="shared" si="17"/>
        <v>-66596</v>
      </c>
      <c r="K65" s="35">
        <f t="shared" si="17"/>
        <v>-63804</v>
      </c>
      <c r="L65" s="35">
        <f t="shared" si="16"/>
        <v>-1663999.61</v>
      </c>
    </row>
    <row r="66" spans="1:12" ht="18.75" customHeight="1">
      <c r="A66" s="12" t="s">
        <v>74</v>
      </c>
      <c r="B66" s="35">
        <f>-ROUND(B9*$D$3,2)</f>
        <v>-139356</v>
      </c>
      <c r="C66" s="35">
        <f aca="true" t="shared" si="18" ref="C66:K66">-ROUND(C9*$D$3,2)</f>
        <v>-204412</v>
      </c>
      <c r="D66" s="35">
        <f t="shared" si="18"/>
        <v>-165956</v>
      </c>
      <c r="E66" s="35">
        <f t="shared" si="18"/>
        <v>-133744</v>
      </c>
      <c r="F66" s="35">
        <f t="shared" si="18"/>
        <v>-87888</v>
      </c>
      <c r="G66" s="35">
        <f t="shared" si="18"/>
        <v>-194588</v>
      </c>
      <c r="H66" s="35">
        <f t="shared" si="18"/>
        <v>-168848</v>
      </c>
      <c r="I66" s="35">
        <f t="shared" si="18"/>
        <v>-30480</v>
      </c>
      <c r="J66" s="35">
        <f t="shared" si="18"/>
        <v>-66596</v>
      </c>
      <c r="K66" s="35">
        <f t="shared" si="18"/>
        <v>-63804</v>
      </c>
      <c r="L66" s="35">
        <f t="shared" si="16"/>
        <v>-1255672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-468</v>
      </c>
      <c r="C68" s="35">
        <v>-236</v>
      </c>
      <c r="D68" s="35">
        <v>-220</v>
      </c>
      <c r="E68" s="35">
        <v>-416</v>
      </c>
      <c r="F68" s="35">
        <v>-344</v>
      </c>
      <c r="G68" s="35">
        <v>-280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-1964</v>
      </c>
    </row>
    <row r="69" spans="1:12" ht="18.75" customHeight="1">
      <c r="A69" s="12" t="s">
        <v>102</v>
      </c>
      <c r="B69" s="35">
        <v>-4296</v>
      </c>
      <c r="C69" s="35">
        <v>-2316</v>
      </c>
      <c r="D69" s="35">
        <v>-1708</v>
      </c>
      <c r="E69" s="35">
        <v>-2604</v>
      </c>
      <c r="F69" s="35">
        <v>-1456</v>
      </c>
      <c r="G69" s="35">
        <v>-1008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-13388</v>
      </c>
    </row>
    <row r="70" spans="1:12" ht="18.75" customHeight="1">
      <c r="A70" s="12" t="s">
        <v>52</v>
      </c>
      <c r="B70" s="35">
        <v>-55563.29</v>
      </c>
      <c r="C70" s="35">
        <v>-5256.06</v>
      </c>
      <c r="D70" s="35">
        <v>-24650.23</v>
      </c>
      <c r="E70" s="35">
        <v>-109448.94</v>
      </c>
      <c r="F70" s="35">
        <v>-100532.78</v>
      </c>
      <c r="G70" s="35">
        <v>-97524.31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-392975.61000000004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8" customFormat="1" ht="18.75" customHeight="1">
      <c r="A72" s="61" t="s">
        <v>78</v>
      </c>
      <c r="B72" s="64">
        <f aca="true" t="shared" si="19" ref="B72:K72">SUM(B73:B106)</f>
        <v>-1923143.7999999998</v>
      </c>
      <c r="C72" s="64">
        <f t="shared" si="19"/>
        <v>-2875836.0300000003</v>
      </c>
      <c r="D72" s="35">
        <f t="shared" si="19"/>
        <v>-3479492.7600000002</v>
      </c>
      <c r="E72" s="35">
        <f t="shared" si="19"/>
        <v>-1914471.39</v>
      </c>
      <c r="F72" s="35">
        <f t="shared" si="19"/>
        <v>-2613208.44</v>
      </c>
      <c r="G72" s="35">
        <f t="shared" si="19"/>
        <v>-3622636.82</v>
      </c>
      <c r="H72" s="35">
        <f t="shared" si="19"/>
        <v>-1862850.22</v>
      </c>
      <c r="I72" s="35">
        <f t="shared" si="19"/>
        <v>-129732.01999999999</v>
      </c>
      <c r="J72" s="35">
        <f t="shared" si="19"/>
        <v>-20931.68</v>
      </c>
      <c r="K72" s="35">
        <f t="shared" si="19"/>
        <v>-19082.629999999997</v>
      </c>
      <c r="L72" s="64">
        <f t="shared" si="16"/>
        <v>-18461385.79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-33.99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4">
        <f t="shared" si="16"/>
        <v>-47.35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-380.65</v>
      </c>
      <c r="G75" s="19">
        <v>0</v>
      </c>
      <c r="H75" s="19">
        <v>0</v>
      </c>
      <c r="I75" s="44">
        <v>-2488.9</v>
      </c>
      <c r="J75" s="19">
        <v>0</v>
      </c>
      <c r="K75" s="19">
        <v>0</v>
      </c>
      <c r="L75" s="64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-14510.95</v>
      </c>
      <c r="C77" s="35">
        <v>-21065.24</v>
      </c>
      <c r="D77" s="35">
        <v>-19913.81</v>
      </c>
      <c r="E77" s="35">
        <v>-13964.76</v>
      </c>
      <c r="F77" s="35">
        <v>-12370.48</v>
      </c>
      <c r="G77" s="35">
        <v>-29243.33</v>
      </c>
      <c r="H77" s="35">
        <v>-14319.05</v>
      </c>
      <c r="I77" s="35">
        <v>-5033.81</v>
      </c>
      <c r="J77" s="35">
        <v>-10377.62</v>
      </c>
      <c r="K77" s="35">
        <v>-6820</v>
      </c>
      <c r="L77" s="64">
        <f t="shared" si="16"/>
        <v>-147619.05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35">
        <v>-35505.4</v>
      </c>
      <c r="C79" s="35">
        <v>-54437.84</v>
      </c>
      <c r="D79" s="35">
        <v>-83508.08</v>
      </c>
      <c r="E79" s="35">
        <v>-50062.28</v>
      </c>
      <c r="F79" s="35">
        <v>-89722.24</v>
      </c>
      <c r="G79" s="35">
        <v>-99899.04</v>
      </c>
      <c r="H79" s="35">
        <v>-29453.27</v>
      </c>
      <c r="I79" s="35">
        <v>-16817.71</v>
      </c>
      <c r="J79" s="35">
        <v>-10554.06</v>
      </c>
      <c r="K79" s="35">
        <v>-12262.63</v>
      </c>
      <c r="L79" s="35">
        <f t="shared" si="16"/>
        <v>-482222.55000000005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4">
        <v>-1000</v>
      </c>
      <c r="J87" s="19">
        <v>0</v>
      </c>
      <c r="K87" s="19">
        <v>0</v>
      </c>
      <c r="L87" s="64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4">
        <v>-1000</v>
      </c>
      <c r="H89" s="19">
        <v>0</v>
      </c>
      <c r="I89" s="19">
        <v>0</v>
      </c>
      <c r="J89" s="19">
        <v>0</v>
      </c>
      <c r="K89" s="19">
        <v>0</v>
      </c>
      <c r="L89" s="64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105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106</v>
      </c>
      <c r="B98" s="35">
        <v>-80630.06</v>
      </c>
      <c r="C98" s="35">
        <v>-120540.8</v>
      </c>
      <c r="D98" s="35">
        <v>-145279.05</v>
      </c>
      <c r="E98" s="35">
        <v>-79653.65</v>
      </c>
      <c r="F98" s="35">
        <v>-108076.32</v>
      </c>
      <c r="G98" s="35">
        <v>-150336.54</v>
      </c>
      <c r="H98" s="35">
        <v>-78303.47</v>
      </c>
      <c r="I98" s="19">
        <v>0</v>
      </c>
      <c r="J98" s="19">
        <v>0</v>
      </c>
      <c r="K98" s="19">
        <v>0</v>
      </c>
      <c r="L98" s="35">
        <f t="shared" si="16"/>
        <v>-762819.8899999999</v>
      </c>
      <c r="M98" s="52"/>
    </row>
    <row r="99" spans="1:13" ht="18.75" customHeight="1">
      <c r="A99" s="12" t="s">
        <v>107</v>
      </c>
      <c r="B99" s="35">
        <v>-1792497.39</v>
      </c>
      <c r="C99" s="35">
        <v>-2679758.16</v>
      </c>
      <c r="D99" s="35">
        <v>-3229717.39</v>
      </c>
      <c r="E99" s="35">
        <v>-1770790.7</v>
      </c>
      <c r="F99" s="35">
        <v>-2402658.75</v>
      </c>
      <c r="G99" s="35">
        <v>-3342151.23</v>
      </c>
      <c r="H99" s="35">
        <v>-1740774.43</v>
      </c>
      <c r="I99" s="19">
        <v>0</v>
      </c>
      <c r="J99" s="19">
        <v>0</v>
      </c>
      <c r="K99" s="19">
        <v>0</v>
      </c>
      <c r="L99" s="35">
        <f t="shared" si="16"/>
        <v>-16958348.05</v>
      </c>
      <c r="M99" s="52"/>
    </row>
    <row r="100" spans="1:13" s="68" customFormat="1" ht="18.75" customHeight="1">
      <c r="A100" s="61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7"/>
    </row>
    <row r="101" spans="1:13" ht="18.75" customHeight="1">
      <c r="A101" s="61" t="s">
        <v>108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1" t="s">
        <v>109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1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2"/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6" t="s">
        <v>115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/>
      <c r="L107" s="19">
        <f t="shared" si="16"/>
        <v>0</v>
      </c>
      <c r="M107" s="52"/>
    </row>
    <row r="108" spans="1:13" ht="18.75" customHeight="1">
      <c r="A108" s="16" t="s">
        <v>143</v>
      </c>
      <c r="B108" s="35">
        <v>-87730.25</v>
      </c>
      <c r="C108" s="35">
        <v>-155969.21</v>
      </c>
      <c r="D108" s="35">
        <v>44313</v>
      </c>
      <c r="E108" s="35">
        <v>-24020.04</v>
      </c>
      <c r="F108" s="35">
        <v>-33404.87</v>
      </c>
      <c r="G108" s="35">
        <v>-77466.37</v>
      </c>
      <c r="H108" s="35">
        <v>-117798.01</v>
      </c>
      <c r="I108" s="19">
        <v>0</v>
      </c>
      <c r="J108" s="35">
        <v>32698.81</v>
      </c>
      <c r="K108" s="19">
        <v>0</v>
      </c>
      <c r="L108" s="35">
        <f t="shared" si="16"/>
        <v>-419376.94</v>
      </c>
      <c r="M108" s="53"/>
    </row>
    <row r="109" spans="1:13" ht="18.75" customHeight="1">
      <c r="A109" s="16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  <c r="L109" s="31">
        <f t="shared" si="16"/>
        <v>0</v>
      </c>
      <c r="M109" s="51"/>
    </row>
    <row r="110" spans="1:17" ht="18.75" customHeight="1">
      <c r="A110" s="16" t="s">
        <v>81</v>
      </c>
      <c r="B110" s="24">
        <f>+B111+B112</f>
        <v>1470162.1200000006</v>
      </c>
      <c r="C110" s="24">
        <f>+C111+C112</f>
        <v>2286380.29</v>
      </c>
      <c r="D110" s="24">
        <f>+D111+D112</f>
        <v>2589647.119999999</v>
      </c>
      <c r="E110" s="24">
        <f>+E111+E112</f>
        <v>1358776.6500000001</v>
      </c>
      <c r="F110" s="24">
        <f aca="true" t="shared" si="20" ref="F110:K110">+F111+F112</f>
        <v>1223341.8800000004</v>
      </c>
      <c r="G110" s="24">
        <f t="shared" si="20"/>
        <v>2817203.290000001</v>
      </c>
      <c r="H110" s="24">
        <f t="shared" si="20"/>
        <v>1409633.8800000001</v>
      </c>
      <c r="I110" s="24">
        <f t="shared" si="20"/>
        <v>379782.94999999995</v>
      </c>
      <c r="J110" s="24">
        <f t="shared" si="20"/>
        <v>903008.8999999999</v>
      </c>
      <c r="K110" s="24">
        <f t="shared" si="20"/>
        <v>687179.92</v>
      </c>
      <c r="L110" s="45">
        <f t="shared" si="16"/>
        <v>15125117.000000002</v>
      </c>
      <c r="M110" s="73"/>
      <c r="N110" s="73"/>
      <c r="O110" s="73"/>
      <c r="P110" s="73"/>
      <c r="Q110" s="73"/>
    </row>
    <row r="111" spans="1:17" ht="18" customHeight="1">
      <c r="A111" s="16" t="s">
        <v>80</v>
      </c>
      <c r="B111" s="24">
        <f>IF(B112=0,+B48+B65+B72+B107-B74,+B48+B65+B107)</f>
        <v>1470162.1200000006</v>
      </c>
      <c r="C111" s="24">
        <f>IF(C112=0,+C48+C65+C72+C107-C74,+C48+C65+C107)</f>
        <v>2286380.29</v>
      </c>
      <c r="D111" s="24">
        <f aca="true" t="shared" si="21" ref="D111:K111">+D48+D65+D72+D107</f>
        <v>2520444.7199999993</v>
      </c>
      <c r="E111" s="24">
        <f>IF(E112=0,+E48+E65+E72+E107-E74,+E48+E65+E107)</f>
        <v>1358776.6500000001</v>
      </c>
      <c r="F111" s="24">
        <f>IF(F112=0,+F48+F65+F72+F107-F74,+F48+F65+F107)</f>
        <v>1223341.8800000004</v>
      </c>
      <c r="G111" s="24">
        <f>IF(G112=0,+G48+G65+G72+G107-G74,+G48+G65+G107)</f>
        <v>2817203.290000001</v>
      </c>
      <c r="H111" s="24">
        <f>IF(H112=0,+H48+H65+H72+H107-H74,+H48+H65+H107)</f>
        <v>1409633.8800000001</v>
      </c>
      <c r="I111" s="24">
        <f t="shared" si="21"/>
        <v>379782.94999999995</v>
      </c>
      <c r="J111" s="24">
        <f t="shared" si="21"/>
        <v>856285.7599999999</v>
      </c>
      <c r="K111" s="24">
        <f t="shared" si="21"/>
        <v>687179.92</v>
      </c>
      <c r="L111" s="45">
        <f t="shared" si="16"/>
        <v>15009191.46</v>
      </c>
      <c r="M111" s="73"/>
      <c r="N111" s="73"/>
      <c r="O111" s="73"/>
      <c r="P111" s="73"/>
      <c r="Q111" s="73"/>
    </row>
    <row r="112" spans="1:17" ht="18.75" customHeight="1">
      <c r="A112" s="16" t="s">
        <v>97</v>
      </c>
      <c r="B112" s="24">
        <f>IF(+B60+B108+B113&lt;0,0,(B60+B108+B113))</f>
        <v>0</v>
      </c>
      <c r="C112" s="24">
        <f aca="true" t="shared" si="22" ref="C112:K112">IF(+C60+C108+C113&lt;0,0,(C60+C108+C113))</f>
        <v>0</v>
      </c>
      <c r="D112" s="24">
        <f t="shared" si="22"/>
        <v>69202.4</v>
      </c>
      <c r="E112" s="24">
        <f t="shared" si="22"/>
        <v>0</v>
      </c>
      <c r="F112" s="24">
        <f>IF(+F60+F108+F113&lt;0,0,(F60+F108+F113))</f>
        <v>0</v>
      </c>
      <c r="G112" s="24">
        <f>IF(+G60+G108+G113&lt;0,0,(G60+G108+G113))</f>
        <v>0</v>
      </c>
      <c r="H112" s="24">
        <f>IF(+H60+H108+H113&lt;0,0,(H60+H108+H113))</f>
        <v>0</v>
      </c>
      <c r="I112" s="19">
        <f t="shared" si="22"/>
        <v>0</v>
      </c>
      <c r="J112" s="24">
        <f t="shared" si="22"/>
        <v>46723.14</v>
      </c>
      <c r="K112" s="24">
        <f t="shared" si="22"/>
        <v>0</v>
      </c>
      <c r="L112" s="45">
        <f t="shared" si="16"/>
        <v>115925.54</v>
      </c>
      <c r="M112" s="73"/>
      <c r="N112" s="73"/>
      <c r="O112" s="73"/>
      <c r="P112" s="73"/>
      <c r="Q112" s="73"/>
    </row>
    <row r="113" spans="1:17" ht="18.75" customHeight="1">
      <c r="A113" s="16" t="s">
        <v>82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31">
        <f>SUM(B113:J113)</f>
        <v>0</v>
      </c>
      <c r="M113" s="73"/>
      <c r="N113" s="73"/>
      <c r="O113" s="73"/>
      <c r="P113" s="73"/>
      <c r="Q113" s="73"/>
    </row>
    <row r="114" spans="1:17" ht="18.75" customHeight="1">
      <c r="A114" s="16" t="s">
        <v>98</v>
      </c>
      <c r="B114" s="64">
        <f>IF(B108+B60+B113&lt;0,B108+B60+B74+B113,0)</f>
        <v>-70718.11</v>
      </c>
      <c r="C114" s="64">
        <f>IF(C108+C60+C113&lt;0,C108+C60+C74+C113,0)</f>
        <v>-131365.88999999998</v>
      </c>
      <c r="D114" s="19">
        <v>0</v>
      </c>
      <c r="E114" s="64">
        <f>IF(E108+E60+E113&lt;0,E108+E60+E74+E113,0)</f>
        <v>-582.2800000000025</v>
      </c>
      <c r="F114" s="64">
        <f>IF(F108+F60+F113&lt;0,F108+F60+F74+F113,0)</f>
        <v>-18972.83</v>
      </c>
      <c r="G114" s="64">
        <f>IF(G108+G60+G113&lt;0,G108+G60+G74+G113,0)</f>
        <v>-50572.38</v>
      </c>
      <c r="H114" s="64">
        <f>IF(H108+H60+H113&lt;0,H108+H60+H74+H113,0)</f>
        <v>-100509.69</v>
      </c>
      <c r="I114" s="19">
        <v>0</v>
      </c>
      <c r="J114" s="19">
        <v>0</v>
      </c>
      <c r="K114" s="19"/>
      <c r="L114" s="45">
        <f t="shared" si="16"/>
        <v>-372721.18</v>
      </c>
      <c r="M114" s="73"/>
      <c r="N114" s="73"/>
      <c r="O114" s="73"/>
      <c r="P114" s="73"/>
      <c r="Q114" s="73"/>
    </row>
    <row r="115" spans="1:17" ht="18.75" customHeight="1">
      <c r="A115" s="2"/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/>
      <c r="L115" s="20"/>
      <c r="M115" s="73"/>
      <c r="N115" s="73"/>
      <c r="O115" s="73"/>
      <c r="P115" s="73"/>
      <c r="Q115" s="73"/>
    </row>
    <row r="116" spans="1:17" ht="18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73"/>
      <c r="N116" s="73"/>
      <c r="O116" s="73"/>
      <c r="P116" s="73"/>
      <c r="Q116" s="73"/>
    </row>
    <row r="117" spans="1:17" ht="18.75" customHeight="1">
      <c r="A117" s="8"/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/>
      <c r="L117" s="43"/>
      <c r="M117" s="73"/>
      <c r="N117" s="73"/>
      <c r="O117" s="73"/>
      <c r="P117" s="73"/>
      <c r="Q117" s="73"/>
    </row>
    <row r="118" spans="1:17" ht="18.75" customHeight="1">
      <c r="A118" s="25" t="s">
        <v>68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/>
      <c r="L118" s="39">
        <f>SUM(L119:L139)</f>
        <v>15125116.999999998</v>
      </c>
      <c r="M118" s="73"/>
      <c r="N118" s="73"/>
      <c r="O118" s="73"/>
      <c r="P118" s="73"/>
      <c r="Q118" s="73"/>
    </row>
    <row r="119" spans="1:17" ht="18.75" customHeight="1">
      <c r="A119" s="26" t="s">
        <v>69</v>
      </c>
      <c r="B119" s="27">
        <v>186416.56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/>
      <c r="L119" s="39">
        <f>SUM(B119:K119)</f>
        <v>186416.56</v>
      </c>
      <c r="M119" s="73"/>
      <c r="N119" s="73"/>
      <c r="O119" s="73"/>
      <c r="P119" s="73"/>
      <c r="Q119" s="73"/>
    </row>
    <row r="120" spans="1:12" ht="18.75" customHeight="1">
      <c r="A120" s="26" t="s">
        <v>70</v>
      </c>
      <c r="B120" s="27">
        <v>1283745.56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1283745.56</v>
      </c>
    </row>
    <row r="121" spans="1:12" ht="18.75" customHeight="1">
      <c r="A121" s="26" t="s">
        <v>71</v>
      </c>
      <c r="B121" s="38">
        <v>0</v>
      </c>
      <c r="C121" s="27">
        <v>2286380.29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2286380.29</v>
      </c>
    </row>
    <row r="122" spans="1:12" ht="18.75" customHeight="1">
      <c r="A122" s="26" t="s">
        <v>72</v>
      </c>
      <c r="B122" s="38">
        <v>0</v>
      </c>
      <c r="C122" s="38">
        <v>0</v>
      </c>
      <c r="D122" s="27">
        <v>2413215.5300000003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 aca="true" t="shared" si="23" ref="L122:L139">SUM(B122:K122)</f>
        <v>2413215.5300000003</v>
      </c>
    </row>
    <row r="123" spans="1:12" ht="18.75" customHeight="1">
      <c r="A123" s="26" t="s">
        <v>116</v>
      </c>
      <c r="B123" s="38">
        <v>0</v>
      </c>
      <c r="C123" s="38">
        <v>0</v>
      </c>
      <c r="D123" s="27">
        <v>176431.6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t="shared" si="23"/>
        <v>176431.6</v>
      </c>
    </row>
    <row r="124" spans="1:12" ht="18.75" customHeight="1">
      <c r="A124" s="26" t="s">
        <v>117</v>
      </c>
      <c r="B124" s="38">
        <v>0</v>
      </c>
      <c r="C124" s="38">
        <v>0</v>
      </c>
      <c r="D124" s="38">
        <v>0</v>
      </c>
      <c r="E124" s="27">
        <v>1345188.88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1345188.88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13587.77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13587.77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38">
        <v>0</v>
      </c>
      <c r="F126" s="27">
        <v>336419.02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336419.02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0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88692.28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88692.28</v>
      </c>
    </row>
    <row r="129" spans="1:12" ht="18.75" customHeight="1">
      <c r="A129" s="26" t="s">
        <v>122</v>
      </c>
      <c r="B129" s="65">
        <v>0</v>
      </c>
      <c r="C129" s="65">
        <v>0</v>
      </c>
      <c r="D129" s="65">
        <v>0</v>
      </c>
      <c r="E129" s="65">
        <v>0</v>
      </c>
      <c r="F129" s="66">
        <v>798230.58</v>
      </c>
      <c r="G129" s="65">
        <v>0</v>
      </c>
      <c r="H129" s="65">
        <v>0</v>
      </c>
      <c r="I129" s="65">
        <v>0</v>
      </c>
      <c r="J129" s="65">
        <v>0</v>
      </c>
      <c r="K129" s="65"/>
      <c r="L129" s="39">
        <f t="shared" si="23"/>
        <v>798230.58</v>
      </c>
    </row>
    <row r="130" spans="1:12" ht="18.75" customHeight="1">
      <c r="A130" s="26" t="s">
        <v>123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788535.2</v>
      </c>
      <c r="H130" s="38">
        <v>0</v>
      </c>
      <c r="I130" s="38">
        <v>0</v>
      </c>
      <c r="J130" s="38">
        <v>0</v>
      </c>
      <c r="K130" s="38"/>
      <c r="L130" s="39">
        <f t="shared" si="23"/>
        <v>788535.2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56344.07</v>
      </c>
      <c r="H131" s="38">
        <v>0</v>
      </c>
      <c r="I131" s="38">
        <v>0</v>
      </c>
      <c r="J131" s="38">
        <v>0</v>
      </c>
      <c r="K131" s="38"/>
      <c r="L131" s="39">
        <f t="shared" si="23"/>
        <v>56344.07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407649.31</v>
      </c>
      <c r="H132" s="38">
        <v>0</v>
      </c>
      <c r="I132" s="38">
        <v>0</v>
      </c>
      <c r="J132" s="38">
        <v>0</v>
      </c>
      <c r="K132" s="38"/>
      <c r="L132" s="39">
        <f t="shared" si="23"/>
        <v>407649.31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412720.28</v>
      </c>
      <c r="H133" s="38">
        <v>0</v>
      </c>
      <c r="I133" s="38">
        <v>0</v>
      </c>
      <c r="J133" s="38">
        <v>0</v>
      </c>
      <c r="K133" s="38"/>
      <c r="L133" s="39">
        <f t="shared" si="23"/>
        <v>412720.28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1151954.42</v>
      </c>
      <c r="H134" s="38">
        <v>0</v>
      </c>
      <c r="I134" s="38">
        <v>0</v>
      </c>
      <c r="J134" s="38">
        <v>0</v>
      </c>
      <c r="K134" s="38"/>
      <c r="L134" s="39">
        <f t="shared" si="23"/>
        <v>1151954.42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452774.4</v>
      </c>
      <c r="I135" s="38">
        <v>0</v>
      </c>
      <c r="J135" s="38">
        <v>0</v>
      </c>
      <c r="K135" s="38"/>
      <c r="L135" s="39">
        <f t="shared" si="23"/>
        <v>452774.4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956859.48</v>
      </c>
      <c r="I136" s="38">
        <v>0</v>
      </c>
      <c r="J136" s="38">
        <v>0</v>
      </c>
      <c r="K136" s="38"/>
      <c r="L136" s="39">
        <f t="shared" si="23"/>
        <v>956859.48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27">
        <v>379782.95</v>
      </c>
      <c r="J137" s="38">
        <v>0</v>
      </c>
      <c r="K137" s="38"/>
      <c r="L137" s="39">
        <f t="shared" si="23"/>
        <v>379782.95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27">
        <v>903008.9</v>
      </c>
      <c r="K138" s="38"/>
      <c r="L138" s="39">
        <f t="shared" si="23"/>
        <v>903008.9</v>
      </c>
    </row>
    <row r="139" spans="1:12" ht="18.75" customHeight="1">
      <c r="A139" s="72" t="s">
        <v>139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1">
        <v>687179.92</v>
      </c>
      <c r="L139" s="42">
        <f t="shared" si="23"/>
        <v>687179.92</v>
      </c>
    </row>
    <row r="140" spans="1:12" ht="18.75" customHeight="1">
      <c r="A140" s="70" t="s">
        <v>144</v>
      </c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f>J110-J139</f>
        <v>903008.8999999999</v>
      </c>
      <c r="K140" s="47"/>
      <c r="L140" s="48"/>
    </row>
    <row r="141" ht="18" customHeight="1">
      <c r="A141" s="70"/>
    </row>
    <row r="142" ht="18" customHeight="1">
      <c r="A142" s="70"/>
    </row>
    <row r="143" ht="18" customHeight="1">
      <c r="A143" s="70"/>
    </row>
    <row r="144" ht="18" customHeight="1"/>
    <row r="145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2018-08-02T18:53:37Z</dcterms:modified>
  <cp:category/>
  <cp:version/>
  <cp:contentType/>
  <cp:contentStatus/>
</cp:coreProperties>
</file>