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<sst xmlns="http://schemas.openxmlformats.org/spreadsheetml/2006/main" count="145" uniqueCount="145">
  <si>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</si>
  <si>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</si>
  <si>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</si>
  <si>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</si>
  <si>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</si>
  <si>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</si>
  <si>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</si>
  <si>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</si>
  <si>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</si>
  <si>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</si>
  <si>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</si>
  <si>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</si>
  <si>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</si>
  <si>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</si>
  <si>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</si>
  <si>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</si>
  <si>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</si>
  <si>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</si>
  <si>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</si>
  <si>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</si>
  <si>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</si>
  <si>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</si>
  <si>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</si>
  <si>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</si>
  <si>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</si>
  <si>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</si>
  <si>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</si>
  <si>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</si>
  <si>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</si>
  <si>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</si>
  <si>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</si>
  <si>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</si>
  <si>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</si>
  <si>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</si>
  <si>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</si>
  <si>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</si>
  <si>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</si>
  <si>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</si>
  <si>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</si>
  <si>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</si>
  <si>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</si>
  <si>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</si>
  <si>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</si>
  <si>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</si>
  <si>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</si>
  <si>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</si>
  <si>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</si>
  <si>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</si>
  <si>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</si>
  <si>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</si>
  <si>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</si>
  <si>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</si>
  <si>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</si>
  <si>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</si>
  <si>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</si>
  <si>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</si>
  <si>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</si>
  <si>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</si>
  <si>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</si>
  <si>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</si>
  <si>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</si>
  <si>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</si>
  <si>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</si>
  <si>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</si>
  <si>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</si>
  <si>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</si>
  <si>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</si>
  <si>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</si>
  <si>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</si>
  <si>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</si>
  <si>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</si>
  <si>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</si>
  <si>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</si>
  <si>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</si>
  <si>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</si>
  <si>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</si>
  <si>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</si>
  <si>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</si>
  <si>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</si>
  <si>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</si>
  <si>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</si>
  <si>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</si>
  <si>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</si>
  <si>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</si>
  <si>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</si>
  <si>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</si>
  <si>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</si>
  <si>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</si>
  <si>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</si>
  <si>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</si>
  <si>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</si>
  <si>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</si>
  <si>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</si>
  <si>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</si>
  <si>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</si>
  <si>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</si>
  <si>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</si>
  <si>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</si>
  <si>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</si>
  <si>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</si>
  <si>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</si>
  <si>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</si>
  <si>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</si>
  <si>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</si>
  <si>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</si>
  <si>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</si>
  <si>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</si>
  <si>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</si>
  <si>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</si>
  <si>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</si>
  <si>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</si>
  <si>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</si>
  <si>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</si>
  <si>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</si>
  <si>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</si>
  <si>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</si>
  <si>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</si>
  <si>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</si>
  <si>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</si>
  <si>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</si>
  <si>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</si>
  <si>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</si>
  <si>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</si>
  <si>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</si>
  <si>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</si>
  <si>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</si>
  <si>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</si>
  <si>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</si>
  <si>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</si>
  <si>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</si>
  <si>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</si>
  <si>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</si>
  <si>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</si>
  <si>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</si>
  <si>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</si>
  <si>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</si>
  <si>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</si>
  <si>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</si>
  <si>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</si>
  <si>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</si>
  <si>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</si>
  <si>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OPERAÇÃO 24/07/18 - VENCIMENTO 31/07/18</t>
  </si>
  <si>
    <t>6.3. Revisão de Remuneração pelo Transporte Coletivo ¹</t>
  </si>
  <si>
    <t>¹ Rede da madrugada de jun/18.</t>
  </si>
  <si>
    <t>5.1.11. Complemento Motoristas / Articulados, Biarticulados e Trólebus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</si>
</sst>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8" fontId="34" fillId="0" borderId="4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68.125" style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">
      <c r="A2" s="83" t="s">
        <v>141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4" t="s">
        <v>14</v>
      </c>
      <c r="B4" s="88" t="s">
        <v>90</v>
      </c>
      <c r="C4" s="89"/>
      <c r="D4" s="89"/>
      <c r="E4" s="89"/>
      <c r="F4" s="89"/>
      <c r="G4" s="89"/>
      <c r="H4" s="89"/>
      <c r="I4" s="89"/>
      <c r="J4" s="89"/>
      <c r="K4" s="90"/>
      <c r="L4" s="85" t="s">
        <v>15</v>
      </c>
    </row>
    <row r="5" spans="1:12" ht="38.25">
      <c r="A5" s="84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6" t="s">
        <v>89</v>
      </c>
      <c r="J5" s="86" t="s">
        <v>88</v>
      </c>
      <c r="K5" s="86" t="s">
        <v>139</v>
      </c>
      <c r="L5" s="84"/>
    </row>
    <row r="6" spans="1:12" ht="18.75" customHeight="1">
      <c r="A6" s="8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7"/>
      <c r="J6" s="87"/>
      <c r="K6" s="87"/>
      <c r="L6" s="84"/>
    </row>
    <row r="7" spans="1:13" ht="17.25" customHeight="1">
      <c r="A7" s="8" t="s">
        <v>27</v>
      </c>
      <c r="B7" s="9">
        <f aca="true" t="shared" si="0" ref="B7:L7">+B8+B20+B24+B27</f>
        <v>519457</v>
      </c>
      <c r="C7" s="9">
        <f t="shared" si="0"/>
        <v>696904</v>
      </c>
      <c r="D7" s="9">
        <f t="shared" si="0"/>
        <v>681840</v>
      </c>
      <c r="E7" s="9">
        <f t="shared" si="0"/>
        <v>473678</v>
      </c>
      <c r="F7" s="9">
        <f t="shared" si="0"/>
        <v>410812</v>
      </c>
      <c r="G7" s="9">
        <f t="shared" si="0"/>
        <v>1090565</v>
      </c>
      <c r="H7" s="9">
        <f t="shared" si="0"/>
        <v>475349</v>
      </c>
      <c r="I7" s="9">
        <f t="shared" si="0"/>
        <v>107025</v>
      </c>
      <c r="J7" s="9">
        <f t="shared" si="0"/>
        <v>278933</v>
      </c>
      <c r="K7" s="9">
        <f t="shared" si="0"/>
        <v>233165</v>
      </c>
      <c r="L7" s="9">
        <f t="shared" si="0"/>
        <v>4967728</v>
      </c>
      <c r="M7" s="50"/>
    </row>
    <row r="8" spans="1:12" ht="17.25" customHeight="1">
      <c r="A8" s="10" t="s">
        <v>96</v>
      </c>
      <c r="B8" s="11">
        <f>B9+B12+B16</f>
        <v>267388</v>
      </c>
      <c r="C8" s="11">
        <f aca="true" t="shared" si="1" ref="C8:K8">C9+C12+C16</f>
        <v>367954</v>
      </c>
      <c r="D8" s="11">
        <f t="shared" si="1"/>
        <v>333971</v>
      </c>
      <c r="E8" s="11">
        <f t="shared" si="1"/>
        <v>250294</v>
      </c>
      <c r="F8" s="11">
        <f t="shared" si="1"/>
        <v>199188</v>
      </c>
      <c r="G8" s="11">
        <f t="shared" si="1"/>
        <v>543256</v>
      </c>
      <c r="H8" s="11">
        <f t="shared" si="1"/>
        <v>263657</v>
      </c>
      <c r="I8" s="11">
        <f t="shared" si="1"/>
        <v>50542</v>
      </c>
      <c r="J8" s="11">
        <f t="shared" si="1"/>
        <v>139389</v>
      </c>
      <c r="K8" s="11">
        <f t="shared" si="1"/>
        <v>125295</v>
      </c>
      <c r="L8" s="11">
        <f aca="true" t="shared" si="2" ref="L8:L27">SUM(B8:K8)</f>
        <v>2540934</v>
      </c>
    </row>
    <row r="9" spans="1:12" ht="17.25" customHeight="1">
      <c r="A9" s="15" t="s">
        <v>16</v>
      </c>
      <c r="B9" s="13">
        <f>+B10+B11</f>
        <v>33819</v>
      </c>
      <c r="C9" s="13">
        <f aca="true" t="shared" si="3" ref="C9:K9">+C10+C11</f>
        <v>48761</v>
      </c>
      <c r="D9" s="13">
        <f t="shared" si="3"/>
        <v>39033</v>
      </c>
      <c r="E9" s="13">
        <f t="shared" si="3"/>
        <v>31971</v>
      </c>
      <c r="F9" s="13">
        <f t="shared" si="3"/>
        <v>20450</v>
      </c>
      <c r="G9" s="13">
        <f t="shared" si="3"/>
        <v>45968</v>
      </c>
      <c r="H9" s="13">
        <f t="shared" si="3"/>
        <v>41118</v>
      </c>
      <c r="I9" s="13">
        <f t="shared" si="3"/>
        <v>7343</v>
      </c>
      <c r="J9" s="13">
        <f t="shared" si="3"/>
        <v>15242</v>
      </c>
      <c r="K9" s="13">
        <f t="shared" si="3"/>
        <v>14598</v>
      </c>
      <c r="L9" s="11">
        <f t="shared" si="2"/>
        <v>298303</v>
      </c>
    </row>
    <row r="10" spans="1:12" ht="17.25" customHeight="1">
      <c r="A10" s="29" t="s">
        <v>17</v>
      </c>
      <c r="B10" s="13">
        <v>33819</v>
      </c>
      <c r="C10" s="13">
        <v>48761</v>
      </c>
      <c r="D10" s="13">
        <v>39033</v>
      </c>
      <c r="E10" s="13">
        <v>31971</v>
      </c>
      <c r="F10" s="13">
        <v>20450</v>
      </c>
      <c r="G10" s="13">
        <v>45968</v>
      </c>
      <c r="H10" s="13">
        <v>41118</v>
      </c>
      <c r="I10" s="13">
        <v>7343</v>
      </c>
      <c r="J10" s="13">
        <v>15242</v>
      </c>
      <c r="K10" s="13">
        <v>14598</v>
      </c>
      <c r="L10" s="11">
        <f t="shared" si="2"/>
        <v>298303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222229</v>
      </c>
      <c r="C12" s="17">
        <f t="shared" si="4"/>
        <v>302931</v>
      </c>
      <c r="D12" s="17">
        <f t="shared" si="4"/>
        <v>280657</v>
      </c>
      <c r="E12" s="17">
        <f t="shared" si="4"/>
        <v>207933</v>
      </c>
      <c r="F12" s="17">
        <f t="shared" si="4"/>
        <v>168001</v>
      </c>
      <c r="G12" s="17">
        <f t="shared" si="4"/>
        <v>468995</v>
      </c>
      <c r="H12" s="17">
        <f t="shared" si="4"/>
        <v>211272</v>
      </c>
      <c r="I12" s="17">
        <f t="shared" si="4"/>
        <v>40645</v>
      </c>
      <c r="J12" s="17">
        <f t="shared" si="4"/>
        <v>118075</v>
      </c>
      <c r="K12" s="17">
        <f t="shared" si="4"/>
        <v>105062</v>
      </c>
      <c r="L12" s="11">
        <f t="shared" si="2"/>
        <v>2125800</v>
      </c>
    </row>
    <row r="13" spans="1:14" s="69" customFormat="1" ht="17.25" customHeight="1">
      <c r="A13" s="77" t="s">
        <v>19</v>
      </c>
      <c r="B13" s="78">
        <v>113096</v>
      </c>
      <c r="C13" s="78">
        <v>162169</v>
      </c>
      <c r="D13" s="78">
        <v>155753</v>
      </c>
      <c r="E13" s="78">
        <v>110072</v>
      </c>
      <c r="F13" s="78">
        <v>90006</v>
      </c>
      <c r="G13" s="78">
        <v>232367</v>
      </c>
      <c r="H13" s="78">
        <v>104358</v>
      </c>
      <c r="I13" s="78">
        <v>24039</v>
      </c>
      <c r="J13" s="78">
        <v>64602</v>
      </c>
      <c r="K13" s="78">
        <v>53238</v>
      </c>
      <c r="L13" s="79">
        <f t="shared" si="2"/>
        <v>1109700</v>
      </c>
      <c r="M13" s="80"/>
      <c r="N13" s="81"/>
    </row>
    <row r="14" spans="1:13" s="69" customFormat="1" ht="17.25" customHeight="1">
      <c r="A14" s="77" t="s">
        <v>20</v>
      </c>
      <c r="B14" s="78">
        <v>104183</v>
      </c>
      <c r="C14" s="78">
        <v>132998</v>
      </c>
      <c r="D14" s="78">
        <v>119770</v>
      </c>
      <c r="E14" s="78">
        <v>92793</v>
      </c>
      <c r="F14" s="78">
        <v>74904</v>
      </c>
      <c r="G14" s="78">
        <v>228452</v>
      </c>
      <c r="H14" s="78">
        <v>99368</v>
      </c>
      <c r="I14" s="78">
        <v>15532</v>
      </c>
      <c r="J14" s="78">
        <v>51759</v>
      </c>
      <c r="K14" s="78">
        <v>49733</v>
      </c>
      <c r="L14" s="79">
        <f t="shared" si="2"/>
        <v>969492</v>
      </c>
      <c r="M14" s="80"/>
    </row>
    <row r="15" spans="1:12" ht="17.25" customHeight="1">
      <c r="A15" s="14" t="s">
        <v>21</v>
      </c>
      <c r="B15" s="13">
        <v>4950</v>
      </c>
      <c r="C15" s="13">
        <v>7764</v>
      </c>
      <c r="D15" s="13">
        <v>5134</v>
      </c>
      <c r="E15" s="13">
        <v>5068</v>
      </c>
      <c r="F15" s="13">
        <v>3091</v>
      </c>
      <c r="G15" s="13">
        <v>8176</v>
      </c>
      <c r="H15" s="13">
        <v>7546</v>
      </c>
      <c r="I15" s="13">
        <v>1074</v>
      </c>
      <c r="J15" s="13">
        <v>1714</v>
      </c>
      <c r="K15" s="13">
        <v>2091</v>
      </c>
      <c r="L15" s="11">
        <f t="shared" si="2"/>
        <v>46608</v>
      </c>
    </row>
    <row r="16" spans="1:12" ht="17.25" customHeight="1">
      <c r="A16" s="15" t="s">
        <v>92</v>
      </c>
      <c r="B16" s="13">
        <f>B17+B18+B19</f>
        <v>11340</v>
      </c>
      <c r="C16" s="13">
        <f aca="true" t="shared" si="5" ref="C16:K16">C17+C18+C19</f>
        <v>16262</v>
      </c>
      <c r="D16" s="13">
        <f t="shared" si="5"/>
        <v>14281</v>
      </c>
      <c r="E16" s="13">
        <f t="shared" si="5"/>
        <v>10390</v>
      </c>
      <c r="F16" s="13">
        <f t="shared" si="5"/>
        <v>10737</v>
      </c>
      <c r="G16" s="13">
        <f t="shared" si="5"/>
        <v>28293</v>
      </c>
      <c r="H16" s="13">
        <f t="shared" si="5"/>
        <v>11267</v>
      </c>
      <c r="I16" s="13">
        <f t="shared" si="5"/>
        <v>2554</v>
      </c>
      <c r="J16" s="13">
        <f t="shared" si="5"/>
        <v>6072</v>
      </c>
      <c r="K16" s="13">
        <f t="shared" si="5"/>
        <v>5635</v>
      </c>
      <c r="L16" s="11">
        <f t="shared" si="2"/>
        <v>116831</v>
      </c>
    </row>
    <row r="17" spans="1:12" ht="17.25" customHeight="1">
      <c r="A17" s="14" t="s">
        <v>93</v>
      </c>
      <c r="B17" s="13">
        <v>11307</v>
      </c>
      <c r="C17" s="13">
        <v>16225</v>
      </c>
      <c r="D17" s="13">
        <v>14238</v>
      </c>
      <c r="E17" s="13">
        <v>10375</v>
      </c>
      <c r="F17" s="13">
        <v>10706</v>
      </c>
      <c r="G17" s="13">
        <v>28213</v>
      </c>
      <c r="H17" s="13">
        <v>11231</v>
      </c>
      <c r="I17" s="13">
        <v>2546</v>
      </c>
      <c r="J17" s="13">
        <v>6064</v>
      </c>
      <c r="K17" s="13">
        <v>5623</v>
      </c>
      <c r="L17" s="11">
        <f t="shared" si="2"/>
        <v>116528</v>
      </c>
    </row>
    <row r="18" spans="1:12" ht="17.25" customHeight="1">
      <c r="A18" s="14" t="s">
        <v>94</v>
      </c>
      <c r="B18" s="13">
        <v>20</v>
      </c>
      <c r="C18" s="13">
        <v>29</v>
      </c>
      <c r="D18" s="13">
        <v>26</v>
      </c>
      <c r="E18" s="13">
        <v>9</v>
      </c>
      <c r="F18" s="13">
        <v>20</v>
      </c>
      <c r="G18" s="13">
        <v>55</v>
      </c>
      <c r="H18" s="13">
        <v>23</v>
      </c>
      <c r="I18" s="13">
        <v>8</v>
      </c>
      <c r="J18" s="13">
        <v>5</v>
      </c>
      <c r="K18" s="13">
        <v>10</v>
      </c>
      <c r="L18" s="11">
        <f t="shared" si="2"/>
        <v>205</v>
      </c>
    </row>
    <row r="19" spans="1:12" ht="17.25" customHeight="1">
      <c r="A19" s="14" t="s">
        <v>95</v>
      </c>
      <c r="B19" s="13">
        <v>13</v>
      </c>
      <c r="C19" s="13">
        <v>8</v>
      </c>
      <c r="D19" s="13">
        <v>17</v>
      </c>
      <c r="E19" s="13">
        <v>6</v>
      </c>
      <c r="F19" s="13">
        <v>11</v>
      </c>
      <c r="G19" s="13">
        <v>25</v>
      </c>
      <c r="H19" s="13">
        <v>13</v>
      </c>
      <c r="I19" s="13">
        <v>0</v>
      </c>
      <c r="J19" s="13">
        <v>3</v>
      </c>
      <c r="K19" s="13">
        <v>2</v>
      </c>
      <c r="L19" s="11">
        <f t="shared" si="2"/>
        <v>98</v>
      </c>
    </row>
    <row r="20" spans="1:12" ht="17.25" customHeight="1">
      <c r="A20" s="16" t="s">
        <v>22</v>
      </c>
      <c r="B20" s="11">
        <f>+B21+B22+B23</f>
        <v>161511</v>
      </c>
      <c r="C20" s="11">
        <f aca="true" t="shared" si="6" ref="C20:K20">+C21+C22+C23</f>
        <v>193798</v>
      </c>
      <c r="D20" s="11">
        <f t="shared" si="6"/>
        <v>207322</v>
      </c>
      <c r="E20" s="11">
        <f t="shared" si="6"/>
        <v>134159</v>
      </c>
      <c r="F20" s="11">
        <f t="shared" si="6"/>
        <v>144610</v>
      </c>
      <c r="G20" s="11">
        <f t="shared" si="6"/>
        <v>398481</v>
      </c>
      <c r="H20" s="11">
        <f t="shared" si="6"/>
        <v>132205</v>
      </c>
      <c r="I20" s="11">
        <f t="shared" si="6"/>
        <v>32518</v>
      </c>
      <c r="J20" s="11">
        <f t="shared" si="6"/>
        <v>80666</v>
      </c>
      <c r="K20" s="11">
        <f t="shared" si="6"/>
        <v>68937</v>
      </c>
      <c r="L20" s="11">
        <f t="shared" si="2"/>
        <v>1554207</v>
      </c>
    </row>
    <row r="21" spans="1:13" s="69" customFormat="1" ht="17.25" customHeight="1">
      <c r="A21" s="62" t="s">
        <v>23</v>
      </c>
      <c r="B21" s="78">
        <v>90231</v>
      </c>
      <c r="C21" s="78">
        <v>118101</v>
      </c>
      <c r="D21" s="78">
        <v>128641</v>
      </c>
      <c r="E21" s="78">
        <v>79831</v>
      </c>
      <c r="F21" s="78">
        <v>85598</v>
      </c>
      <c r="G21" s="78">
        <v>214983</v>
      </c>
      <c r="H21" s="78">
        <v>76169</v>
      </c>
      <c r="I21" s="78">
        <v>20985</v>
      </c>
      <c r="J21" s="78">
        <v>48847</v>
      </c>
      <c r="K21" s="78">
        <v>38420</v>
      </c>
      <c r="L21" s="79">
        <f t="shared" si="2"/>
        <v>901806</v>
      </c>
      <c r="M21" s="80"/>
    </row>
    <row r="22" spans="1:13" s="69" customFormat="1" ht="17.25" customHeight="1">
      <c r="A22" s="62" t="s">
        <v>24</v>
      </c>
      <c r="B22" s="78">
        <v>68867</v>
      </c>
      <c r="C22" s="78">
        <v>72415</v>
      </c>
      <c r="D22" s="78">
        <v>76045</v>
      </c>
      <c r="E22" s="78">
        <v>52304</v>
      </c>
      <c r="F22" s="78">
        <v>57311</v>
      </c>
      <c r="G22" s="78">
        <v>179099</v>
      </c>
      <c r="H22" s="78">
        <v>53182</v>
      </c>
      <c r="I22" s="78">
        <v>11001</v>
      </c>
      <c r="J22" s="78">
        <v>30955</v>
      </c>
      <c r="K22" s="78">
        <v>29561</v>
      </c>
      <c r="L22" s="79">
        <f t="shared" si="2"/>
        <v>630740</v>
      </c>
      <c r="M22" s="80"/>
    </row>
    <row r="23" spans="1:12" ht="17.25" customHeight="1">
      <c r="A23" s="12" t="s">
        <v>25</v>
      </c>
      <c r="B23" s="13">
        <v>2413</v>
      </c>
      <c r="C23" s="13">
        <v>3282</v>
      </c>
      <c r="D23" s="13">
        <v>2636</v>
      </c>
      <c r="E23" s="13">
        <v>2024</v>
      </c>
      <c r="F23" s="13">
        <v>1701</v>
      </c>
      <c r="G23" s="13">
        <v>4399</v>
      </c>
      <c r="H23" s="13">
        <v>2854</v>
      </c>
      <c r="I23" s="13">
        <v>532</v>
      </c>
      <c r="J23" s="13">
        <v>864</v>
      </c>
      <c r="K23" s="13">
        <v>956</v>
      </c>
      <c r="L23" s="11">
        <f t="shared" si="2"/>
        <v>21661</v>
      </c>
    </row>
    <row r="24" spans="1:13" ht="17.25" customHeight="1">
      <c r="A24" s="16" t="s">
        <v>26</v>
      </c>
      <c r="B24" s="13">
        <f>+B25+B26</f>
        <v>90558</v>
      </c>
      <c r="C24" s="13">
        <f aca="true" t="shared" si="7" ref="C24:K24">+C25+C26</f>
        <v>135152</v>
      </c>
      <c r="D24" s="13">
        <f t="shared" si="7"/>
        <v>140547</v>
      </c>
      <c r="E24" s="13">
        <f t="shared" si="7"/>
        <v>89225</v>
      </c>
      <c r="F24" s="13">
        <f t="shared" si="7"/>
        <v>67014</v>
      </c>
      <c r="G24" s="13">
        <f t="shared" si="7"/>
        <v>148828</v>
      </c>
      <c r="H24" s="13">
        <f t="shared" si="7"/>
        <v>74865</v>
      </c>
      <c r="I24" s="13">
        <f t="shared" si="7"/>
        <v>23965</v>
      </c>
      <c r="J24" s="13">
        <f t="shared" si="7"/>
        <v>58878</v>
      </c>
      <c r="K24" s="13">
        <f t="shared" si="7"/>
        <v>38933</v>
      </c>
      <c r="L24" s="11">
        <f t="shared" si="2"/>
        <v>867965</v>
      </c>
      <c r="M24" s="51"/>
    </row>
    <row r="25" spans="1:13" ht="17.25" customHeight="1">
      <c r="A25" s="12" t="s">
        <v>113</v>
      </c>
      <c r="B25" s="13">
        <v>65632</v>
      </c>
      <c r="C25" s="13">
        <v>104772</v>
      </c>
      <c r="D25" s="13">
        <v>108931</v>
      </c>
      <c r="E25" s="13">
        <v>71280</v>
      </c>
      <c r="F25" s="13">
        <v>50779</v>
      </c>
      <c r="G25" s="13">
        <v>112324</v>
      </c>
      <c r="H25" s="13">
        <v>56457</v>
      </c>
      <c r="I25" s="13">
        <v>19901</v>
      </c>
      <c r="J25" s="13">
        <v>44944</v>
      </c>
      <c r="K25" s="13">
        <v>29752</v>
      </c>
      <c r="L25" s="11">
        <f t="shared" si="2"/>
        <v>664772</v>
      </c>
      <c r="M25" s="50"/>
    </row>
    <row r="26" spans="1:13" ht="17.25" customHeight="1">
      <c r="A26" s="12" t="s">
        <v>114</v>
      </c>
      <c r="B26" s="13">
        <v>24926</v>
      </c>
      <c r="C26" s="13">
        <v>30380</v>
      </c>
      <c r="D26" s="13">
        <v>31616</v>
      </c>
      <c r="E26" s="13">
        <v>17945</v>
      </c>
      <c r="F26" s="13">
        <v>16235</v>
      </c>
      <c r="G26" s="13">
        <v>36504</v>
      </c>
      <c r="H26" s="13">
        <v>18408</v>
      </c>
      <c r="I26" s="13">
        <v>4064</v>
      </c>
      <c r="J26" s="13">
        <v>13934</v>
      </c>
      <c r="K26" s="13">
        <v>9181</v>
      </c>
      <c r="L26" s="11">
        <f t="shared" si="2"/>
        <v>203193</v>
      </c>
      <c r="M26" s="50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4622</v>
      </c>
      <c r="I27" s="11">
        <v>0</v>
      </c>
      <c r="J27" s="11">
        <v>0</v>
      </c>
      <c r="K27" s="11">
        <v>0</v>
      </c>
      <c r="L27" s="11">
        <f t="shared" si="2"/>
        <v>4622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7">
        <f>SUM(B30:B33)</f>
        <v>2.9411</v>
      </c>
      <c r="C29" s="57">
        <f aca="true" t="shared" si="8" ref="C29:K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3.1809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57">
        <f t="shared" si="8"/>
        <v>2.9983999999999997</v>
      </c>
      <c r="L29" s="19">
        <v>0</v>
      </c>
    </row>
    <row r="30" spans="1:12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3.1856</v>
      </c>
      <c r="G30" s="32">
        <v>2.6354</v>
      </c>
      <c r="H30" s="32">
        <v>3.0219</v>
      </c>
      <c r="I30" s="32">
        <v>4.999</v>
      </c>
      <c r="J30" s="32">
        <v>3.1784</v>
      </c>
      <c r="K30" s="32">
        <v>3.0031</v>
      </c>
      <c r="L30" s="19">
        <v>0</v>
      </c>
    </row>
    <row r="31" spans="1:12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91">
        <v>-0.0047</v>
      </c>
      <c r="L32" s="59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19296.78</v>
      </c>
      <c r="I35" s="19">
        <v>0</v>
      </c>
      <c r="J35" s="19">
        <v>0</v>
      </c>
      <c r="K35" s="19">
        <v>0</v>
      </c>
      <c r="L35" s="23">
        <f>SUM(B35:K35)</f>
        <v>19296.78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19">
        <v>0</v>
      </c>
      <c r="L36" s="23">
        <f>SUM(B36:K36)</f>
        <v>57287.9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24755.27</v>
      </c>
      <c r="C39" s="23">
        <f aca="true" t="shared" si="9" ref="C39:K39">+C43+C40</f>
        <v>33061.57</v>
      </c>
      <c r="D39" s="23">
        <f t="shared" si="9"/>
        <v>37445.72</v>
      </c>
      <c r="E39" s="23">
        <f t="shared" si="9"/>
        <v>23034.980000000003</v>
      </c>
      <c r="F39" s="23">
        <f t="shared" si="9"/>
        <v>19312.3</v>
      </c>
      <c r="G39" s="23">
        <f t="shared" si="9"/>
        <v>37511.06</v>
      </c>
      <c r="H39" s="23">
        <f t="shared" si="9"/>
        <v>24370.100000000002</v>
      </c>
      <c r="I39" s="23">
        <f t="shared" si="9"/>
        <v>1065.72</v>
      </c>
      <c r="J39" s="23">
        <f t="shared" si="9"/>
        <v>2217.04</v>
      </c>
      <c r="K39" s="23">
        <f t="shared" si="9"/>
        <v>12736.390000000001</v>
      </c>
      <c r="L39" s="23">
        <f>SUM(B39:K39)</f>
        <v>215510.15000000002</v>
      </c>
    </row>
    <row r="40" spans="1:12" ht="17.25" customHeight="1">
      <c r="A40" s="16" t="s">
        <v>37</v>
      </c>
      <c r="B40" s="23">
        <f>+B54</f>
        <v>20663.59</v>
      </c>
      <c r="C40" s="23">
        <f aca="true" t="shared" si="10" ref="C40:K40">+C54</f>
        <v>27287.85</v>
      </c>
      <c r="D40" s="23">
        <f t="shared" si="10"/>
        <v>31059.96</v>
      </c>
      <c r="E40" s="23">
        <f t="shared" si="10"/>
        <v>19589.58</v>
      </c>
      <c r="F40" s="23">
        <f t="shared" si="10"/>
        <v>15935.38</v>
      </c>
      <c r="G40" s="23">
        <f t="shared" si="10"/>
        <v>30080.98</v>
      </c>
      <c r="H40" s="23">
        <f t="shared" si="10"/>
        <v>20655.06</v>
      </c>
      <c r="I40" s="19">
        <v>0</v>
      </c>
      <c r="J40" s="71">
        <v>0</v>
      </c>
      <c r="K40" s="23">
        <f t="shared" si="10"/>
        <v>10831.79</v>
      </c>
      <c r="L40" s="23">
        <f>SUM(B40:K40)</f>
        <v>176104.19</v>
      </c>
    </row>
    <row r="41" spans="1:12" ht="17.25" customHeight="1">
      <c r="A41" s="12" t="s">
        <v>38</v>
      </c>
      <c r="B41" s="71">
        <v>881</v>
      </c>
      <c r="C41" s="71">
        <v>1249</v>
      </c>
      <c r="D41" s="71">
        <v>1279</v>
      </c>
      <c r="E41" s="71">
        <v>729</v>
      </c>
      <c r="F41" s="71">
        <v>730</v>
      </c>
      <c r="G41" s="71">
        <v>1521</v>
      </c>
      <c r="H41" s="71">
        <v>832</v>
      </c>
      <c r="I41" s="71">
        <v>0</v>
      </c>
      <c r="J41" s="71">
        <v>0</v>
      </c>
      <c r="K41" s="71">
        <v>388</v>
      </c>
      <c r="L41" s="63">
        <f>SUM(B41:K41)</f>
        <v>7609</v>
      </c>
    </row>
    <row r="42" spans="1:12" ht="17.25" customHeight="1">
      <c r="A42" s="12" t="s">
        <v>39</v>
      </c>
      <c r="B42" s="23">
        <f>ROUND(B40/B41,2)</f>
        <v>23.45</v>
      </c>
      <c r="C42" s="23">
        <f aca="true" t="shared" si="11" ref="C42:H42">ROUND(C40/C41,2)</f>
        <v>21.85</v>
      </c>
      <c r="D42" s="23">
        <f t="shared" si="11"/>
        <v>24.28</v>
      </c>
      <c r="E42" s="23">
        <f t="shared" si="11"/>
        <v>26.87</v>
      </c>
      <c r="F42" s="23">
        <f t="shared" si="11"/>
        <v>21.83</v>
      </c>
      <c r="G42" s="23">
        <f t="shared" si="11"/>
        <v>19.78</v>
      </c>
      <c r="H42" s="23">
        <f t="shared" si="11"/>
        <v>24.83</v>
      </c>
      <c r="I42" s="71">
        <v>0</v>
      </c>
      <c r="J42" s="71">
        <v>0</v>
      </c>
      <c r="K42" s="23">
        <f>ROUND(K40/K41,2)</f>
        <v>27.92</v>
      </c>
      <c r="L42" s="23">
        <f>ROUND(L40/L41,2)</f>
        <v>23.14</v>
      </c>
    </row>
    <row r="43" spans="1:12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2" ref="D43:K43">ROUND(D44*D45,2)</f>
        <v>6385.76</v>
      </c>
      <c r="E43" s="61">
        <f t="shared" si="12"/>
        <v>3445.4</v>
      </c>
      <c r="F43" s="61">
        <f t="shared" si="12"/>
        <v>3376.92</v>
      </c>
      <c r="G43" s="61">
        <f t="shared" si="12"/>
        <v>7430.08</v>
      </c>
      <c r="H43" s="61">
        <f t="shared" si="12"/>
        <v>3715.04</v>
      </c>
      <c r="I43" s="61">
        <f t="shared" si="12"/>
        <v>1065.72</v>
      </c>
      <c r="J43" s="61">
        <f t="shared" si="12"/>
        <v>2217.04</v>
      </c>
      <c r="K43" s="61">
        <f t="shared" si="12"/>
        <v>1904.6</v>
      </c>
      <c r="L43" s="23">
        <f>SUM(B43:K43)</f>
        <v>39405.96000000001</v>
      </c>
    </row>
    <row r="44" spans="1:12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789</v>
      </c>
      <c r="G44" s="63">
        <v>1736</v>
      </c>
      <c r="H44" s="63">
        <v>868</v>
      </c>
      <c r="I44" s="63">
        <v>249</v>
      </c>
      <c r="J44" s="63">
        <v>518</v>
      </c>
      <c r="K44" s="63">
        <v>445</v>
      </c>
      <c r="L44" s="63">
        <f>SUM(B44:K44)</f>
        <v>9207</v>
      </c>
    </row>
    <row r="45" spans="1:13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59">
        <v>4.28</v>
      </c>
      <c r="L45" s="61">
        <v>4.28</v>
      </c>
      <c r="M45" s="55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1719875.48</v>
      </c>
      <c r="C47" s="22">
        <f aca="true" t="shared" si="13" ref="C47:H47">+C48+C60</f>
        <v>2581358.9900000007</v>
      </c>
      <c r="D47" s="22">
        <f t="shared" si="13"/>
        <v>2973323.9599999995</v>
      </c>
      <c r="E47" s="22">
        <f t="shared" si="13"/>
        <v>1813425.07</v>
      </c>
      <c r="F47" s="22">
        <f t="shared" si="13"/>
        <v>1747078.7899999998</v>
      </c>
      <c r="G47" s="22">
        <f t="shared" si="13"/>
        <v>3592950.1699999995</v>
      </c>
      <c r="H47" s="22">
        <f t="shared" si="13"/>
        <v>1632484.55</v>
      </c>
      <c r="I47" s="22">
        <f>+I48+I60</f>
        <v>536083.7</v>
      </c>
      <c r="J47" s="22">
        <f>+J48+J60</f>
        <v>981119.34</v>
      </c>
      <c r="K47" s="22">
        <f>+K48+K60</f>
        <v>774401.1900000002</v>
      </c>
      <c r="L47" s="22">
        <f aca="true" t="shared" si="14" ref="L47:L60">SUM(B47:K47)</f>
        <v>18352101.240000002</v>
      </c>
    </row>
    <row r="48" spans="1:12" ht="17.25" customHeight="1">
      <c r="A48" s="16" t="s">
        <v>138</v>
      </c>
      <c r="B48" s="23">
        <f>SUM(B49:B59)</f>
        <v>1702863.34</v>
      </c>
      <c r="C48" s="23">
        <f aca="true" t="shared" si="15" ref="C48:K48">SUM(C49:C59)</f>
        <v>2556721.6800000006</v>
      </c>
      <c r="D48" s="23">
        <f t="shared" si="15"/>
        <v>2948434.5599999996</v>
      </c>
      <c r="E48" s="23">
        <f t="shared" si="15"/>
        <v>1789987.31</v>
      </c>
      <c r="F48" s="23">
        <f t="shared" si="15"/>
        <v>1732646.7499999998</v>
      </c>
      <c r="G48" s="23">
        <f t="shared" si="15"/>
        <v>3566049.4999999995</v>
      </c>
      <c r="H48" s="23">
        <f t="shared" si="15"/>
        <v>1615196.23</v>
      </c>
      <c r="I48" s="23">
        <f t="shared" si="15"/>
        <v>536083.7</v>
      </c>
      <c r="J48" s="23">
        <f t="shared" si="15"/>
        <v>967095.01</v>
      </c>
      <c r="K48" s="23">
        <f t="shared" si="15"/>
        <v>774401.1900000002</v>
      </c>
      <c r="L48" s="23">
        <f t="shared" si="14"/>
        <v>18189479.270000003</v>
      </c>
    </row>
    <row r="49" spans="1:12" ht="17.25" customHeight="1">
      <c r="A49" s="34" t="s">
        <v>43</v>
      </c>
      <c r="B49" s="23">
        <f aca="true" t="shared" si="16" ref="B49:H49">ROUND(B30*B7,2)</f>
        <v>1530268.38</v>
      </c>
      <c r="C49" s="23">
        <f t="shared" si="16"/>
        <v>2291838.49</v>
      </c>
      <c r="D49" s="23">
        <f t="shared" si="16"/>
        <v>2530035.5</v>
      </c>
      <c r="E49" s="23">
        <f t="shared" si="16"/>
        <v>1494785.66</v>
      </c>
      <c r="F49" s="23">
        <f t="shared" si="16"/>
        <v>1308682.71</v>
      </c>
      <c r="G49" s="23">
        <f t="shared" si="16"/>
        <v>2874075</v>
      </c>
      <c r="H49" s="23">
        <f t="shared" si="16"/>
        <v>1436457.14</v>
      </c>
      <c r="I49" s="23">
        <f>ROUND(I30*I7,2)</f>
        <v>535017.98</v>
      </c>
      <c r="J49" s="23">
        <f>ROUND(J30*J7,2)</f>
        <v>886560.65</v>
      </c>
      <c r="K49" s="23">
        <f>ROUND(K30*K7,2)</f>
        <v>700217.81</v>
      </c>
      <c r="L49" s="23">
        <f t="shared" si="14"/>
        <v>15587939.320000002</v>
      </c>
    </row>
    <row r="50" spans="1:12" ht="17.25" customHeight="1">
      <c r="A50" s="34" t="s">
        <v>44</v>
      </c>
      <c r="B50" s="19">
        <v>0</v>
      </c>
      <c r="C50" s="23">
        <f>ROUND(C31*C7,2)</f>
        <v>5094.21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3">
        <f t="shared" si="14"/>
        <v>5094.21</v>
      </c>
    </row>
    <row r="51" spans="1:12" ht="17.25" customHeight="1">
      <c r="A51" s="64" t="s">
        <v>103</v>
      </c>
      <c r="B51" s="65">
        <f aca="true" t="shared" si="17" ref="B51:H51">ROUND(B32*B7,2)</f>
        <v>-2493.39</v>
      </c>
      <c r="C51" s="65">
        <f t="shared" si="17"/>
        <v>-3414.83</v>
      </c>
      <c r="D51" s="65">
        <f t="shared" si="17"/>
        <v>-3409.2</v>
      </c>
      <c r="E51" s="65">
        <f t="shared" si="17"/>
        <v>-2169.66</v>
      </c>
      <c r="F51" s="65">
        <f t="shared" si="17"/>
        <v>-1930.82</v>
      </c>
      <c r="G51" s="65">
        <f t="shared" si="17"/>
        <v>-4253.2</v>
      </c>
      <c r="H51" s="65">
        <f t="shared" si="17"/>
        <v>-2186.61</v>
      </c>
      <c r="I51" s="19">
        <v>0</v>
      </c>
      <c r="J51" s="19">
        <v>0</v>
      </c>
      <c r="K51" s="65">
        <f>ROUND(K32*K7,2)</f>
        <v>-1095.88</v>
      </c>
      <c r="L51" s="65">
        <f t="shared" si="14"/>
        <v>-20953.59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f t="shared" si="14"/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19296.78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4"/>
        <v>19296.78</v>
      </c>
    </row>
    <row r="54" spans="1:12" ht="17.25" customHeight="1">
      <c r="A54" s="12" t="s">
        <v>47</v>
      </c>
      <c r="B54" s="36">
        <v>20663.59</v>
      </c>
      <c r="C54" s="36">
        <v>27287.85</v>
      </c>
      <c r="D54" s="36">
        <v>31059.96</v>
      </c>
      <c r="E54" s="36">
        <v>19589.58</v>
      </c>
      <c r="F54" s="36">
        <v>15935.38</v>
      </c>
      <c r="G54" s="36">
        <v>30080.98</v>
      </c>
      <c r="H54" s="36">
        <v>20655.06</v>
      </c>
      <c r="I54" s="19">
        <v>0</v>
      </c>
      <c r="J54" s="19">
        <v>0</v>
      </c>
      <c r="K54" s="36">
        <v>10831.79</v>
      </c>
      <c r="L54" s="23">
        <f t="shared" si="14"/>
        <v>176104.19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4"/>
        <v>39405.96000000001</v>
      </c>
    </row>
    <row r="56" spans="1:12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4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3717.81</v>
      </c>
      <c r="L57" s="23">
        <f t="shared" si="14"/>
        <v>3717.81</v>
      </c>
    </row>
    <row r="58" spans="1:12" ht="17.25" customHeight="1">
      <c r="A58" s="12" t="s">
        <v>137</v>
      </c>
      <c r="B58" s="36">
        <v>89372.33</v>
      </c>
      <c r="C58" s="36">
        <v>130015.68</v>
      </c>
      <c r="D58" s="36">
        <v>209827.79</v>
      </c>
      <c r="E58" s="36">
        <v>85322.55</v>
      </c>
      <c r="F58" s="36">
        <v>215312.35</v>
      </c>
      <c r="G58" s="36">
        <v>167451.05</v>
      </c>
      <c r="H58" s="36">
        <v>83815.55</v>
      </c>
      <c r="I58" s="19">
        <v>0</v>
      </c>
      <c r="J58" s="36">
        <v>54005</v>
      </c>
      <c r="K58" s="19">
        <v>0</v>
      </c>
      <c r="L58" s="65">
        <f t="shared" si="14"/>
        <v>1035122.3</v>
      </c>
    </row>
    <row r="59" spans="1:12" ht="17.25" customHeight="1">
      <c r="A59" s="12" t="s">
        <v>144</v>
      </c>
      <c r="B59" s="36">
        <v>60960.75</v>
      </c>
      <c r="C59" s="36">
        <v>100126.56</v>
      </c>
      <c r="D59" s="36">
        <v>174534.75</v>
      </c>
      <c r="E59" s="36">
        <v>189013.78</v>
      </c>
      <c r="F59" s="36">
        <v>191270.21</v>
      </c>
      <c r="G59" s="36">
        <v>491265.59</v>
      </c>
      <c r="H59" s="36">
        <v>53443.27</v>
      </c>
      <c r="I59" s="19">
        <v>0</v>
      </c>
      <c r="J59" s="36">
        <v>24312.32</v>
      </c>
      <c r="K59" s="36">
        <v>58825.06</v>
      </c>
      <c r="L59" s="65">
        <f t="shared" si="14"/>
        <v>1343752.29</v>
      </c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19">
        <v>0</v>
      </c>
      <c r="L60" s="36">
        <f t="shared" si="14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7"/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/>
      <c r="L62" s="56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>+B65+B72+B107+B108</f>
        <v>-10437.690000000002</v>
      </c>
      <c r="C64" s="35">
        <f>+C65+C72+C107+C108</f>
        <v>411179.38</v>
      </c>
      <c r="D64" s="35">
        <f>+D65+D72+D107+D108</f>
        <v>391134.75</v>
      </c>
      <c r="E64" s="35">
        <f>+E65+E72+E107+E108</f>
        <v>256736.95</v>
      </c>
      <c r="F64" s="35">
        <f>+F65+F72+F107+F108</f>
        <v>-57156.03999999998</v>
      </c>
      <c r="G64" s="35">
        <f>+G65+G72+G107+G108</f>
        <v>-254684.34000000003</v>
      </c>
      <c r="H64" s="35">
        <f>+H65+H72+H107+H108</f>
        <v>181793.81</v>
      </c>
      <c r="I64" s="35">
        <f>+I65+I72+I107+I108</f>
        <v>-44068.439999999995</v>
      </c>
      <c r="J64" s="35">
        <f>+J65+J72+J107+J108</f>
        <v>166153.06</v>
      </c>
      <c r="K64" s="35">
        <f>+K65+K72+K107+K108</f>
        <v>-66184</v>
      </c>
      <c r="L64" s="35">
        <f aca="true" t="shared" si="18" ref="L64:L112">SUM(B64:K64)</f>
        <v>974467.44</v>
      </c>
    </row>
    <row r="65" spans="1:12" ht="18.75" customHeight="1">
      <c r="A65" s="16" t="s">
        <v>74</v>
      </c>
      <c r="B65" s="35">
        <f aca="true" t="shared" si="19" ref="B65:K65">B66+B67+B68+B69+B70+B71</f>
        <v>-295834.22</v>
      </c>
      <c r="C65" s="35">
        <f t="shared" si="19"/>
        <v>-199817.51</v>
      </c>
      <c r="D65" s="35">
        <f t="shared" si="19"/>
        <v>-204842.87</v>
      </c>
      <c r="E65" s="35">
        <f t="shared" si="19"/>
        <v>-318057.94</v>
      </c>
      <c r="F65" s="35">
        <f t="shared" si="19"/>
        <v>-304475.05</v>
      </c>
      <c r="G65" s="35">
        <f t="shared" si="19"/>
        <v>-344530.95</v>
      </c>
      <c r="H65" s="35">
        <f t="shared" si="19"/>
        <v>-164472</v>
      </c>
      <c r="I65" s="35">
        <f t="shared" si="19"/>
        <v>-29372</v>
      </c>
      <c r="J65" s="35">
        <f t="shared" si="19"/>
        <v>-60968</v>
      </c>
      <c r="K65" s="35">
        <f t="shared" si="19"/>
        <v>-58392</v>
      </c>
      <c r="L65" s="35">
        <f t="shared" si="18"/>
        <v>-1980762.54</v>
      </c>
    </row>
    <row r="66" spans="1:12" ht="18.75" customHeight="1">
      <c r="A66" s="12" t="s">
        <v>75</v>
      </c>
      <c r="B66" s="35">
        <f>-ROUND(B9*$D$3,2)</f>
        <v>-135276</v>
      </c>
      <c r="C66" s="35">
        <f aca="true" t="shared" si="20" ref="C66:K66">-ROUND(C9*$D$3,2)</f>
        <v>-195044</v>
      </c>
      <c r="D66" s="35">
        <f t="shared" si="20"/>
        <v>-156132</v>
      </c>
      <c r="E66" s="35">
        <f t="shared" si="20"/>
        <v>-127884</v>
      </c>
      <c r="F66" s="35">
        <f t="shared" si="20"/>
        <v>-81800</v>
      </c>
      <c r="G66" s="35">
        <f t="shared" si="20"/>
        <v>-183872</v>
      </c>
      <c r="H66" s="35">
        <f t="shared" si="20"/>
        <v>-164472</v>
      </c>
      <c r="I66" s="35">
        <f t="shared" si="20"/>
        <v>-29372</v>
      </c>
      <c r="J66" s="35">
        <f t="shared" si="20"/>
        <v>-60968</v>
      </c>
      <c r="K66" s="35">
        <f t="shared" si="20"/>
        <v>-58392</v>
      </c>
      <c r="L66" s="35">
        <f t="shared" si="18"/>
        <v>-1193212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8"/>
        <v>0</v>
      </c>
    </row>
    <row r="68" spans="1:12" ht="18.75" customHeight="1">
      <c r="A68" s="12" t="s">
        <v>97</v>
      </c>
      <c r="B68" s="19">
        <v>-1200</v>
      </c>
      <c r="C68" s="19">
        <v>-284</v>
      </c>
      <c r="D68" s="19">
        <v>-380</v>
      </c>
      <c r="E68" s="19">
        <v>-812</v>
      </c>
      <c r="F68" s="19">
        <v>-984</v>
      </c>
      <c r="G68" s="19">
        <v>-424</v>
      </c>
      <c r="H68" s="19">
        <v>0</v>
      </c>
      <c r="I68" s="19">
        <v>0</v>
      </c>
      <c r="J68" s="19">
        <v>0</v>
      </c>
      <c r="K68" s="19">
        <v>0</v>
      </c>
      <c r="L68" s="19">
        <f t="shared" si="18"/>
        <v>-4084</v>
      </c>
    </row>
    <row r="69" spans="1:12" ht="18.75" customHeight="1">
      <c r="A69" s="12" t="s">
        <v>104</v>
      </c>
      <c r="B69" s="19">
        <v>-6716</v>
      </c>
      <c r="C69" s="19">
        <v>-1176</v>
      </c>
      <c r="D69" s="19">
        <v>-3048</v>
      </c>
      <c r="E69" s="19">
        <v>-3560</v>
      </c>
      <c r="F69" s="19">
        <v>-1792</v>
      </c>
      <c r="G69" s="19">
        <v>-1708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8"/>
        <v>-18000</v>
      </c>
    </row>
    <row r="70" spans="1:12" ht="18.75" customHeight="1">
      <c r="A70" s="12" t="s">
        <v>52</v>
      </c>
      <c r="B70" s="19">
        <v>-152642.22</v>
      </c>
      <c r="C70" s="19">
        <v>-3313.51</v>
      </c>
      <c r="D70" s="19">
        <v>-45282.87</v>
      </c>
      <c r="E70" s="19">
        <v>-185801.94</v>
      </c>
      <c r="F70" s="19">
        <v>-219899.05</v>
      </c>
      <c r="G70" s="19">
        <v>-158526.95</v>
      </c>
      <c r="H70" s="19">
        <v>0</v>
      </c>
      <c r="I70" s="19">
        <v>0</v>
      </c>
      <c r="J70" s="19">
        <v>0</v>
      </c>
      <c r="K70" s="19">
        <v>0</v>
      </c>
      <c r="L70" s="19">
        <f t="shared" si="18"/>
        <v>-765466.54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8"/>
        <v>0</v>
      </c>
    </row>
    <row r="72" spans="1:12" s="69" customFormat="1" ht="18.75" customHeight="1">
      <c r="A72" s="62" t="s">
        <v>79</v>
      </c>
      <c r="B72" s="65">
        <f>SUM(B73:B106)</f>
        <v>-17390.95</v>
      </c>
      <c r="C72" s="65">
        <f>SUM(C73:C106)</f>
        <v>-21459.230000000003</v>
      </c>
      <c r="D72" s="65">
        <f>SUM(D73:D106)</f>
        <v>-20988.24</v>
      </c>
      <c r="E72" s="19">
        <v>-13964.76</v>
      </c>
      <c r="F72" s="65">
        <f>SUM(F73:F106)</f>
        <v>-12751.13</v>
      </c>
      <c r="G72" s="65">
        <f>SUM(G73:G106)</f>
        <v>-30250.010000000002</v>
      </c>
      <c r="H72" s="19">
        <v>-16155.05</v>
      </c>
      <c r="I72" s="65">
        <f>SUM(I73:I106)</f>
        <v>-68498.4</v>
      </c>
      <c r="J72" s="19">
        <v>-10377.62</v>
      </c>
      <c r="K72" s="19">
        <v>-7792</v>
      </c>
      <c r="L72" s="65">
        <f t="shared" si="18"/>
        <v>-219627.38999999998</v>
      </c>
    </row>
    <row r="73" spans="1:12" ht="18.75" customHeight="1">
      <c r="A73" s="12" t="s">
        <v>54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8"/>
        <v>0</v>
      </c>
    </row>
    <row r="74" spans="1:12" ht="18.75" customHeight="1">
      <c r="A74" s="12" t="s">
        <v>55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5">
        <f t="shared" si="18"/>
        <v>-47.35</v>
      </c>
    </row>
    <row r="75" spans="1:12" ht="18.75" customHeight="1">
      <c r="A75" s="12" t="s">
        <v>56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5">
        <v>-2464.59</v>
      </c>
      <c r="J75" s="19">
        <v>0</v>
      </c>
      <c r="K75" s="19">
        <v>0</v>
      </c>
      <c r="L75" s="65">
        <f t="shared" si="18"/>
        <v>-3912.9900000000002</v>
      </c>
    </row>
    <row r="76" spans="1:12" ht="18.75" customHeight="1">
      <c r="A76" s="12" t="s">
        <v>57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-60000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58</v>
      </c>
      <c r="B77" s="65">
        <v>-14510.95</v>
      </c>
      <c r="C77" s="65">
        <v>-21065.24</v>
      </c>
      <c r="D77" s="65">
        <v>-19913.81</v>
      </c>
      <c r="E77" s="65">
        <v>-13964.76</v>
      </c>
      <c r="F77" s="65">
        <v>-12370.48</v>
      </c>
      <c r="G77" s="65">
        <v>-29243.33</v>
      </c>
      <c r="H77" s="65">
        <v>-14319.05</v>
      </c>
      <c r="I77" s="65">
        <v>-5033.81</v>
      </c>
      <c r="J77" s="65">
        <v>-10377.62</v>
      </c>
      <c r="K77" s="65">
        <v>-6820</v>
      </c>
      <c r="L77" s="65">
        <f t="shared" si="18"/>
        <v>-147619.05</v>
      </c>
    </row>
    <row r="78" spans="1:12" ht="18.75" customHeight="1">
      <c r="A78" s="12" t="s">
        <v>59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60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8"/>
        <v>0</v>
      </c>
    </row>
    <row r="80" spans="1:12" ht="18.75" customHeight="1">
      <c r="A80" s="12" t="s">
        <v>61</v>
      </c>
      <c r="B80" s="65">
        <v>-2880</v>
      </c>
      <c r="C80" s="65">
        <v>-360</v>
      </c>
      <c r="D80" s="19">
        <v>0</v>
      </c>
      <c r="E80" s="19">
        <v>0</v>
      </c>
      <c r="F80" s="19">
        <v>0</v>
      </c>
      <c r="G80" s="19">
        <v>0</v>
      </c>
      <c r="H80" s="65">
        <v>-1836</v>
      </c>
      <c r="I80" s="19">
        <v>0</v>
      </c>
      <c r="J80" s="19">
        <v>0</v>
      </c>
      <c r="K80" s="65">
        <v>-972</v>
      </c>
      <c r="L80" s="65">
        <f t="shared" si="18"/>
        <v>-6048</v>
      </c>
    </row>
    <row r="81" spans="1:12" ht="18.75" customHeight="1">
      <c r="A81" s="12" t="s">
        <v>62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8"/>
        <v>0</v>
      </c>
    </row>
    <row r="82" spans="1:12" ht="18.75" customHeight="1">
      <c r="A82" s="12" t="s">
        <v>63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8"/>
        <v>0</v>
      </c>
    </row>
    <row r="83" spans="1:12" ht="18.75" customHeight="1">
      <c r="A83" s="12" t="s">
        <v>64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8"/>
        <v>0</v>
      </c>
    </row>
    <row r="84" spans="1:12" ht="18.75" customHeight="1">
      <c r="A84" s="12" t="s">
        <v>65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8"/>
        <v>0</v>
      </c>
    </row>
    <row r="85" spans="1:12" ht="18.75" customHeight="1">
      <c r="A85" s="12" t="s">
        <v>66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8"/>
        <v>0</v>
      </c>
    </row>
    <row r="86" spans="1:12" ht="18.75" customHeight="1">
      <c r="A86" s="12" t="s">
        <v>67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8"/>
        <v>0</v>
      </c>
    </row>
    <row r="87" spans="1:12" ht="18.75" customHeight="1">
      <c r="A87" s="12" t="s">
        <v>68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5">
        <v>-1000</v>
      </c>
      <c r="J87" s="19">
        <v>0</v>
      </c>
      <c r="K87" s="19">
        <v>0</v>
      </c>
      <c r="L87" s="65">
        <f t="shared" si="18"/>
        <v>-1000</v>
      </c>
    </row>
    <row r="88" spans="1:12" ht="18.75" customHeight="1">
      <c r="A88" s="12" t="s">
        <v>77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8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5">
        <v>-1000</v>
      </c>
      <c r="H89" s="19">
        <v>0</v>
      </c>
      <c r="I89" s="19">
        <v>0</v>
      </c>
      <c r="J89" s="19">
        <v>0</v>
      </c>
      <c r="K89" s="19">
        <v>0</v>
      </c>
      <c r="L89" s="65">
        <f t="shared" si="18"/>
        <v>-1000</v>
      </c>
    </row>
    <row r="90" spans="1:12" ht="18.75" customHeight="1">
      <c r="A90" s="12" t="s">
        <v>80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8"/>
        <v>0</v>
      </c>
    </row>
    <row r="91" spans="1:12" ht="18.75" customHeight="1">
      <c r="A91" s="12" t="s">
        <v>84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8"/>
        <v>0</v>
      </c>
    </row>
    <row r="92" spans="1:12" ht="18.75" customHeight="1">
      <c r="A92" s="12" t="s">
        <v>85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8"/>
        <v>0</v>
      </c>
    </row>
    <row r="93" spans="1:12" ht="18.75" customHeight="1">
      <c r="A93" s="12" t="s">
        <v>86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8"/>
        <v>0</v>
      </c>
    </row>
    <row r="94" spans="1:13" ht="18.75" customHeight="1">
      <c r="A94" s="12" t="s">
        <v>87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8"/>
        <v>0</v>
      </c>
      <c r="M94" s="54"/>
    </row>
    <row r="95" spans="1:13" ht="18.75" customHeight="1">
      <c r="A95" s="12" t="s">
        <v>105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8"/>
        <v>0</v>
      </c>
      <c r="M95" s="53"/>
    </row>
    <row r="96" spans="1:13" ht="18.75" customHeight="1">
      <c r="A96" s="12" t="s">
        <v>91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8"/>
        <v>0</v>
      </c>
      <c r="M96" s="53"/>
    </row>
    <row r="97" spans="1:13" ht="18.75" customHeight="1">
      <c r="A97" s="12" t="s">
        <v>107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8"/>
        <v>0</v>
      </c>
      <c r="M97" s="53"/>
    </row>
    <row r="98" spans="1:13" ht="18.75" customHeight="1">
      <c r="A98" s="12" t="s">
        <v>108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8"/>
        <v>0</v>
      </c>
      <c r="M98" s="53"/>
    </row>
    <row r="99" spans="1:13" ht="18.75" customHeight="1">
      <c r="A99" s="12" t="s">
        <v>109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8"/>
        <v>0</v>
      </c>
      <c r="M99" s="53"/>
    </row>
    <row r="100" spans="1:13" s="69" customFormat="1" ht="18.75" customHeight="1">
      <c r="A100" s="62" t="s">
        <v>112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8"/>
        <v>0</v>
      </c>
      <c r="M100" s="68"/>
    </row>
    <row r="101" spans="1:13" ht="18.75" customHeight="1">
      <c r="A101" s="62" t="s">
        <v>110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8"/>
        <v>0</v>
      </c>
      <c r="M101" s="53"/>
    </row>
    <row r="102" spans="1:13" ht="18.75" customHeight="1">
      <c r="A102" s="62" t="s">
        <v>111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8"/>
        <v>0</v>
      </c>
      <c r="M102" s="53"/>
    </row>
    <row r="103" spans="1:13" ht="18.75" customHeight="1">
      <c r="A103" s="73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8"/>
        <v>0</v>
      </c>
      <c r="M103" s="53"/>
    </row>
    <row r="104" spans="1:13" ht="18.75" customHeight="1">
      <c r="A104" s="15" t="s">
        <v>116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8"/>
        <v>0</v>
      </c>
      <c r="M104" s="53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8"/>
        <v>0</v>
      </c>
      <c r="M105" s="53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53"/>
    </row>
    <row r="107" spans="1:13" ht="18.75" customHeight="1">
      <c r="A107" s="16" t="s">
        <v>142</v>
      </c>
      <c r="B107" s="24">
        <v>302787.48</v>
      </c>
      <c r="C107" s="24">
        <v>632456.12</v>
      </c>
      <c r="D107" s="24">
        <v>616965.86</v>
      </c>
      <c r="E107" s="24">
        <v>588759.65</v>
      </c>
      <c r="F107" s="24">
        <v>260070.14</v>
      </c>
      <c r="G107" s="24">
        <v>120096.62</v>
      </c>
      <c r="H107" s="24">
        <v>362420.86</v>
      </c>
      <c r="I107" s="24">
        <v>53801.96</v>
      </c>
      <c r="J107" s="24">
        <v>237498.68</v>
      </c>
      <c r="K107" s="19">
        <v>0</v>
      </c>
      <c r="L107" s="24">
        <f>SUM(B107:K107)</f>
        <v>3174857.37</v>
      </c>
      <c r="M107" s="53"/>
    </row>
    <row r="108" spans="1:13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8"/>
        <v>0</v>
      </c>
      <c r="M108" s="54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8"/>
        <v>0</v>
      </c>
      <c r="M109" s="52"/>
    </row>
    <row r="110" spans="1:13" ht="18.75" customHeight="1">
      <c r="A110" s="16" t="s">
        <v>82</v>
      </c>
      <c r="B110" s="24">
        <f aca="true" t="shared" si="21" ref="B110:H110">+B111+B112</f>
        <v>1709437.79</v>
      </c>
      <c r="C110" s="24">
        <f t="shared" si="21"/>
        <v>2992538.370000001</v>
      </c>
      <c r="D110" s="24">
        <f t="shared" si="21"/>
        <v>3364458.709999999</v>
      </c>
      <c r="E110" s="24">
        <f t="shared" si="21"/>
        <v>2070162.0200000003</v>
      </c>
      <c r="F110" s="24">
        <f t="shared" si="21"/>
        <v>1689922.75</v>
      </c>
      <c r="G110" s="24">
        <f t="shared" si="21"/>
        <v>3338265.8299999996</v>
      </c>
      <c r="H110" s="24">
        <f t="shared" si="21"/>
        <v>1814278.36</v>
      </c>
      <c r="I110" s="24">
        <f>+I111+I112</f>
        <v>492015.25999999995</v>
      </c>
      <c r="J110" s="24">
        <f>+J111+J112</f>
        <v>1147272.4000000001</v>
      </c>
      <c r="K110" s="24">
        <f>+K111+K112</f>
        <v>708217.1900000002</v>
      </c>
      <c r="L110" s="46">
        <f t="shared" si="18"/>
        <v>19326568.680000003</v>
      </c>
      <c r="M110" s="75"/>
    </row>
    <row r="111" spans="1:13" ht="18" customHeight="1">
      <c r="A111" s="16" t="s">
        <v>81</v>
      </c>
      <c r="B111" s="24">
        <f>+B48+B65+B72+B107</f>
        <v>1692425.6500000001</v>
      </c>
      <c r="C111" s="24">
        <f>+C48+C65+C72+C107</f>
        <v>2967901.060000001</v>
      </c>
      <c r="D111" s="24">
        <f>+D48+D65+D72+D107</f>
        <v>3339569.309999999</v>
      </c>
      <c r="E111" s="24">
        <f>+E48+E65+E72+E107</f>
        <v>2046724.2600000002</v>
      </c>
      <c r="F111" s="24">
        <f>+F48+F65+F72+F107</f>
        <v>1675490.71</v>
      </c>
      <c r="G111" s="24">
        <f>+G48+G65+G72+G107</f>
        <v>3311365.1599999997</v>
      </c>
      <c r="H111" s="24">
        <f>+H48+H65+H72+H107</f>
        <v>1796990.04</v>
      </c>
      <c r="I111" s="24">
        <f>+I48+I65+I72+I107</f>
        <v>492015.25999999995</v>
      </c>
      <c r="J111" s="24">
        <f>+J48+J65+J72+J107</f>
        <v>1133248.07</v>
      </c>
      <c r="K111" s="24">
        <f>+K48+K65+K72+K107</f>
        <v>708217.1900000002</v>
      </c>
      <c r="L111" s="46">
        <f t="shared" si="18"/>
        <v>19163946.71</v>
      </c>
      <c r="M111" s="52"/>
    </row>
    <row r="112" spans="1:13" ht="18.75" customHeight="1">
      <c r="A112" s="16" t="s">
        <v>98</v>
      </c>
      <c r="B112" s="24">
        <f aca="true" t="shared" si="22" ref="B112:K112">IF(+B60+B108+B113&lt;0,0,(B60+B108+B113))</f>
        <v>17012.14</v>
      </c>
      <c r="C112" s="24">
        <f t="shared" si="22"/>
        <v>24637.31</v>
      </c>
      <c r="D112" s="24">
        <f t="shared" si="22"/>
        <v>24889.4</v>
      </c>
      <c r="E112" s="24">
        <f t="shared" si="22"/>
        <v>23437.76</v>
      </c>
      <c r="F112" s="24">
        <f t="shared" si="22"/>
        <v>14432.04</v>
      </c>
      <c r="G112" s="24">
        <f t="shared" si="22"/>
        <v>26900.67</v>
      </c>
      <c r="H112" s="24">
        <f t="shared" si="22"/>
        <v>17288.32</v>
      </c>
      <c r="I112" s="19">
        <f t="shared" si="22"/>
        <v>0</v>
      </c>
      <c r="J112" s="24">
        <f t="shared" si="22"/>
        <v>14024.33</v>
      </c>
      <c r="K112" s="24">
        <f t="shared" si="22"/>
        <v>0</v>
      </c>
      <c r="L112" s="46">
        <f t="shared" si="18"/>
        <v>162621.97</v>
      </c>
      <c r="M112" s="76"/>
    </row>
    <row r="113" spans="1:14" ht="18.75" customHeight="1">
      <c r="A113" s="16" t="s">
        <v>83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31">
        <f>SUM(B113:J113)</f>
        <v>0</v>
      </c>
      <c r="N113" s="55"/>
    </row>
    <row r="114" spans="1:12" ht="18.75" customHeight="1">
      <c r="A114" s="16" t="s">
        <v>99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  <c r="L114" s="31">
        <f>SUM(B114:J114)</f>
        <v>0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2" ht="18.75" customHeight="1">
      <c r="A118" s="25" t="s">
        <v>69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19326568.700000003</v>
      </c>
    </row>
    <row r="119" spans="1:12" ht="18.75" customHeight="1">
      <c r="A119" s="26" t="s">
        <v>70</v>
      </c>
      <c r="B119" s="27">
        <v>242928.4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242928.4</v>
      </c>
    </row>
    <row r="120" spans="1:12" ht="18.75" customHeight="1">
      <c r="A120" s="26" t="s">
        <v>71</v>
      </c>
      <c r="B120" s="27">
        <v>1466509.39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1466509.39</v>
      </c>
    </row>
    <row r="121" spans="1:12" ht="18.75" customHeight="1">
      <c r="A121" s="26" t="s">
        <v>72</v>
      </c>
      <c r="B121" s="38">
        <v>0</v>
      </c>
      <c r="C121" s="27">
        <v>2992538.38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2992538.38</v>
      </c>
    </row>
    <row r="122" spans="1:12" ht="18.75" customHeight="1">
      <c r="A122" s="26" t="s">
        <v>73</v>
      </c>
      <c r="B122" s="38">
        <v>0</v>
      </c>
      <c r="C122" s="38">
        <v>0</v>
      </c>
      <c r="D122" s="27">
        <v>3130688.39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3" ref="L122:L139">SUM(B122:K122)</f>
        <v>3130688.39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233770.32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3"/>
        <v>233770.32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2049460.39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2049460.39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20701.63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20701.63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511900.54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511900.54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75550.38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75550.38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110513.14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110513.14</v>
      </c>
    </row>
    <row r="129" spans="1:12" ht="18.75" customHeight="1">
      <c r="A129" s="26" t="s">
        <v>123</v>
      </c>
      <c r="B129" s="66">
        <v>0</v>
      </c>
      <c r="C129" s="66">
        <v>0</v>
      </c>
      <c r="D129" s="66">
        <v>0</v>
      </c>
      <c r="E129" s="66">
        <v>0</v>
      </c>
      <c r="F129" s="67">
        <v>991958.69</v>
      </c>
      <c r="G129" s="66">
        <v>0</v>
      </c>
      <c r="H129" s="66">
        <v>0</v>
      </c>
      <c r="I129" s="66">
        <v>0</v>
      </c>
      <c r="J129" s="66">
        <v>0</v>
      </c>
      <c r="K129" s="66"/>
      <c r="L129" s="39">
        <f t="shared" si="23"/>
        <v>991958.69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959734.1</v>
      </c>
      <c r="H130" s="38">
        <v>0</v>
      </c>
      <c r="I130" s="38">
        <v>0</v>
      </c>
      <c r="J130" s="38">
        <v>0</v>
      </c>
      <c r="K130" s="38"/>
      <c r="L130" s="39">
        <f t="shared" si="23"/>
        <v>959734.1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77474.51</v>
      </c>
      <c r="H131" s="38">
        <v>0</v>
      </c>
      <c r="I131" s="38">
        <v>0</v>
      </c>
      <c r="J131" s="38">
        <v>0</v>
      </c>
      <c r="K131" s="38"/>
      <c r="L131" s="39">
        <f t="shared" si="23"/>
        <v>77474.51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469520.56</v>
      </c>
      <c r="H132" s="38">
        <v>0</v>
      </c>
      <c r="I132" s="38">
        <v>0</v>
      </c>
      <c r="J132" s="38">
        <v>0</v>
      </c>
      <c r="K132" s="38"/>
      <c r="L132" s="39">
        <f t="shared" si="23"/>
        <v>469520.56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509466.07</v>
      </c>
      <c r="H133" s="38">
        <v>0</v>
      </c>
      <c r="I133" s="38">
        <v>0</v>
      </c>
      <c r="J133" s="38">
        <v>0</v>
      </c>
      <c r="K133" s="38"/>
      <c r="L133" s="39">
        <f t="shared" si="23"/>
        <v>509466.07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1322070.59</v>
      </c>
      <c r="H134" s="38">
        <v>0</v>
      </c>
      <c r="I134" s="38">
        <v>0</v>
      </c>
      <c r="J134" s="38">
        <v>0</v>
      </c>
      <c r="K134" s="38"/>
      <c r="L134" s="39">
        <f t="shared" si="23"/>
        <v>1322070.59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681169.94</v>
      </c>
      <c r="I135" s="38">
        <v>0</v>
      </c>
      <c r="J135" s="38">
        <v>0</v>
      </c>
      <c r="K135" s="38"/>
      <c r="L135" s="39">
        <f t="shared" si="23"/>
        <v>681169.94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1133108.43</v>
      </c>
      <c r="I136" s="38">
        <v>0</v>
      </c>
      <c r="J136" s="38">
        <v>0</v>
      </c>
      <c r="K136" s="38"/>
      <c r="L136" s="39">
        <f t="shared" si="23"/>
        <v>1133108.43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492015.26</v>
      </c>
      <c r="J137" s="38">
        <v>0</v>
      </c>
      <c r="K137" s="38"/>
      <c r="L137" s="39">
        <f t="shared" si="23"/>
        <v>492015.26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7">
        <v>1147272.4</v>
      </c>
      <c r="K138" s="38"/>
      <c r="L138" s="39">
        <f t="shared" si="23"/>
        <v>1147272.4</v>
      </c>
    </row>
    <row r="139" spans="1:12" ht="18.75" customHeight="1">
      <c r="A139" s="74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708217.19</v>
      </c>
      <c r="L139" s="42">
        <f t="shared" si="23"/>
        <v>708217.19</v>
      </c>
    </row>
    <row r="140" spans="1:12" ht="18.75" customHeight="1">
      <c r="A140" s="72" t="s">
        <v>143</v>
      </c>
      <c r="B140" s="48">
        <v>0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f>J110-J139</f>
        <v>1147272.4000000001</v>
      </c>
      <c r="K140" s="48"/>
      <c r="L140" s="49"/>
    </row>
    <row r="141" ht="18" customHeight="1">
      <c r="A141" s="72"/>
    </row>
    <row r="142" ht="18" customHeight="1">
      <c r="A142" s="72"/>
    </row>
    <row r="143" ht="18" customHeight="1">
      <c r="A143" s="72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2018-07-30T19:50:14Z</dcterms:modified>
  <cp:category/>
  <cp:version/>
  <cp:contentType/>
  <cp:contentStatus/>
</cp:coreProperties>
</file>