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<sst xmlns="http://schemas.openxmlformats.org/spreadsheetml/2006/main" count="145" uniqueCount="145">
  <si>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</si>
  <si>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</si>
  <si>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</si>
  <si>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</si>
  <si>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</si>
  <si>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</si>
  <si>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</si>
  <si>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</si>
  <si>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</si>
  <si>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</si>
  <si>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</si>
  <si>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</si>
  <si>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</si>
  <si>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</si>
  <si>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</si>
  <si>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</si>
  <si>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</si>
  <si>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</si>
  <si>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</si>
  <si>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</si>
  <si>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</si>
  <si>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</si>
  <si>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</si>
  <si>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</si>
  <si>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</si>
  <si>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</si>
  <si>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</si>
  <si>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</si>
  <si>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</si>
  <si>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</si>
  <si>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</si>
  <si>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</si>
  <si>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</si>
  <si>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</si>
  <si>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</si>
  <si>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</si>
  <si>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</si>
  <si>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</si>
  <si>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</si>
  <si>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</si>
  <si>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</si>
  <si>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</si>
  <si>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</si>
  <si>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</si>
  <si>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</si>
  <si>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</si>
  <si>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</si>
  <si>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</si>
  <si>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</si>
  <si>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</si>
  <si>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</si>
  <si>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</si>
  <si>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</si>
  <si>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</si>
  <si>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</si>
  <si>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</si>
  <si>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</si>
  <si>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</si>
  <si>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</si>
  <si>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</si>
  <si>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</si>
  <si>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</si>
  <si>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</si>
  <si>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</si>
  <si>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</si>
  <si>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</si>
  <si>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</si>
  <si>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</si>
  <si>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</si>
  <si>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</si>
  <si>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</si>
  <si>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</si>
  <si>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</si>
  <si>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</si>
  <si>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</si>
  <si>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</si>
  <si>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</si>
  <si>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</si>
  <si>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</si>
  <si>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</si>
  <si>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</si>
  <si>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</si>
  <si>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</si>
  <si>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</si>
  <si>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</si>
  <si>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</si>
  <si>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</si>
  <si>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</si>
  <si>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</si>
  <si>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</si>
  <si>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</si>
  <si>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</si>
  <si>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</si>
  <si>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</si>
  <si>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</si>
  <si>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</si>
  <si>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</si>
  <si>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</si>
  <si>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</si>
  <si>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</si>
  <si>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</si>
  <si>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</si>
  <si>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</si>
  <si>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</si>
  <si>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</si>
  <si>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</si>
  <si>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</si>
  <si>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</si>
  <si>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</si>
  <si>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</si>
  <si>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</si>
  <si>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</si>
  <si>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</si>
  <si>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</si>
  <si>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</si>
  <si>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</si>
  <si>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</si>
  <si>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</si>
  <si>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</si>
  <si>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</si>
  <si>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</si>
  <si>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</si>
  <si>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</si>
  <si>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</si>
  <si>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</si>
  <si>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</si>
  <si>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</si>
  <si>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</si>
  <si>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</si>
  <si>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</si>
  <si>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</si>
  <si>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</si>
  <si>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</si>
  <si>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</si>
  <si>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</si>
  <si>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</si>
  <si>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</si>
  <si>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</si>
  <si>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</si>
  <si>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</si>
  <si>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</si>
  <si>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</si>
  <si>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OPERAÇÃO 23/07/18 - VENCIMENTO 30/07/18</t>
  </si>
  <si>
    <t>6.3. Revisão de Remuneração pelo Transporte Coletivo ¹</t>
  </si>
  <si>
    <t>¹ Passageiros transportados, processados pelo sistema de bilhetagem eletrônica, referentes ao mês de junho/18 (576.338 passageiros).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</si>
</sst>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61.625" style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">
      <c r="A2" s="83" t="s">
        <v>142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4" t="s">
        <v>14</v>
      </c>
      <c r="B4" s="86" t="s">
        <v>90</v>
      </c>
      <c r="C4" s="87"/>
      <c r="D4" s="87"/>
      <c r="E4" s="87"/>
      <c r="F4" s="87"/>
      <c r="G4" s="87"/>
      <c r="H4" s="87"/>
      <c r="I4" s="87"/>
      <c r="J4" s="87"/>
      <c r="K4" s="88"/>
      <c r="L4" s="85" t="s">
        <v>15</v>
      </c>
    </row>
    <row r="5" spans="1:12" ht="38.25">
      <c r="A5" s="84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9" t="s">
        <v>89</v>
      </c>
      <c r="J5" s="89" t="s">
        <v>88</v>
      </c>
      <c r="K5" s="89" t="s">
        <v>139</v>
      </c>
      <c r="L5" s="84"/>
    </row>
    <row r="6" spans="1:12" ht="18.75" customHeight="1">
      <c r="A6" s="8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90"/>
      <c r="J6" s="90"/>
      <c r="K6" s="90"/>
      <c r="L6" s="84"/>
    </row>
    <row r="7" spans="1:13" ht="17.25" customHeight="1">
      <c r="A7" s="8" t="s">
        <v>27</v>
      </c>
      <c r="B7" s="9">
        <f aca="true" t="shared" si="0" ref="B7:L7">+B8+B20+B24+B27</f>
        <v>504544</v>
      </c>
      <c r="C7" s="9">
        <f t="shared" si="0"/>
        <v>679807</v>
      </c>
      <c r="D7" s="9">
        <f t="shared" si="0"/>
        <v>668834</v>
      </c>
      <c r="E7" s="9">
        <f t="shared" si="0"/>
        <v>462557</v>
      </c>
      <c r="F7" s="9">
        <f t="shared" si="0"/>
        <v>404043</v>
      </c>
      <c r="G7" s="9">
        <f t="shared" si="0"/>
        <v>1060900</v>
      </c>
      <c r="H7" s="9">
        <f t="shared" si="0"/>
        <v>460491</v>
      </c>
      <c r="I7" s="9">
        <f t="shared" si="0"/>
        <v>105296</v>
      </c>
      <c r="J7" s="9">
        <f t="shared" si="0"/>
        <v>273660</v>
      </c>
      <c r="K7" s="9">
        <f t="shared" si="0"/>
        <v>225504</v>
      </c>
      <c r="L7" s="9">
        <f t="shared" si="0"/>
        <v>4845636</v>
      </c>
      <c r="M7" s="50"/>
    </row>
    <row r="8" spans="1:12" ht="17.25" customHeight="1">
      <c r="A8" s="10" t="s">
        <v>96</v>
      </c>
      <c r="B8" s="11">
        <f>B9+B12+B16</f>
        <v>260219</v>
      </c>
      <c r="C8" s="11">
        <f aca="true" t="shared" si="1" ref="C8:K8">C9+C12+C16</f>
        <v>359478</v>
      </c>
      <c r="D8" s="11">
        <f t="shared" si="1"/>
        <v>328637</v>
      </c>
      <c r="E8" s="11">
        <f t="shared" si="1"/>
        <v>244270</v>
      </c>
      <c r="F8" s="11">
        <f t="shared" si="1"/>
        <v>195744</v>
      </c>
      <c r="G8" s="11">
        <f t="shared" si="1"/>
        <v>529318</v>
      </c>
      <c r="H8" s="11">
        <f t="shared" si="1"/>
        <v>254797</v>
      </c>
      <c r="I8" s="11">
        <f t="shared" si="1"/>
        <v>49755</v>
      </c>
      <c r="J8" s="11">
        <f t="shared" si="1"/>
        <v>137588</v>
      </c>
      <c r="K8" s="11">
        <f t="shared" si="1"/>
        <v>121236</v>
      </c>
      <c r="L8" s="11">
        <f aca="true" t="shared" si="2" ref="L8:L27">SUM(B8:K8)</f>
        <v>2481042</v>
      </c>
    </row>
    <row r="9" spans="1:12" ht="17.25" customHeight="1">
      <c r="A9" s="15" t="s">
        <v>16</v>
      </c>
      <c r="B9" s="13">
        <f>+B10+B11</f>
        <v>34866</v>
      </c>
      <c r="C9" s="13">
        <f aca="true" t="shared" si="3" ref="C9:K9">+C10+C11</f>
        <v>51840</v>
      </c>
      <c r="D9" s="13">
        <f t="shared" si="3"/>
        <v>42031</v>
      </c>
      <c r="E9" s="13">
        <f t="shared" si="3"/>
        <v>33506</v>
      </c>
      <c r="F9" s="13">
        <f t="shared" si="3"/>
        <v>22068</v>
      </c>
      <c r="G9" s="13">
        <f t="shared" si="3"/>
        <v>49452</v>
      </c>
      <c r="H9" s="13">
        <f t="shared" si="3"/>
        <v>41710</v>
      </c>
      <c r="I9" s="13">
        <f t="shared" si="3"/>
        <v>7915</v>
      </c>
      <c r="J9" s="13">
        <f t="shared" si="3"/>
        <v>16488</v>
      </c>
      <c r="K9" s="13">
        <f t="shared" si="3"/>
        <v>15424</v>
      </c>
      <c r="L9" s="11">
        <f t="shared" si="2"/>
        <v>315300</v>
      </c>
    </row>
    <row r="10" spans="1:12" ht="17.25" customHeight="1">
      <c r="A10" s="29" t="s">
        <v>17</v>
      </c>
      <c r="B10" s="13">
        <v>34866</v>
      </c>
      <c r="C10" s="13">
        <v>51840</v>
      </c>
      <c r="D10" s="13">
        <v>42031</v>
      </c>
      <c r="E10" s="13">
        <v>33506</v>
      </c>
      <c r="F10" s="13">
        <v>22068</v>
      </c>
      <c r="G10" s="13">
        <v>49452</v>
      </c>
      <c r="H10" s="13">
        <v>41710</v>
      </c>
      <c r="I10" s="13">
        <v>7915</v>
      </c>
      <c r="J10" s="13">
        <v>16488</v>
      </c>
      <c r="K10" s="13">
        <v>15424</v>
      </c>
      <c r="L10" s="11">
        <f t="shared" si="2"/>
        <v>315300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214410</v>
      </c>
      <c r="C12" s="17">
        <f t="shared" si="4"/>
        <v>291897</v>
      </c>
      <c r="D12" s="17">
        <f t="shared" si="4"/>
        <v>272679</v>
      </c>
      <c r="E12" s="17">
        <f t="shared" si="4"/>
        <v>200645</v>
      </c>
      <c r="F12" s="17">
        <f t="shared" si="4"/>
        <v>163398</v>
      </c>
      <c r="G12" s="17">
        <f t="shared" si="4"/>
        <v>452549</v>
      </c>
      <c r="H12" s="17">
        <f t="shared" si="4"/>
        <v>202359</v>
      </c>
      <c r="I12" s="17">
        <f t="shared" si="4"/>
        <v>39298</v>
      </c>
      <c r="J12" s="17">
        <f t="shared" si="4"/>
        <v>115101</v>
      </c>
      <c r="K12" s="17">
        <f t="shared" si="4"/>
        <v>100350</v>
      </c>
      <c r="L12" s="11">
        <f t="shared" si="2"/>
        <v>2052686</v>
      </c>
    </row>
    <row r="13" spans="1:14" s="69" customFormat="1" ht="17.25" customHeight="1">
      <c r="A13" s="77" t="s">
        <v>19</v>
      </c>
      <c r="B13" s="78">
        <v>107964</v>
      </c>
      <c r="C13" s="78">
        <v>154583</v>
      </c>
      <c r="D13" s="78">
        <v>149637</v>
      </c>
      <c r="E13" s="78">
        <v>104763</v>
      </c>
      <c r="F13" s="78">
        <v>86861</v>
      </c>
      <c r="G13" s="78">
        <v>221368</v>
      </c>
      <c r="H13" s="78">
        <v>98511</v>
      </c>
      <c r="I13" s="78">
        <v>22981</v>
      </c>
      <c r="J13" s="78">
        <v>62147</v>
      </c>
      <c r="K13" s="78">
        <v>50125</v>
      </c>
      <c r="L13" s="79">
        <f t="shared" si="2"/>
        <v>1058940</v>
      </c>
      <c r="M13" s="80"/>
      <c r="N13" s="81"/>
    </row>
    <row r="14" spans="1:13" s="69" customFormat="1" ht="17.25" customHeight="1">
      <c r="A14" s="77" t="s">
        <v>20</v>
      </c>
      <c r="B14" s="78">
        <v>101684</v>
      </c>
      <c r="C14" s="78">
        <v>129808</v>
      </c>
      <c r="D14" s="78">
        <v>118156</v>
      </c>
      <c r="E14" s="78">
        <v>91059</v>
      </c>
      <c r="F14" s="78">
        <v>73578</v>
      </c>
      <c r="G14" s="78">
        <v>223117</v>
      </c>
      <c r="H14" s="78">
        <v>96614</v>
      </c>
      <c r="I14" s="78">
        <v>15230</v>
      </c>
      <c r="J14" s="78">
        <v>51225</v>
      </c>
      <c r="K14" s="78">
        <v>48180</v>
      </c>
      <c r="L14" s="79">
        <f t="shared" si="2"/>
        <v>948651</v>
      </c>
      <c r="M14" s="80"/>
    </row>
    <row r="15" spans="1:12" ht="17.25" customHeight="1">
      <c r="A15" s="14" t="s">
        <v>21</v>
      </c>
      <c r="B15" s="13">
        <v>4762</v>
      </c>
      <c r="C15" s="13">
        <v>7506</v>
      </c>
      <c r="D15" s="13">
        <v>4886</v>
      </c>
      <c r="E15" s="13">
        <v>4823</v>
      </c>
      <c r="F15" s="13">
        <v>2959</v>
      </c>
      <c r="G15" s="13">
        <v>8064</v>
      </c>
      <c r="H15" s="13">
        <v>7234</v>
      </c>
      <c r="I15" s="13">
        <v>1087</v>
      </c>
      <c r="J15" s="13">
        <v>1729</v>
      </c>
      <c r="K15" s="13">
        <v>2045</v>
      </c>
      <c r="L15" s="11">
        <f t="shared" si="2"/>
        <v>45095</v>
      </c>
    </row>
    <row r="16" spans="1:12" ht="17.25" customHeight="1">
      <c r="A16" s="15" t="s">
        <v>92</v>
      </c>
      <c r="B16" s="13">
        <f>B17+B18+B19</f>
        <v>10943</v>
      </c>
      <c r="C16" s="13">
        <f aca="true" t="shared" si="5" ref="C16:K16">C17+C18+C19</f>
        <v>15741</v>
      </c>
      <c r="D16" s="13">
        <f t="shared" si="5"/>
        <v>13927</v>
      </c>
      <c r="E16" s="13">
        <f t="shared" si="5"/>
        <v>10119</v>
      </c>
      <c r="F16" s="13">
        <f t="shared" si="5"/>
        <v>10278</v>
      </c>
      <c r="G16" s="13">
        <f t="shared" si="5"/>
        <v>27317</v>
      </c>
      <c r="H16" s="13">
        <f t="shared" si="5"/>
        <v>10728</v>
      </c>
      <c r="I16" s="13">
        <f t="shared" si="5"/>
        <v>2542</v>
      </c>
      <c r="J16" s="13">
        <f t="shared" si="5"/>
        <v>5999</v>
      </c>
      <c r="K16" s="13">
        <f t="shared" si="5"/>
        <v>5462</v>
      </c>
      <c r="L16" s="11">
        <f t="shared" si="2"/>
        <v>113056</v>
      </c>
    </row>
    <row r="17" spans="1:12" ht="17.25" customHeight="1">
      <c r="A17" s="14" t="s">
        <v>93</v>
      </c>
      <c r="B17" s="13">
        <v>10904</v>
      </c>
      <c r="C17" s="13">
        <v>15712</v>
      </c>
      <c r="D17" s="13">
        <v>13899</v>
      </c>
      <c r="E17" s="13">
        <v>10108</v>
      </c>
      <c r="F17" s="13">
        <v>10253</v>
      </c>
      <c r="G17" s="13">
        <v>27257</v>
      </c>
      <c r="H17" s="13">
        <v>10698</v>
      </c>
      <c r="I17" s="13">
        <v>2538</v>
      </c>
      <c r="J17" s="13">
        <v>5994</v>
      </c>
      <c r="K17" s="13">
        <v>5448</v>
      </c>
      <c r="L17" s="11">
        <f t="shared" si="2"/>
        <v>112811</v>
      </c>
    </row>
    <row r="18" spans="1:12" ht="17.25" customHeight="1">
      <c r="A18" s="14" t="s">
        <v>94</v>
      </c>
      <c r="B18" s="13">
        <v>20</v>
      </c>
      <c r="C18" s="13">
        <v>16</v>
      </c>
      <c r="D18" s="13">
        <v>17</v>
      </c>
      <c r="E18" s="13">
        <v>6</v>
      </c>
      <c r="F18" s="13">
        <v>18</v>
      </c>
      <c r="G18" s="13">
        <v>40</v>
      </c>
      <c r="H18" s="13">
        <v>18</v>
      </c>
      <c r="I18" s="13">
        <v>3</v>
      </c>
      <c r="J18" s="13">
        <v>4</v>
      </c>
      <c r="K18" s="13">
        <v>9</v>
      </c>
      <c r="L18" s="11">
        <f t="shared" si="2"/>
        <v>151</v>
      </c>
    </row>
    <row r="19" spans="1:12" ht="17.25" customHeight="1">
      <c r="A19" s="14" t="s">
        <v>95</v>
      </c>
      <c r="B19" s="13">
        <v>19</v>
      </c>
      <c r="C19" s="13">
        <v>13</v>
      </c>
      <c r="D19" s="13">
        <v>11</v>
      </c>
      <c r="E19" s="13">
        <v>5</v>
      </c>
      <c r="F19" s="13">
        <v>7</v>
      </c>
      <c r="G19" s="13">
        <v>20</v>
      </c>
      <c r="H19" s="13">
        <v>12</v>
      </c>
      <c r="I19" s="13">
        <v>1</v>
      </c>
      <c r="J19" s="13">
        <v>1</v>
      </c>
      <c r="K19" s="13">
        <v>5</v>
      </c>
      <c r="L19" s="11">
        <f t="shared" si="2"/>
        <v>94</v>
      </c>
    </row>
    <row r="20" spans="1:12" ht="17.25" customHeight="1">
      <c r="A20" s="16" t="s">
        <v>22</v>
      </c>
      <c r="B20" s="11">
        <f>+B21+B22+B23</f>
        <v>155799</v>
      </c>
      <c r="C20" s="11">
        <f aca="true" t="shared" si="6" ref="C20:K20">+C21+C22+C23</f>
        <v>187399</v>
      </c>
      <c r="D20" s="11">
        <f t="shared" si="6"/>
        <v>199730</v>
      </c>
      <c r="E20" s="11">
        <f t="shared" si="6"/>
        <v>129875</v>
      </c>
      <c r="F20" s="11">
        <f t="shared" si="6"/>
        <v>140827</v>
      </c>
      <c r="G20" s="11">
        <f t="shared" si="6"/>
        <v>383104</v>
      </c>
      <c r="H20" s="11">
        <f t="shared" si="6"/>
        <v>127180</v>
      </c>
      <c r="I20" s="11">
        <f t="shared" si="6"/>
        <v>31402</v>
      </c>
      <c r="J20" s="11">
        <f t="shared" si="6"/>
        <v>77616</v>
      </c>
      <c r="K20" s="11">
        <f t="shared" si="6"/>
        <v>65550</v>
      </c>
      <c r="L20" s="11">
        <f t="shared" si="2"/>
        <v>1498482</v>
      </c>
    </row>
    <row r="21" spans="1:13" s="69" customFormat="1" ht="17.25" customHeight="1">
      <c r="A21" s="62" t="s">
        <v>23</v>
      </c>
      <c r="B21" s="78">
        <v>85825</v>
      </c>
      <c r="C21" s="78">
        <v>112776</v>
      </c>
      <c r="D21" s="78">
        <v>122723</v>
      </c>
      <c r="E21" s="78">
        <v>76563</v>
      </c>
      <c r="F21" s="78">
        <v>82492</v>
      </c>
      <c r="G21" s="78">
        <v>204222</v>
      </c>
      <c r="H21" s="78">
        <v>72711</v>
      </c>
      <c r="I21" s="78">
        <v>19957</v>
      </c>
      <c r="J21" s="78">
        <v>46668</v>
      </c>
      <c r="K21" s="78">
        <v>36333</v>
      </c>
      <c r="L21" s="79">
        <f t="shared" si="2"/>
        <v>860270</v>
      </c>
      <c r="M21" s="80"/>
    </row>
    <row r="22" spans="1:13" s="69" customFormat="1" ht="17.25" customHeight="1">
      <c r="A22" s="62" t="s">
        <v>24</v>
      </c>
      <c r="B22" s="78">
        <v>67644</v>
      </c>
      <c r="C22" s="78">
        <v>71573</v>
      </c>
      <c r="D22" s="78">
        <v>74388</v>
      </c>
      <c r="E22" s="78">
        <v>51342</v>
      </c>
      <c r="F22" s="78">
        <v>56696</v>
      </c>
      <c r="G22" s="78">
        <v>174553</v>
      </c>
      <c r="H22" s="78">
        <v>51754</v>
      </c>
      <c r="I22" s="78">
        <v>10932</v>
      </c>
      <c r="J22" s="78">
        <v>30082</v>
      </c>
      <c r="K22" s="78">
        <v>28368</v>
      </c>
      <c r="L22" s="79">
        <f t="shared" si="2"/>
        <v>617332</v>
      </c>
      <c r="M22" s="80"/>
    </row>
    <row r="23" spans="1:12" ht="17.25" customHeight="1">
      <c r="A23" s="12" t="s">
        <v>25</v>
      </c>
      <c r="B23" s="13">
        <v>2330</v>
      </c>
      <c r="C23" s="13">
        <v>3050</v>
      </c>
      <c r="D23" s="13">
        <v>2619</v>
      </c>
      <c r="E23" s="13">
        <v>1970</v>
      </c>
      <c r="F23" s="13">
        <v>1639</v>
      </c>
      <c r="G23" s="13">
        <v>4329</v>
      </c>
      <c r="H23" s="13">
        <v>2715</v>
      </c>
      <c r="I23" s="13">
        <v>513</v>
      </c>
      <c r="J23" s="13">
        <v>866</v>
      </c>
      <c r="K23" s="13">
        <v>849</v>
      </c>
      <c r="L23" s="11">
        <f t="shared" si="2"/>
        <v>20880</v>
      </c>
    </row>
    <row r="24" spans="1:13" ht="17.25" customHeight="1">
      <c r="A24" s="16" t="s">
        <v>26</v>
      </c>
      <c r="B24" s="13">
        <f>+B25+B26</f>
        <v>88526</v>
      </c>
      <c r="C24" s="13">
        <f aca="true" t="shared" si="7" ref="C24:K24">+C25+C26</f>
        <v>132930</v>
      </c>
      <c r="D24" s="13">
        <f t="shared" si="7"/>
        <v>140467</v>
      </c>
      <c r="E24" s="13">
        <f t="shared" si="7"/>
        <v>88412</v>
      </c>
      <c r="F24" s="13">
        <f t="shared" si="7"/>
        <v>67472</v>
      </c>
      <c r="G24" s="13">
        <f t="shared" si="7"/>
        <v>148478</v>
      </c>
      <c r="H24" s="13">
        <f t="shared" si="7"/>
        <v>73788</v>
      </c>
      <c r="I24" s="13">
        <f t="shared" si="7"/>
        <v>24139</v>
      </c>
      <c r="J24" s="13">
        <f t="shared" si="7"/>
        <v>58456</v>
      </c>
      <c r="K24" s="13">
        <f t="shared" si="7"/>
        <v>38718</v>
      </c>
      <c r="L24" s="11">
        <f t="shared" si="2"/>
        <v>861386</v>
      </c>
      <c r="M24" s="51"/>
    </row>
    <row r="25" spans="1:13" ht="17.25" customHeight="1">
      <c r="A25" s="12" t="s">
        <v>113</v>
      </c>
      <c r="B25" s="13">
        <v>64468</v>
      </c>
      <c r="C25" s="13">
        <v>103390</v>
      </c>
      <c r="D25" s="13">
        <v>109694</v>
      </c>
      <c r="E25" s="13">
        <v>70593</v>
      </c>
      <c r="F25" s="13">
        <v>51304</v>
      </c>
      <c r="G25" s="13">
        <v>111801</v>
      </c>
      <c r="H25" s="13">
        <v>56068</v>
      </c>
      <c r="I25" s="13">
        <v>20156</v>
      </c>
      <c r="J25" s="13">
        <v>45057</v>
      </c>
      <c r="K25" s="13">
        <v>29700</v>
      </c>
      <c r="L25" s="11">
        <f t="shared" si="2"/>
        <v>662231</v>
      </c>
      <c r="M25" s="50"/>
    </row>
    <row r="26" spans="1:13" ht="17.25" customHeight="1">
      <c r="A26" s="12" t="s">
        <v>114</v>
      </c>
      <c r="B26" s="13">
        <v>24058</v>
      </c>
      <c r="C26" s="13">
        <v>29540</v>
      </c>
      <c r="D26" s="13">
        <v>30773</v>
      </c>
      <c r="E26" s="13">
        <v>17819</v>
      </c>
      <c r="F26" s="13">
        <v>16168</v>
      </c>
      <c r="G26" s="13">
        <v>36677</v>
      </c>
      <c r="H26" s="13">
        <v>17720</v>
      </c>
      <c r="I26" s="13">
        <v>3983</v>
      </c>
      <c r="J26" s="13">
        <v>13399</v>
      </c>
      <c r="K26" s="13">
        <v>9018</v>
      </c>
      <c r="L26" s="11">
        <f t="shared" si="2"/>
        <v>199155</v>
      </c>
      <c r="M26" s="50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4726</v>
      </c>
      <c r="I27" s="11">
        <v>0</v>
      </c>
      <c r="J27" s="11">
        <v>0</v>
      </c>
      <c r="K27" s="11">
        <v>0</v>
      </c>
      <c r="L27" s="11">
        <f t="shared" si="2"/>
        <v>4726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7">
        <f>SUM(B30:B33)</f>
        <v>2.9411</v>
      </c>
      <c r="C29" s="57">
        <f aca="true" t="shared" si="8" ref="C29:K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3.1809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57">
        <f t="shared" si="8"/>
        <v>2.9983999999999997</v>
      </c>
      <c r="L29" s="19">
        <v>0</v>
      </c>
    </row>
    <row r="30" spans="1:12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3.1856</v>
      </c>
      <c r="G30" s="32">
        <v>2.6354</v>
      </c>
      <c r="H30" s="32">
        <v>3.0219</v>
      </c>
      <c r="I30" s="32">
        <v>4.999</v>
      </c>
      <c r="J30" s="32">
        <v>3.1784</v>
      </c>
      <c r="K30" s="32">
        <v>3.0031</v>
      </c>
      <c r="L30" s="19">
        <v>0</v>
      </c>
    </row>
    <row r="31" spans="1:12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31">
        <v>-0.0047</v>
      </c>
      <c r="L32" s="59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18982.5</v>
      </c>
      <c r="I35" s="19">
        <v>0</v>
      </c>
      <c r="J35" s="19">
        <v>0</v>
      </c>
      <c r="K35" s="19">
        <v>0</v>
      </c>
      <c r="L35" s="23">
        <f>SUM(B35:K35)</f>
        <v>18982.5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19">
        <v>0</v>
      </c>
      <c r="L36" s="23">
        <f>SUM(B36:K36)</f>
        <v>57287.9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/>
      <c r="L40" s="71">
        <v>0</v>
      </c>
    </row>
    <row r="41" spans="1:12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/>
      <c r="L41" s="71">
        <v>0</v>
      </c>
    </row>
    <row r="42" spans="1:12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/>
      <c r="L42" s="71">
        <v>0</v>
      </c>
    </row>
    <row r="43" spans="1:12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0" ref="D43:K43">ROUND(D44*D45,2)</f>
        <v>6385.76</v>
      </c>
      <c r="E43" s="61">
        <f t="shared" si="10"/>
        <v>3445.4</v>
      </c>
      <c r="F43" s="61">
        <f t="shared" si="10"/>
        <v>3376.92</v>
      </c>
      <c r="G43" s="61">
        <f t="shared" si="10"/>
        <v>7430.08</v>
      </c>
      <c r="H43" s="61">
        <f t="shared" si="10"/>
        <v>3715.04</v>
      </c>
      <c r="I43" s="61">
        <f t="shared" si="10"/>
        <v>1065.72</v>
      </c>
      <c r="J43" s="61">
        <f t="shared" si="10"/>
        <v>2217.04</v>
      </c>
      <c r="K43" s="61">
        <f t="shared" si="10"/>
        <v>1904.6</v>
      </c>
      <c r="L43" s="23">
        <f>SUM(B43:K43)</f>
        <v>39405.96000000001</v>
      </c>
    </row>
    <row r="44" spans="1:12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789</v>
      </c>
      <c r="G44" s="63">
        <v>1736</v>
      </c>
      <c r="H44" s="63">
        <v>868</v>
      </c>
      <c r="I44" s="63">
        <v>249</v>
      </c>
      <c r="J44" s="63">
        <v>518</v>
      </c>
      <c r="K44" s="63">
        <v>445</v>
      </c>
      <c r="L44" s="63">
        <f>SUM(B44:K44)</f>
        <v>9207</v>
      </c>
    </row>
    <row r="45" spans="1:13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59">
        <v>4.28</v>
      </c>
      <c r="L45" s="61">
        <v>4.28</v>
      </c>
      <c r="M45" s="55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1594390.5099999998</v>
      </c>
      <c r="C47" s="22">
        <f aca="true" t="shared" si="11" ref="C47:H47">+C48+C60</f>
        <v>2397678.2400000007</v>
      </c>
      <c r="D47" s="22">
        <f t="shared" si="11"/>
        <v>2719534.2099999995</v>
      </c>
      <c r="E47" s="22">
        <f t="shared" si="11"/>
        <v>1569778.08</v>
      </c>
      <c r="F47" s="22">
        <f t="shared" si="11"/>
        <v>1518341.67</v>
      </c>
      <c r="G47" s="22">
        <f t="shared" si="11"/>
        <v>2993540.12</v>
      </c>
      <c r="H47" s="22">
        <f t="shared" si="11"/>
        <v>1513240.9200000002</v>
      </c>
      <c r="I47" s="22">
        <f>+I48+I60</f>
        <v>527440.4199999999</v>
      </c>
      <c r="J47" s="22">
        <f>+J48+J60</f>
        <v>940047.3099999999</v>
      </c>
      <c r="K47" s="22">
        <f>+K48+K60</f>
        <v>681773.6000000001</v>
      </c>
      <c r="L47" s="22">
        <f aca="true" t="shared" si="12" ref="L47:L60">SUM(B47:K47)</f>
        <v>16455765.080000002</v>
      </c>
    </row>
    <row r="48" spans="1:12" ht="17.25" customHeight="1">
      <c r="A48" s="16" t="s">
        <v>138</v>
      </c>
      <c r="B48" s="23">
        <f>SUM(B49:B59)</f>
        <v>1577378.3699999999</v>
      </c>
      <c r="C48" s="23">
        <f aca="true" t="shared" si="13" ref="C48:K48">SUM(C49:C59)</f>
        <v>2373040.9300000006</v>
      </c>
      <c r="D48" s="23">
        <f t="shared" si="13"/>
        <v>2694644.8099999996</v>
      </c>
      <c r="E48" s="23">
        <f t="shared" si="13"/>
        <v>1546340.32</v>
      </c>
      <c r="F48" s="23">
        <f t="shared" si="13"/>
        <v>1503909.63</v>
      </c>
      <c r="G48" s="23">
        <f t="shared" si="13"/>
        <v>2966639.45</v>
      </c>
      <c r="H48" s="23">
        <f t="shared" si="13"/>
        <v>1495952.6</v>
      </c>
      <c r="I48" s="23">
        <f t="shared" si="13"/>
        <v>527440.4199999999</v>
      </c>
      <c r="J48" s="23">
        <f t="shared" si="13"/>
        <v>926022.98</v>
      </c>
      <c r="K48" s="23">
        <f t="shared" si="13"/>
        <v>681773.6000000001</v>
      </c>
      <c r="L48" s="23">
        <f t="shared" si="12"/>
        <v>16293143.110000001</v>
      </c>
    </row>
    <row r="49" spans="1:12" ht="17.25" customHeight="1">
      <c r="A49" s="34" t="s">
        <v>43</v>
      </c>
      <c r="B49" s="23">
        <f aca="true" t="shared" si="14" ref="B49:H49">ROUND(B30*B7,2)</f>
        <v>1486336.17</v>
      </c>
      <c r="C49" s="23">
        <f t="shared" si="14"/>
        <v>2235613.3</v>
      </c>
      <c r="D49" s="23">
        <f t="shared" si="14"/>
        <v>2481775.44</v>
      </c>
      <c r="E49" s="23">
        <f t="shared" si="14"/>
        <v>1459691.12</v>
      </c>
      <c r="F49" s="23">
        <f t="shared" si="14"/>
        <v>1287119.38</v>
      </c>
      <c r="G49" s="23">
        <f t="shared" si="14"/>
        <v>2795895.86</v>
      </c>
      <c r="H49" s="23">
        <f t="shared" si="14"/>
        <v>1391557.75</v>
      </c>
      <c r="I49" s="23">
        <f>ROUND(I30*I7,2)</f>
        <v>526374.7</v>
      </c>
      <c r="J49" s="23">
        <f>ROUND(J30*J7,2)</f>
        <v>869800.94</v>
      </c>
      <c r="K49" s="23">
        <f>ROUND(K30*K7,2)</f>
        <v>677211.06</v>
      </c>
      <c r="L49" s="23">
        <f t="shared" si="12"/>
        <v>15211375.719999999</v>
      </c>
    </row>
    <row r="50" spans="1:12" ht="17.25" customHeight="1">
      <c r="A50" s="34" t="s">
        <v>44</v>
      </c>
      <c r="B50" s="19">
        <v>0</v>
      </c>
      <c r="C50" s="23">
        <f>ROUND(C31*C7,2)</f>
        <v>4969.24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3">
        <f t="shared" si="12"/>
        <v>4969.24</v>
      </c>
    </row>
    <row r="51" spans="1:12" ht="17.25" customHeight="1">
      <c r="A51" s="64" t="s">
        <v>103</v>
      </c>
      <c r="B51" s="65">
        <f aca="true" t="shared" si="15" ref="B51:H51">ROUND(B32*B7,2)</f>
        <v>-2421.81</v>
      </c>
      <c r="C51" s="65">
        <f t="shared" si="15"/>
        <v>-3331.05</v>
      </c>
      <c r="D51" s="65">
        <f t="shared" si="15"/>
        <v>-3344.17</v>
      </c>
      <c r="E51" s="65">
        <f t="shared" si="15"/>
        <v>-2118.72</v>
      </c>
      <c r="F51" s="65">
        <f t="shared" si="15"/>
        <v>-1899</v>
      </c>
      <c r="G51" s="65">
        <f t="shared" si="15"/>
        <v>-4137.51</v>
      </c>
      <c r="H51" s="65">
        <f t="shared" si="15"/>
        <v>-2118.26</v>
      </c>
      <c r="I51" s="19">
        <v>0</v>
      </c>
      <c r="J51" s="19">
        <v>0</v>
      </c>
      <c r="K51" s="65">
        <f>ROUND(K32*K7,2)</f>
        <v>-1059.87</v>
      </c>
      <c r="L51" s="65">
        <f t="shared" si="12"/>
        <v>-20430.390000000003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f t="shared" si="12"/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18982.5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18982.5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3717.81</v>
      </c>
      <c r="L57" s="23">
        <f t="shared" si="12"/>
        <v>3717.81</v>
      </c>
    </row>
    <row r="58" spans="1:12" ht="17.25" customHeight="1">
      <c r="A58" s="12" t="s">
        <v>137</v>
      </c>
      <c r="B58" s="36">
        <v>89372.33</v>
      </c>
      <c r="C58" s="36">
        <v>130015.72</v>
      </c>
      <c r="D58" s="36">
        <v>209827.78</v>
      </c>
      <c r="E58" s="36">
        <v>85322.52</v>
      </c>
      <c r="F58" s="36">
        <v>215312.33</v>
      </c>
      <c r="G58" s="36">
        <v>167451.02</v>
      </c>
      <c r="H58" s="36">
        <v>83815.57</v>
      </c>
      <c r="I58" s="19">
        <v>0</v>
      </c>
      <c r="J58" s="36">
        <v>54005</v>
      </c>
      <c r="K58" s="19">
        <v>0</v>
      </c>
      <c r="L58" s="36">
        <f t="shared" si="12"/>
        <v>1035122.27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19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7"/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/>
      <c r="L62" s="56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6" ref="B64:K64">+B65+B72+B107+B108</f>
        <v>-133252.41999999998</v>
      </c>
      <c r="C64" s="35">
        <f t="shared" si="16"/>
        <v>371027.5</v>
      </c>
      <c r="D64" s="35">
        <f t="shared" si="16"/>
        <v>124230.68</v>
      </c>
      <c r="E64" s="35">
        <f t="shared" si="16"/>
        <v>-88499.11000000002</v>
      </c>
      <c r="F64" s="35">
        <f t="shared" si="16"/>
        <v>-12866.570000000007</v>
      </c>
      <c r="G64" s="35">
        <f t="shared" si="16"/>
        <v>26489.080000000016</v>
      </c>
      <c r="H64" s="35">
        <f t="shared" si="16"/>
        <v>-133538.78</v>
      </c>
      <c r="I64" s="35">
        <f t="shared" si="16"/>
        <v>-94380.62999999999</v>
      </c>
      <c r="J64" s="35">
        <f t="shared" si="16"/>
        <v>-49124.06</v>
      </c>
      <c r="K64" s="35">
        <f t="shared" si="16"/>
        <v>-68516</v>
      </c>
      <c r="L64" s="35">
        <f aca="true" t="shared" si="17" ref="L64:L112">SUM(B64:K64)</f>
        <v>-58430.309999999954</v>
      </c>
    </row>
    <row r="65" spans="1:12" ht="18.75" customHeight="1">
      <c r="A65" s="16" t="s">
        <v>74</v>
      </c>
      <c r="B65" s="35">
        <f aca="true" t="shared" si="18" ref="B65:K65">B66+B67+B68+B69+B70+B71</f>
        <v>-180506.27</v>
      </c>
      <c r="C65" s="35">
        <f t="shared" si="18"/>
        <v>-213703.74</v>
      </c>
      <c r="D65" s="35">
        <f t="shared" si="18"/>
        <v>-187731.19</v>
      </c>
      <c r="E65" s="35">
        <f t="shared" si="18"/>
        <v>-214289.01</v>
      </c>
      <c r="F65" s="35">
        <f t="shared" si="18"/>
        <v>-165785.58000000002</v>
      </c>
      <c r="G65" s="35">
        <f t="shared" si="18"/>
        <v>-262598.56</v>
      </c>
      <c r="H65" s="35">
        <f t="shared" si="18"/>
        <v>-166840</v>
      </c>
      <c r="I65" s="35">
        <f t="shared" si="18"/>
        <v>-31660</v>
      </c>
      <c r="J65" s="35">
        <f t="shared" si="18"/>
        <v>-65952</v>
      </c>
      <c r="K65" s="35">
        <f t="shared" si="18"/>
        <v>-61696</v>
      </c>
      <c r="L65" s="35">
        <f t="shared" si="17"/>
        <v>-1550762.35</v>
      </c>
    </row>
    <row r="66" spans="1:12" ht="18.75" customHeight="1">
      <c r="A66" s="12" t="s">
        <v>75</v>
      </c>
      <c r="B66" s="35">
        <f>-ROUND(B9*$D$3,2)</f>
        <v>-139464</v>
      </c>
      <c r="C66" s="35">
        <f aca="true" t="shared" si="19" ref="C66:K66">-ROUND(C9*$D$3,2)</f>
        <v>-207360</v>
      </c>
      <c r="D66" s="35">
        <f t="shared" si="19"/>
        <v>-168124</v>
      </c>
      <c r="E66" s="35">
        <f t="shared" si="19"/>
        <v>-134024</v>
      </c>
      <c r="F66" s="35">
        <f t="shared" si="19"/>
        <v>-88272</v>
      </c>
      <c r="G66" s="35">
        <f t="shared" si="19"/>
        <v>-197808</v>
      </c>
      <c r="H66" s="35">
        <f t="shared" si="19"/>
        <v>-166840</v>
      </c>
      <c r="I66" s="35">
        <f t="shared" si="19"/>
        <v>-31660</v>
      </c>
      <c r="J66" s="35">
        <f t="shared" si="19"/>
        <v>-65952</v>
      </c>
      <c r="K66" s="35">
        <f t="shared" si="19"/>
        <v>-61696</v>
      </c>
      <c r="L66" s="35">
        <f t="shared" si="17"/>
        <v>-1261200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7"/>
        <v>0</v>
      </c>
    </row>
    <row r="68" spans="1:12" ht="18.75" customHeight="1">
      <c r="A68" s="12" t="s">
        <v>97</v>
      </c>
      <c r="B68" s="19">
        <v>-444</v>
      </c>
      <c r="C68" s="19">
        <v>-268</v>
      </c>
      <c r="D68" s="19">
        <v>-168</v>
      </c>
      <c r="E68" s="19">
        <v>-408</v>
      </c>
      <c r="F68" s="19">
        <v>-384</v>
      </c>
      <c r="G68" s="19">
        <v>-200</v>
      </c>
      <c r="H68" s="19">
        <v>0</v>
      </c>
      <c r="I68" s="19">
        <v>0</v>
      </c>
      <c r="J68" s="19">
        <v>0</v>
      </c>
      <c r="K68" s="19">
        <v>0</v>
      </c>
      <c r="L68" s="19">
        <f t="shared" si="17"/>
        <v>-1872</v>
      </c>
    </row>
    <row r="69" spans="1:12" ht="18.75" customHeight="1">
      <c r="A69" s="12" t="s">
        <v>104</v>
      </c>
      <c r="B69" s="19">
        <v>-2352</v>
      </c>
      <c r="C69" s="19">
        <v>-1484</v>
      </c>
      <c r="D69" s="19">
        <v>-1232</v>
      </c>
      <c r="E69" s="19">
        <v>-2072</v>
      </c>
      <c r="F69" s="19">
        <v>-1092</v>
      </c>
      <c r="G69" s="19">
        <v>-980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7"/>
        <v>-9212</v>
      </c>
    </row>
    <row r="70" spans="1:12" ht="18.75" customHeight="1">
      <c r="A70" s="12" t="s">
        <v>52</v>
      </c>
      <c r="B70" s="19">
        <v>-38246.27</v>
      </c>
      <c r="C70" s="19">
        <v>-4591.74</v>
      </c>
      <c r="D70" s="19">
        <v>-18207.19</v>
      </c>
      <c r="E70" s="19">
        <v>-77785.01</v>
      </c>
      <c r="F70" s="19">
        <v>-76037.58</v>
      </c>
      <c r="G70" s="19">
        <v>-63610.56</v>
      </c>
      <c r="H70" s="19">
        <v>0</v>
      </c>
      <c r="I70" s="19">
        <v>0</v>
      </c>
      <c r="J70" s="19">
        <v>0</v>
      </c>
      <c r="K70" s="19">
        <v>0</v>
      </c>
      <c r="L70" s="19">
        <f t="shared" si="17"/>
        <v>-278478.35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7"/>
        <v>0</v>
      </c>
    </row>
    <row r="72" spans="1:12" s="69" customFormat="1" ht="18.75" customHeight="1">
      <c r="A72" s="62" t="s">
        <v>79</v>
      </c>
      <c r="B72" s="65">
        <f>SUM(B73:B106)</f>
        <v>-14510.95</v>
      </c>
      <c r="C72" s="65">
        <f>SUM(C73:C106)</f>
        <v>-21099.230000000003</v>
      </c>
      <c r="D72" s="65">
        <f>SUM(D73:D106)</f>
        <v>-20988.24</v>
      </c>
      <c r="E72" s="19">
        <v>-13964.76</v>
      </c>
      <c r="F72" s="65">
        <f>SUM(F73:F106)</f>
        <v>-12751.13</v>
      </c>
      <c r="G72" s="65">
        <f>SUM(G73:G106)</f>
        <v>-30250.010000000002</v>
      </c>
      <c r="H72" s="19">
        <v>-14319.05</v>
      </c>
      <c r="I72" s="65">
        <f>SUM(I73:I106)</f>
        <v>-68498.4</v>
      </c>
      <c r="J72" s="19">
        <v>-10377.62</v>
      </c>
      <c r="K72" s="19">
        <v>-6820</v>
      </c>
      <c r="L72" s="65">
        <f t="shared" si="17"/>
        <v>-213579.39</v>
      </c>
    </row>
    <row r="73" spans="1:12" ht="18.75" customHeight="1">
      <c r="A73" s="12" t="s">
        <v>54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7"/>
        <v>0</v>
      </c>
    </row>
    <row r="74" spans="1:12" ht="18.75" customHeight="1">
      <c r="A74" s="12" t="s">
        <v>55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5">
        <f t="shared" si="17"/>
        <v>-47.35</v>
      </c>
    </row>
    <row r="75" spans="1:12" ht="18.75" customHeight="1">
      <c r="A75" s="12" t="s">
        <v>56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5">
        <v>-2464.59</v>
      </c>
      <c r="J75" s="19">
        <v>0</v>
      </c>
      <c r="K75" s="19">
        <v>0</v>
      </c>
      <c r="L75" s="65">
        <f t="shared" si="17"/>
        <v>-3912.9900000000002</v>
      </c>
    </row>
    <row r="76" spans="1:12" ht="18.75" customHeight="1">
      <c r="A76" s="12" t="s">
        <v>57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-60000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58</v>
      </c>
      <c r="B77" s="19">
        <v>-14510.95</v>
      </c>
      <c r="C77" s="19">
        <v>-21065.24</v>
      </c>
      <c r="D77" s="19">
        <v>-19913.81</v>
      </c>
      <c r="E77" s="19">
        <v>-13964.76</v>
      </c>
      <c r="F77" s="19">
        <v>-12370.48</v>
      </c>
      <c r="G77" s="19">
        <v>-29243.33</v>
      </c>
      <c r="H77" s="19">
        <v>-14319.05</v>
      </c>
      <c r="I77" s="19">
        <v>-5033.81</v>
      </c>
      <c r="J77" s="19">
        <v>-10377.62</v>
      </c>
      <c r="K77" s="19">
        <v>-6820</v>
      </c>
      <c r="L77" s="19">
        <v>0</v>
      </c>
    </row>
    <row r="78" spans="1:12" ht="18.75" customHeight="1">
      <c r="A78" s="12" t="s">
        <v>59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60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7"/>
        <v>0</v>
      </c>
    </row>
    <row r="80" spans="1:12" ht="18.75" customHeight="1">
      <c r="A80" s="12" t="s">
        <v>61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7"/>
        <v>0</v>
      </c>
    </row>
    <row r="81" spans="1:12" ht="18.75" customHeight="1">
      <c r="A81" s="12" t="s">
        <v>62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7"/>
        <v>0</v>
      </c>
    </row>
    <row r="82" spans="1:12" ht="18.75" customHeight="1">
      <c r="A82" s="12" t="s">
        <v>63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7"/>
        <v>0</v>
      </c>
    </row>
    <row r="83" spans="1:12" ht="18.75" customHeight="1">
      <c r="A83" s="12" t="s">
        <v>64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7"/>
        <v>0</v>
      </c>
    </row>
    <row r="84" spans="1:12" ht="18.75" customHeight="1">
      <c r="A84" s="12" t="s">
        <v>65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7"/>
        <v>0</v>
      </c>
    </row>
    <row r="85" spans="1:12" ht="18.75" customHeight="1">
      <c r="A85" s="12" t="s">
        <v>66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7"/>
        <v>0</v>
      </c>
    </row>
    <row r="86" spans="1:12" ht="18.75" customHeight="1">
      <c r="A86" s="12" t="s">
        <v>67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7"/>
        <v>0</v>
      </c>
    </row>
    <row r="87" spans="1:12" ht="18.75" customHeight="1">
      <c r="A87" s="12" t="s">
        <v>68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5">
        <v>-1000</v>
      </c>
      <c r="J87" s="19">
        <v>0</v>
      </c>
      <c r="K87" s="19">
        <v>0</v>
      </c>
      <c r="L87" s="65">
        <f t="shared" si="17"/>
        <v>-1000</v>
      </c>
    </row>
    <row r="88" spans="1:12" ht="18.75" customHeight="1">
      <c r="A88" s="12" t="s">
        <v>77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7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5">
        <v>-1000</v>
      </c>
      <c r="H89" s="19">
        <v>0</v>
      </c>
      <c r="I89" s="19">
        <v>0</v>
      </c>
      <c r="J89" s="19">
        <v>0</v>
      </c>
      <c r="K89" s="19">
        <v>0</v>
      </c>
      <c r="L89" s="65">
        <f t="shared" si="17"/>
        <v>-1000</v>
      </c>
    </row>
    <row r="90" spans="1:12" ht="18.75" customHeight="1">
      <c r="A90" s="12" t="s">
        <v>80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7"/>
        <v>0</v>
      </c>
    </row>
    <row r="91" spans="1:12" ht="18.75" customHeight="1">
      <c r="A91" s="12" t="s">
        <v>84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7"/>
        <v>0</v>
      </c>
    </row>
    <row r="92" spans="1:12" ht="18.75" customHeight="1">
      <c r="A92" s="12" t="s">
        <v>85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7"/>
        <v>0</v>
      </c>
    </row>
    <row r="93" spans="1:12" ht="18.75" customHeight="1">
      <c r="A93" s="12" t="s">
        <v>86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7"/>
        <v>0</v>
      </c>
    </row>
    <row r="94" spans="1:13" ht="18.75" customHeight="1">
      <c r="A94" s="12" t="s">
        <v>87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7"/>
        <v>0</v>
      </c>
      <c r="M94" s="54"/>
    </row>
    <row r="95" spans="1:13" ht="18.75" customHeight="1">
      <c r="A95" s="12" t="s">
        <v>105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7"/>
        <v>0</v>
      </c>
      <c r="M95" s="53"/>
    </row>
    <row r="96" spans="1:13" ht="18.75" customHeight="1">
      <c r="A96" s="12" t="s">
        <v>91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7"/>
        <v>0</v>
      </c>
      <c r="M96" s="53"/>
    </row>
    <row r="97" spans="1:13" ht="18.75" customHeight="1">
      <c r="A97" s="12" t="s">
        <v>107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7"/>
        <v>0</v>
      </c>
      <c r="M97" s="53"/>
    </row>
    <row r="98" spans="1:13" ht="18.75" customHeight="1">
      <c r="A98" s="12" t="s">
        <v>108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7"/>
        <v>0</v>
      </c>
      <c r="M98" s="53"/>
    </row>
    <row r="99" spans="1:13" ht="18.75" customHeight="1">
      <c r="A99" s="12" t="s">
        <v>109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7"/>
        <v>0</v>
      </c>
      <c r="M99" s="53"/>
    </row>
    <row r="100" spans="1:13" s="69" customFormat="1" ht="18.75" customHeight="1">
      <c r="A100" s="62" t="s">
        <v>112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7"/>
        <v>0</v>
      </c>
      <c r="M100" s="68"/>
    </row>
    <row r="101" spans="1:13" ht="18.75" customHeight="1">
      <c r="A101" s="62" t="s">
        <v>110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7"/>
        <v>0</v>
      </c>
      <c r="M101" s="53"/>
    </row>
    <row r="102" spans="1:13" ht="18.75" customHeight="1">
      <c r="A102" s="62" t="s">
        <v>111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7"/>
        <v>0</v>
      </c>
      <c r="M102" s="53"/>
    </row>
    <row r="103" spans="1:13" ht="18.75" customHeight="1">
      <c r="A103" s="73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7"/>
        <v>0</v>
      </c>
      <c r="M103" s="53"/>
    </row>
    <row r="104" spans="1:13" ht="18.75" customHeight="1">
      <c r="A104" s="15" t="s">
        <v>116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7"/>
        <v>0</v>
      </c>
      <c r="M104" s="53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7"/>
        <v>0</v>
      </c>
      <c r="M105" s="53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53"/>
    </row>
    <row r="107" spans="1:13" ht="18.75" customHeight="1">
      <c r="A107" s="16" t="s">
        <v>143</v>
      </c>
      <c r="B107" s="24">
        <v>61764.8</v>
      </c>
      <c r="C107" s="24">
        <v>605830.47</v>
      </c>
      <c r="D107" s="24">
        <v>332950.11</v>
      </c>
      <c r="E107" s="24">
        <v>139754.66</v>
      </c>
      <c r="F107" s="24">
        <v>165670.14</v>
      </c>
      <c r="G107" s="24">
        <v>319337.65</v>
      </c>
      <c r="H107" s="24">
        <v>47620.27</v>
      </c>
      <c r="I107" s="24">
        <v>5777.77</v>
      </c>
      <c r="J107" s="24">
        <v>27205.56</v>
      </c>
      <c r="K107" s="19">
        <v>0</v>
      </c>
      <c r="L107" s="24">
        <f>SUM(B107:K107)</f>
        <v>1705911.4300000002</v>
      </c>
      <c r="M107" s="53"/>
    </row>
    <row r="108" spans="1:13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7"/>
        <v>0</v>
      </c>
      <c r="M108" s="54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7"/>
        <v>0</v>
      </c>
      <c r="M109" s="52"/>
    </row>
    <row r="110" spans="1:13" ht="18.75" customHeight="1">
      <c r="A110" s="16" t="s">
        <v>82</v>
      </c>
      <c r="B110" s="24">
        <f aca="true" t="shared" si="20" ref="B110:H110">+B111+B112</f>
        <v>1461138.0899999999</v>
      </c>
      <c r="C110" s="24">
        <f t="shared" si="20"/>
        <v>2768705.7400000007</v>
      </c>
      <c r="D110" s="24">
        <f t="shared" si="20"/>
        <v>2843764.889999999</v>
      </c>
      <c r="E110" s="24">
        <f t="shared" si="20"/>
        <v>1481278.97</v>
      </c>
      <c r="F110" s="24">
        <f t="shared" si="20"/>
        <v>1505475.1</v>
      </c>
      <c r="G110" s="24">
        <f t="shared" si="20"/>
        <v>3020029.2</v>
      </c>
      <c r="H110" s="24">
        <f t="shared" si="20"/>
        <v>1379702.1400000001</v>
      </c>
      <c r="I110" s="24">
        <f>+I111+I112</f>
        <v>433059.7899999999</v>
      </c>
      <c r="J110" s="24">
        <f>+J111+J112</f>
        <v>890923.25</v>
      </c>
      <c r="K110" s="24">
        <f>+K111+K112</f>
        <v>613257.6000000001</v>
      </c>
      <c r="L110" s="46">
        <f t="shared" si="17"/>
        <v>16397334.769999998</v>
      </c>
      <c r="M110" s="75"/>
    </row>
    <row r="111" spans="1:13" ht="18" customHeight="1">
      <c r="A111" s="16" t="s">
        <v>81</v>
      </c>
      <c r="B111" s="24">
        <f aca="true" t="shared" si="21" ref="B111:K111">+B48+B65+B72+B107</f>
        <v>1444125.95</v>
      </c>
      <c r="C111" s="24">
        <f t="shared" si="21"/>
        <v>2744068.4300000006</v>
      </c>
      <c r="D111" s="24">
        <f t="shared" si="21"/>
        <v>2818875.4899999993</v>
      </c>
      <c r="E111" s="24">
        <f t="shared" si="21"/>
        <v>1457841.21</v>
      </c>
      <c r="F111" s="24">
        <f t="shared" si="21"/>
        <v>1491043.06</v>
      </c>
      <c r="G111" s="24">
        <f t="shared" si="21"/>
        <v>2993128.5300000003</v>
      </c>
      <c r="H111" s="24">
        <f t="shared" si="21"/>
        <v>1362413.82</v>
      </c>
      <c r="I111" s="24">
        <f t="shared" si="21"/>
        <v>433059.7899999999</v>
      </c>
      <c r="J111" s="24">
        <f t="shared" si="21"/>
        <v>876898.92</v>
      </c>
      <c r="K111" s="24">
        <f t="shared" si="21"/>
        <v>613257.6000000001</v>
      </c>
      <c r="L111" s="46">
        <f t="shared" si="17"/>
        <v>16234712.8</v>
      </c>
      <c r="M111" s="52"/>
    </row>
    <row r="112" spans="1:13" ht="18.75" customHeight="1">
      <c r="A112" s="16" t="s">
        <v>98</v>
      </c>
      <c r="B112" s="24">
        <f aca="true" t="shared" si="22" ref="B112:K112">IF(+B60+B108+B113&lt;0,0,(B60+B108+B113))</f>
        <v>17012.14</v>
      </c>
      <c r="C112" s="24">
        <f t="shared" si="22"/>
        <v>24637.31</v>
      </c>
      <c r="D112" s="24">
        <f t="shared" si="22"/>
        <v>24889.4</v>
      </c>
      <c r="E112" s="24">
        <f t="shared" si="22"/>
        <v>23437.76</v>
      </c>
      <c r="F112" s="24">
        <f t="shared" si="22"/>
        <v>14432.04</v>
      </c>
      <c r="G112" s="24">
        <f t="shared" si="22"/>
        <v>26900.67</v>
      </c>
      <c r="H112" s="24">
        <f t="shared" si="22"/>
        <v>17288.32</v>
      </c>
      <c r="I112" s="19">
        <f t="shared" si="22"/>
        <v>0</v>
      </c>
      <c r="J112" s="24">
        <f t="shared" si="22"/>
        <v>14024.33</v>
      </c>
      <c r="K112" s="24">
        <f t="shared" si="22"/>
        <v>0</v>
      </c>
      <c r="L112" s="46">
        <f t="shared" si="17"/>
        <v>162621.97</v>
      </c>
      <c r="M112" s="76"/>
    </row>
    <row r="113" spans="1:14" ht="18.75" customHeight="1">
      <c r="A113" s="16" t="s">
        <v>83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31">
        <f>SUM(B113:J113)</f>
        <v>0</v>
      </c>
      <c r="N113" s="55"/>
    </row>
    <row r="114" spans="1:12" ht="18.75" customHeight="1">
      <c r="A114" s="16" t="s">
        <v>99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  <c r="L114" s="31">
        <f>SUM(B114:J114)</f>
        <v>0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3" ht="18.75" customHeight="1">
      <c r="A118" s="25" t="s">
        <v>69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16397334.790000001</v>
      </c>
      <c r="M118" s="52"/>
    </row>
    <row r="119" spans="1:12" ht="18.75" customHeight="1">
      <c r="A119" s="26" t="s">
        <v>70</v>
      </c>
      <c r="B119" s="27">
        <v>183793.48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183793.48</v>
      </c>
    </row>
    <row r="120" spans="1:12" ht="18.75" customHeight="1">
      <c r="A120" s="26" t="s">
        <v>71</v>
      </c>
      <c r="B120" s="27">
        <v>1277344.61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1277344.61</v>
      </c>
    </row>
    <row r="121" spans="1:12" ht="18.75" customHeight="1">
      <c r="A121" s="26" t="s">
        <v>72</v>
      </c>
      <c r="B121" s="38">
        <v>0</v>
      </c>
      <c r="C121" s="27">
        <v>2768705.74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2768705.74</v>
      </c>
    </row>
    <row r="122" spans="1:12" ht="18.75" customHeight="1">
      <c r="A122" s="26" t="s">
        <v>73</v>
      </c>
      <c r="B122" s="38">
        <v>0</v>
      </c>
      <c r="C122" s="38">
        <v>0</v>
      </c>
      <c r="D122" s="27">
        <v>2646443.14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3" ref="L122:L139">SUM(B122:K122)</f>
        <v>2646443.14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197321.75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3"/>
        <v>197321.75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1466466.17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1466466.17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14812.8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14812.8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425734.69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425734.69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60171.39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60171.39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104797.23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104797.23</v>
      </c>
    </row>
    <row r="129" spans="1:12" ht="18.75" customHeight="1">
      <c r="A129" s="26" t="s">
        <v>123</v>
      </c>
      <c r="B129" s="66">
        <v>0</v>
      </c>
      <c r="C129" s="66">
        <v>0</v>
      </c>
      <c r="D129" s="66">
        <v>0</v>
      </c>
      <c r="E129" s="66">
        <v>0</v>
      </c>
      <c r="F129" s="67">
        <v>914771.79</v>
      </c>
      <c r="G129" s="66">
        <v>0</v>
      </c>
      <c r="H129" s="66">
        <v>0</v>
      </c>
      <c r="I129" s="66">
        <v>0</v>
      </c>
      <c r="J129" s="66">
        <v>0</v>
      </c>
      <c r="K129" s="66"/>
      <c r="L129" s="39">
        <f t="shared" si="23"/>
        <v>914771.79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1007859.49</v>
      </c>
      <c r="H130" s="38">
        <v>0</v>
      </c>
      <c r="I130" s="38">
        <v>0</v>
      </c>
      <c r="J130" s="38">
        <v>0</v>
      </c>
      <c r="K130" s="38"/>
      <c r="L130" s="39">
        <f t="shared" si="23"/>
        <v>1007859.49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70351.36</v>
      </c>
      <c r="H131" s="38">
        <v>0</v>
      </c>
      <c r="I131" s="38">
        <v>0</v>
      </c>
      <c r="J131" s="38">
        <v>0</v>
      </c>
      <c r="K131" s="38"/>
      <c r="L131" s="39">
        <f t="shared" si="23"/>
        <v>70351.36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404927.58</v>
      </c>
      <c r="H132" s="38">
        <v>0</v>
      </c>
      <c r="I132" s="38">
        <v>0</v>
      </c>
      <c r="J132" s="38">
        <v>0</v>
      </c>
      <c r="K132" s="38"/>
      <c r="L132" s="39">
        <f t="shared" si="23"/>
        <v>404927.58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408994.2</v>
      </c>
      <c r="H133" s="38">
        <v>0</v>
      </c>
      <c r="I133" s="38">
        <v>0</v>
      </c>
      <c r="J133" s="38">
        <v>0</v>
      </c>
      <c r="K133" s="38"/>
      <c r="L133" s="39">
        <f t="shared" si="23"/>
        <v>408994.2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1127896.56</v>
      </c>
      <c r="H134" s="38">
        <v>0</v>
      </c>
      <c r="I134" s="38">
        <v>0</v>
      </c>
      <c r="J134" s="38">
        <v>0</v>
      </c>
      <c r="K134" s="38"/>
      <c r="L134" s="39">
        <f t="shared" si="23"/>
        <v>1127896.56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494956.41</v>
      </c>
      <c r="I135" s="38">
        <v>0</v>
      </c>
      <c r="J135" s="38">
        <v>0</v>
      </c>
      <c r="K135" s="38"/>
      <c r="L135" s="39">
        <f t="shared" si="23"/>
        <v>494956.41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884745.74</v>
      </c>
      <c r="I136" s="38">
        <v>0</v>
      </c>
      <c r="J136" s="38">
        <v>0</v>
      </c>
      <c r="K136" s="38"/>
      <c r="L136" s="39">
        <f t="shared" si="23"/>
        <v>884745.74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433059.79</v>
      </c>
      <c r="J137" s="38">
        <v>0</v>
      </c>
      <c r="K137" s="38"/>
      <c r="L137" s="39">
        <f t="shared" si="23"/>
        <v>433059.79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0</v>
      </c>
      <c r="J138" s="27">
        <v>890923.26</v>
      </c>
      <c r="K138" s="38"/>
      <c r="L138" s="39">
        <f t="shared" si="23"/>
        <v>890923.26</v>
      </c>
    </row>
    <row r="139" spans="1:12" ht="18.75" customHeight="1">
      <c r="A139" s="74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613257.61</v>
      </c>
      <c r="L139" s="42">
        <f t="shared" si="23"/>
        <v>613257.61</v>
      </c>
    </row>
    <row r="140" spans="1:12" ht="18.75" customHeight="1">
      <c r="A140" s="91" t="s">
        <v>144</v>
      </c>
      <c r="B140" s="91"/>
      <c r="C140" s="91"/>
      <c r="D140" s="91"/>
      <c r="E140" s="91"/>
      <c r="F140" s="48">
        <v>0</v>
      </c>
      <c r="G140" s="48">
        <v>0</v>
      </c>
      <c r="H140" s="48">
        <v>0</v>
      </c>
      <c r="I140" s="48">
        <v>0</v>
      </c>
      <c r="J140" s="48">
        <f>J110-J139</f>
        <v>890923.25</v>
      </c>
      <c r="K140" s="48"/>
      <c r="L140" s="49"/>
    </row>
    <row r="141" ht="18" customHeight="1">
      <c r="A141" s="72"/>
    </row>
    <row r="142" ht="18" customHeight="1">
      <c r="A142" s="72"/>
    </row>
    <row r="143" ht="18" customHeight="1">
      <c r="A143" s="72"/>
    </row>
    <row r="144" ht="18" customHeight="1"/>
    <row r="145" ht="18" customHeight="1"/>
  </sheetData>
  <sheetProtection/>
  <mergeCells count="9">
    <mergeCell ref="A140:E140"/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2018-07-30T17:46:58Z</dcterms:modified>
  <cp:category/>
  <cp:version/>
  <cp:contentType/>
  <cp:contentStatus/>
</cp:coreProperties>
</file>