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<sst xmlns="http://schemas.openxmlformats.org/spreadsheetml/2006/main" count="141" uniqueCount="141">
  <si>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</si>
  <si>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</si>
  <si>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</si>
  <si>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</si>
  <si>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</si>
  <si>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</si>
  <si>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</si>
  <si>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</si>
  <si>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</si>
  <si>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</si>
  <si>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</si>
  <si>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</si>
  <si>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</si>
  <si>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</si>
  <si>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</si>
  <si>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</si>
  <si>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</si>
  <si>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</si>
  <si>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</si>
  <si>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</si>
  <si>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</si>
  <si>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</si>
  <si>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</si>
  <si>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</si>
  <si>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</si>
  <si>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</si>
  <si>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</si>
  <si>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</si>
  <si>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</si>
  <si>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</si>
  <si>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</si>
  <si>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</si>
  <si>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</si>
  <si>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</si>
  <si>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</si>
  <si>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</si>
  <si>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</si>
  <si>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</si>
  <si>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</si>
  <si>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</si>
  <si>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</si>
  <si>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</si>
  <si>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</si>
  <si>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</si>
  <si>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</si>
  <si>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</si>
  <si>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</si>
  <si>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</si>
  <si>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</si>
  <si>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</si>
  <si>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</si>
  <si>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</si>
  <si>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</si>
  <si>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</si>
  <si>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</si>
  <si>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</si>
  <si>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</si>
  <si>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</si>
  <si>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</si>
  <si>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</si>
  <si>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</si>
  <si>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</si>
  <si>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</si>
  <si>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</si>
  <si>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</si>
  <si>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</si>
  <si>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</si>
  <si>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</si>
  <si>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</si>
  <si>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</si>
  <si>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</si>
  <si>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</si>
  <si>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</si>
  <si>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</si>
  <si>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</si>
  <si>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</si>
  <si>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</si>
  <si>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</si>
  <si>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</si>
  <si>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</si>
  <si>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</si>
  <si>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</si>
  <si>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</si>
  <si>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</si>
  <si>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</si>
  <si>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</si>
  <si>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</si>
  <si>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</si>
  <si>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</si>
  <si>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</si>
  <si>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</si>
  <si>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</si>
  <si>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</si>
  <si>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</si>
  <si>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</si>
  <si>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</si>
  <si>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</si>
  <si>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</si>
  <si>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</si>
  <si>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</si>
  <si>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</si>
  <si>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</si>
  <si>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</si>
  <si>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</si>
  <si>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</si>
  <si>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</si>
  <si>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</si>
  <si>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</si>
  <si>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</si>
  <si>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</si>
  <si>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</si>
  <si>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</si>
  <si>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</si>
  <si>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</si>
  <si>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</si>
  <si>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</si>
  <si>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</si>
  <si>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</si>
  <si>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</si>
  <si>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</si>
  <si>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</si>
  <si>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</si>
  <si>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</si>
  <si>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</si>
  <si>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</si>
  <si>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</si>
  <si>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</si>
  <si>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</si>
  <si>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</si>
  <si>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</si>
  <si>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</si>
  <si>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</si>
  <si>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</si>
  <si>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</si>
  <si>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</si>
  <si>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</si>
  <si>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</si>
  <si>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</si>
  <si>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</si>
  <si>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</si>
  <si>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OPERAÇÃO 21/07/18 - VENCIMENTO 27/07/18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</si>
</sst>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5" fontId="34" fillId="0" borderId="4" xfId="46" applyNumberFormat="1" applyFont="1" applyFill="1" applyBorder="1" applyAlignment="1">
      <alignment horizontal="center"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185" fontId="34" fillId="0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4" fillId="35" borderId="4" xfId="46" applyNumberFormat="1" applyFont="1" applyFill="1" applyBorder="1" applyAlignment="1">
      <alignment horizontal="center"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1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140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90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115</v>
      </c>
      <c r="F5" s="28" t="s">
        <v>10</v>
      </c>
      <c r="G5" s="28" t="s">
        <v>11</v>
      </c>
      <c r="H5" s="28" t="s">
        <v>12</v>
      </c>
      <c r="I5" s="84" t="s">
        <v>89</v>
      </c>
      <c r="J5" s="84" t="s">
        <v>88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302020</v>
      </c>
      <c r="C7" s="9">
        <f t="shared" si="0"/>
        <v>399051</v>
      </c>
      <c r="D7" s="9">
        <f t="shared" si="0"/>
        <v>425180</v>
      </c>
      <c r="E7" s="9">
        <f t="shared" si="0"/>
        <v>250038</v>
      </c>
      <c r="F7" s="9">
        <f t="shared" si="0"/>
        <v>380953</v>
      </c>
      <c r="G7" s="9">
        <f t="shared" si="0"/>
        <v>611222</v>
      </c>
      <c r="H7" s="9">
        <f t="shared" si="0"/>
        <v>240656</v>
      </c>
      <c r="I7" s="9">
        <f t="shared" si="0"/>
        <v>53100</v>
      </c>
      <c r="J7" s="9">
        <f t="shared" si="0"/>
        <v>176402</v>
      </c>
      <c r="K7" s="9">
        <f t="shared" si="0"/>
        <v>2838622</v>
      </c>
      <c r="L7" s="50"/>
    </row>
    <row r="8" spans="1:11" ht="17.25" customHeight="1">
      <c r="A8" s="10" t="s">
        <v>96</v>
      </c>
      <c r="B8" s="11">
        <f>B9+B12+B16</f>
        <v>154467</v>
      </c>
      <c r="C8" s="11">
        <f aca="true" t="shared" si="1" ref="C8:J8">C9+C12+C16</f>
        <v>213855</v>
      </c>
      <c r="D8" s="11">
        <f t="shared" si="1"/>
        <v>212864</v>
      </c>
      <c r="E8" s="11">
        <f t="shared" si="1"/>
        <v>132520</v>
      </c>
      <c r="F8" s="11">
        <f t="shared" si="1"/>
        <v>189966</v>
      </c>
      <c r="G8" s="11">
        <f t="shared" si="1"/>
        <v>303063</v>
      </c>
      <c r="H8" s="11">
        <f t="shared" si="1"/>
        <v>136445</v>
      </c>
      <c r="I8" s="11">
        <f t="shared" si="1"/>
        <v>25258</v>
      </c>
      <c r="J8" s="11">
        <f t="shared" si="1"/>
        <v>89139</v>
      </c>
      <c r="K8" s="11">
        <f>SUM(B8:J8)</f>
        <v>1457577</v>
      </c>
    </row>
    <row r="9" spans="1:11" ht="17.25" customHeight="1">
      <c r="A9" s="15" t="s">
        <v>16</v>
      </c>
      <c r="B9" s="13">
        <f>+B10+B11</f>
        <v>25886</v>
      </c>
      <c r="C9" s="13">
        <f aca="true" t="shared" si="2" ref="C9:J9">+C10+C11</f>
        <v>39679</v>
      </c>
      <c r="D9" s="13">
        <f t="shared" si="2"/>
        <v>33809</v>
      </c>
      <c r="E9" s="13">
        <f t="shared" si="2"/>
        <v>23086</v>
      </c>
      <c r="F9" s="13">
        <f t="shared" si="2"/>
        <v>26610</v>
      </c>
      <c r="G9" s="13">
        <f t="shared" si="2"/>
        <v>32222</v>
      </c>
      <c r="H9" s="13">
        <f t="shared" si="2"/>
        <v>26308</v>
      </c>
      <c r="I9" s="13">
        <f t="shared" si="2"/>
        <v>5197</v>
      </c>
      <c r="J9" s="13">
        <f t="shared" si="2"/>
        <v>13506</v>
      </c>
      <c r="K9" s="11">
        <f>SUM(B9:J9)</f>
        <v>226303</v>
      </c>
    </row>
    <row r="10" spans="1:11" ht="17.25" customHeight="1">
      <c r="A10" s="29" t="s">
        <v>17</v>
      </c>
      <c r="B10" s="13">
        <v>25886</v>
      </c>
      <c r="C10" s="13">
        <v>39679</v>
      </c>
      <c r="D10" s="13">
        <v>33809</v>
      </c>
      <c r="E10" s="13">
        <v>23086</v>
      </c>
      <c r="F10" s="13">
        <v>26610</v>
      </c>
      <c r="G10" s="13">
        <v>32222</v>
      </c>
      <c r="H10" s="13">
        <v>26308</v>
      </c>
      <c r="I10" s="13">
        <v>5197</v>
      </c>
      <c r="J10" s="13">
        <v>13506</v>
      </c>
      <c r="K10" s="11">
        <f>SUM(B10:J10)</f>
        <v>226303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121325</v>
      </c>
      <c r="C12" s="17">
        <f t="shared" si="3"/>
        <v>164195</v>
      </c>
      <c r="D12" s="17">
        <f t="shared" si="3"/>
        <v>169450</v>
      </c>
      <c r="E12" s="17">
        <f t="shared" si="3"/>
        <v>103559</v>
      </c>
      <c r="F12" s="17">
        <f t="shared" si="3"/>
        <v>152865</v>
      </c>
      <c r="G12" s="17">
        <f t="shared" si="3"/>
        <v>253710</v>
      </c>
      <c r="H12" s="17">
        <f t="shared" si="3"/>
        <v>104301</v>
      </c>
      <c r="I12" s="17">
        <f t="shared" si="3"/>
        <v>18738</v>
      </c>
      <c r="J12" s="17">
        <f t="shared" si="3"/>
        <v>71536</v>
      </c>
      <c r="K12" s="11">
        <f aca="true" t="shared" si="4" ref="K12:K27">SUM(B12:J12)</f>
        <v>1159679</v>
      </c>
    </row>
    <row r="13" spans="1:13" ht="17.25" customHeight="1">
      <c r="A13" s="14" t="s">
        <v>19</v>
      </c>
      <c r="B13" s="13">
        <v>61200</v>
      </c>
      <c r="C13" s="13">
        <v>88510</v>
      </c>
      <c r="D13" s="13">
        <v>93047</v>
      </c>
      <c r="E13" s="13">
        <v>54439</v>
      </c>
      <c r="F13" s="13">
        <v>76883</v>
      </c>
      <c r="G13" s="13">
        <v>117832</v>
      </c>
      <c r="H13" s="13">
        <v>48831</v>
      </c>
      <c r="I13" s="13">
        <v>10872</v>
      </c>
      <c r="J13" s="13">
        <v>38753</v>
      </c>
      <c r="K13" s="11">
        <f t="shared" si="4"/>
        <v>590367</v>
      </c>
      <c r="L13" s="50"/>
      <c r="M13" s="51"/>
    </row>
    <row r="14" spans="1:12" ht="17.25" customHeight="1">
      <c r="A14" s="14" t="s">
        <v>20</v>
      </c>
      <c r="B14" s="13">
        <v>57749</v>
      </c>
      <c r="C14" s="13">
        <v>71897</v>
      </c>
      <c r="D14" s="13">
        <v>73697</v>
      </c>
      <c r="E14" s="13">
        <v>46821</v>
      </c>
      <c r="F14" s="13">
        <v>73417</v>
      </c>
      <c r="G14" s="13">
        <v>132256</v>
      </c>
      <c r="H14" s="13">
        <v>51955</v>
      </c>
      <c r="I14" s="13">
        <v>7415</v>
      </c>
      <c r="J14" s="13">
        <v>31803</v>
      </c>
      <c r="K14" s="11">
        <f t="shared" si="4"/>
        <v>547010</v>
      </c>
      <c r="L14" s="50"/>
    </row>
    <row r="15" spans="1:11" ht="17.25" customHeight="1">
      <c r="A15" s="14" t="s">
        <v>21</v>
      </c>
      <c r="B15" s="13">
        <v>2376</v>
      </c>
      <c r="C15" s="13">
        <v>3788</v>
      </c>
      <c r="D15" s="13">
        <v>2706</v>
      </c>
      <c r="E15" s="13">
        <v>2299</v>
      </c>
      <c r="F15" s="13">
        <v>2565</v>
      </c>
      <c r="G15" s="13">
        <v>3622</v>
      </c>
      <c r="H15" s="13">
        <v>3515</v>
      </c>
      <c r="I15" s="13">
        <v>451</v>
      </c>
      <c r="J15" s="13">
        <v>980</v>
      </c>
      <c r="K15" s="11">
        <f t="shared" si="4"/>
        <v>22302</v>
      </c>
    </row>
    <row r="16" spans="1:11" ht="17.25" customHeight="1">
      <c r="A16" s="15" t="s">
        <v>92</v>
      </c>
      <c r="B16" s="13">
        <f>B17+B18+B19</f>
        <v>7256</v>
      </c>
      <c r="C16" s="13">
        <f aca="true" t="shared" si="5" ref="C16:J16">C17+C18+C19</f>
        <v>9981</v>
      </c>
      <c r="D16" s="13">
        <f t="shared" si="5"/>
        <v>9605</v>
      </c>
      <c r="E16" s="13">
        <f t="shared" si="5"/>
        <v>5875</v>
      </c>
      <c r="F16" s="13">
        <f t="shared" si="5"/>
        <v>10491</v>
      </c>
      <c r="G16" s="13">
        <f t="shared" si="5"/>
        <v>17131</v>
      </c>
      <c r="H16" s="13">
        <f t="shared" si="5"/>
        <v>5836</v>
      </c>
      <c r="I16" s="13">
        <f t="shared" si="5"/>
        <v>1323</v>
      </c>
      <c r="J16" s="13">
        <f t="shared" si="5"/>
        <v>4097</v>
      </c>
      <c r="K16" s="11">
        <f t="shared" si="4"/>
        <v>71595</v>
      </c>
    </row>
    <row r="17" spans="1:11" ht="17.25" customHeight="1">
      <c r="A17" s="14" t="s">
        <v>93</v>
      </c>
      <c r="B17" s="13">
        <v>7233</v>
      </c>
      <c r="C17" s="13">
        <v>9951</v>
      </c>
      <c r="D17" s="13">
        <v>9576</v>
      </c>
      <c r="E17" s="13">
        <v>5856</v>
      </c>
      <c r="F17" s="13">
        <v>10457</v>
      </c>
      <c r="G17" s="13">
        <v>17071</v>
      </c>
      <c r="H17" s="13">
        <v>5819</v>
      </c>
      <c r="I17" s="13">
        <v>1323</v>
      </c>
      <c r="J17" s="13">
        <v>4095</v>
      </c>
      <c r="K17" s="11">
        <f t="shared" si="4"/>
        <v>71381</v>
      </c>
    </row>
    <row r="18" spans="1:11" ht="17.25" customHeight="1">
      <c r="A18" s="14" t="s">
        <v>94</v>
      </c>
      <c r="B18" s="13">
        <v>12</v>
      </c>
      <c r="C18" s="13">
        <v>19</v>
      </c>
      <c r="D18" s="13">
        <v>16</v>
      </c>
      <c r="E18" s="13">
        <v>9</v>
      </c>
      <c r="F18" s="13">
        <v>22</v>
      </c>
      <c r="G18" s="13">
        <v>35</v>
      </c>
      <c r="H18" s="13">
        <v>11</v>
      </c>
      <c r="I18" s="13">
        <v>0</v>
      </c>
      <c r="J18" s="13">
        <v>2</v>
      </c>
      <c r="K18" s="11">
        <f t="shared" si="4"/>
        <v>126</v>
      </c>
    </row>
    <row r="19" spans="1:11" ht="17.25" customHeight="1">
      <c r="A19" s="14" t="s">
        <v>95</v>
      </c>
      <c r="B19" s="13">
        <v>11</v>
      </c>
      <c r="C19" s="13">
        <v>11</v>
      </c>
      <c r="D19" s="13">
        <v>13</v>
      </c>
      <c r="E19" s="13">
        <v>10</v>
      </c>
      <c r="F19" s="13">
        <v>12</v>
      </c>
      <c r="G19" s="13">
        <v>25</v>
      </c>
      <c r="H19" s="13">
        <v>6</v>
      </c>
      <c r="I19" s="13">
        <v>0</v>
      </c>
      <c r="J19" s="13">
        <v>0</v>
      </c>
      <c r="K19" s="11">
        <f t="shared" si="4"/>
        <v>88</v>
      </c>
    </row>
    <row r="20" spans="1:11" ht="17.25" customHeight="1">
      <c r="A20" s="16" t="s">
        <v>22</v>
      </c>
      <c r="B20" s="11">
        <f>+B21+B22+B23</f>
        <v>90575</v>
      </c>
      <c r="C20" s="11">
        <f aca="true" t="shared" si="6" ref="C20:J20">+C21+C22+C23</f>
        <v>106380</v>
      </c>
      <c r="D20" s="11">
        <f t="shared" si="6"/>
        <v>124568</v>
      </c>
      <c r="E20" s="11">
        <f t="shared" si="6"/>
        <v>67932</v>
      </c>
      <c r="F20" s="11">
        <f t="shared" si="6"/>
        <v>125715</v>
      </c>
      <c r="G20" s="11">
        <f t="shared" si="6"/>
        <v>224923</v>
      </c>
      <c r="H20" s="11">
        <f t="shared" si="6"/>
        <v>64369</v>
      </c>
      <c r="I20" s="11">
        <f t="shared" si="6"/>
        <v>15490</v>
      </c>
      <c r="J20" s="11">
        <f t="shared" si="6"/>
        <v>48974</v>
      </c>
      <c r="K20" s="11">
        <f t="shared" si="4"/>
        <v>868926</v>
      </c>
    </row>
    <row r="21" spans="1:12" ht="17.25" customHeight="1">
      <c r="A21" s="12" t="s">
        <v>23</v>
      </c>
      <c r="B21" s="13">
        <v>49572</v>
      </c>
      <c r="C21" s="13">
        <v>63823</v>
      </c>
      <c r="D21" s="13">
        <v>74442</v>
      </c>
      <c r="E21" s="13">
        <v>39370</v>
      </c>
      <c r="F21" s="13">
        <v>67918</v>
      </c>
      <c r="G21" s="13">
        <v>109934</v>
      </c>
      <c r="H21" s="13">
        <v>34342</v>
      </c>
      <c r="I21" s="13">
        <v>9854</v>
      </c>
      <c r="J21" s="13">
        <v>28314</v>
      </c>
      <c r="K21" s="11">
        <f t="shared" si="4"/>
        <v>477569</v>
      </c>
      <c r="L21" s="50"/>
    </row>
    <row r="22" spans="1:12" ht="17.25" customHeight="1">
      <c r="A22" s="12" t="s">
        <v>24</v>
      </c>
      <c r="B22" s="13">
        <v>39824</v>
      </c>
      <c r="C22" s="13">
        <v>41068</v>
      </c>
      <c r="D22" s="13">
        <v>48816</v>
      </c>
      <c r="E22" s="13">
        <v>27742</v>
      </c>
      <c r="F22" s="13">
        <v>56517</v>
      </c>
      <c r="G22" s="13">
        <v>112934</v>
      </c>
      <c r="H22" s="13">
        <v>28895</v>
      </c>
      <c r="I22" s="13">
        <v>5454</v>
      </c>
      <c r="J22" s="13">
        <v>20201</v>
      </c>
      <c r="K22" s="11">
        <f t="shared" si="4"/>
        <v>381451</v>
      </c>
      <c r="L22" s="50"/>
    </row>
    <row r="23" spans="1:11" ht="17.25" customHeight="1">
      <c r="A23" s="12" t="s">
        <v>25</v>
      </c>
      <c r="B23" s="13">
        <v>1179</v>
      </c>
      <c r="C23" s="13">
        <v>1489</v>
      </c>
      <c r="D23" s="13">
        <v>1310</v>
      </c>
      <c r="E23" s="13">
        <v>820</v>
      </c>
      <c r="F23" s="13">
        <v>1280</v>
      </c>
      <c r="G23" s="13">
        <v>2055</v>
      </c>
      <c r="H23" s="13">
        <v>1132</v>
      </c>
      <c r="I23" s="13">
        <v>182</v>
      </c>
      <c r="J23" s="13">
        <v>459</v>
      </c>
      <c r="K23" s="11">
        <f t="shared" si="4"/>
        <v>9906</v>
      </c>
    </row>
    <row r="24" spans="1:11" ht="17.25" customHeight="1">
      <c r="A24" s="16" t="s">
        <v>26</v>
      </c>
      <c r="B24" s="13">
        <f>+B25+B26</f>
        <v>56978</v>
      </c>
      <c r="C24" s="13">
        <f aca="true" t="shared" si="7" ref="C24:J24">+C25+C26</f>
        <v>78816</v>
      </c>
      <c r="D24" s="13">
        <f t="shared" si="7"/>
        <v>87748</v>
      </c>
      <c r="E24" s="13">
        <f t="shared" si="7"/>
        <v>49586</v>
      </c>
      <c r="F24" s="13">
        <f t="shared" si="7"/>
        <v>65272</v>
      </c>
      <c r="G24" s="13">
        <f t="shared" si="7"/>
        <v>83236</v>
      </c>
      <c r="H24" s="13">
        <f t="shared" si="7"/>
        <v>38401</v>
      </c>
      <c r="I24" s="13">
        <f t="shared" si="7"/>
        <v>12352</v>
      </c>
      <c r="J24" s="13">
        <f t="shared" si="7"/>
        <v>38289</v>
      </c>
      <c r="K24" s="11">
        <f t="shared" si="4"/>
        <v>510678</v>
      </c>
    </row>
    <row r="25" spans="1:12" ht="17.25" customHeight="1">
      <c r="A25" s="12" t="s">
        <v>113</v>
      </c>
      <c r="B25" s="13">
        <v>41449</v>
      </c>
      <c r="C25" s="13">
        <v>59778</v>
      </c>
      <c r="D25" s="13">
        <v>67120</v>
      </c>
      <c r="E25" s="13">
        <v>39002</v>
      </c>
      <c r="F25" s="13">
        <v>48106</v>
      </c>
      <c r="G25" s="13">
        <v>60350</v>
      </c>
      <c r="H25" s="13">
        <v>28399</v>
      </c>
      <c r="I25" s="13">
        <v>10387</v>
      </c>
      <c r="J25" s="13">
        <v>29230</v>
      </c>
      <c r="K25" s="11">
        <f t="shared" si="4"/>
        <v>383821</v>
      </c>
      <c r="L25" s="50"/>
    </row>
    <row r="26" spans="1:12" ht="17.25" customHeight="1">
      <c r="A26" s="12" t="s">
        <v>114</v>
      </c>
      <c r="B26" s="13">
        <v>15529</v>
      </c>
      <c r="C26" s="13">
        <v>19038</v>
      </c>
      <c r="D26" s="13">
        <v>20628</v>
      </c>
      <c r="E26" s="13">
        <v>10584</v>
      </c>
      <c r="F26" s="13">
        <v>17166</v>
      </c>
      <c r="G26" s="13">
        <v>22886</v>
      </c>
      <c r="H26" s="13">
        <v>10002</v>
      </c>
      <c r="I26" s="13">
        <v>1965</v>
      </c>
      <c r="J26" s="13">
        <v>9059</v>
      </c>
      <c r="K26" s="11">
        <f t="shared" si="4"/>
        <v>126857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1441</v>
      </c>
      <c r="I27" s="11">
        <v>0</v>
      </c>
      <c r="J27" s="11">
        <v>0</v>
      </c>
      <c r="K27" s="11">
        <f t="shared" si="4"/>
        <v>1441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2.9411</v>
      </c>
      <c r="C29" s="57">
        <f aca="true" t="shared" si="8" ref="C29:J29">SUM(C30:C33)</f>
        <v>3.29100978</v>
      </c>
      <c r="D29" s="57">
        <f t="shared" si="8"/>
        <v>3.7056</v>
      </c>
      <c r="E29" s="57">
        <f t="shared" si="8"/>
        <v>3.1511195499999998</v>
      </c>
      <c r="F29" s="57">
        <f t="shared" si="8"/>
        <v>3.1185</v>
      </c>
      <c r="G29" s="57">
        <f t="shared" si="8"/>
        <v>2.6315000000000004</v>
      </c>
      <c r="H29" s="57">
        <f t="shared" si="8"/>
        <v>3.0173</v>
      </c>
      <c r="I29" s="57">
        <f t="shared" si="8"/>
        <v>4.999</v>
      </c>
      <c r="J29" s="57">
        <f t="shared" si="8"/>
        <v>3.1784</v>
      </c>
      <c r="K29" s="19">
        <v>0</v>
      </c>
    </row>
    <row r="30" spans="1:11" ht="17.25" customHeight="1">
      <c r="A30" s="16" t="s">
        <v>31</v>
      </c>
      <c r="B30" s="32">
        <v>2.9459</v>
      </c>
      <c r="C30" s="32">
        <v>3.2886</v>
      </c>
      <c r="D30" s="32">
        <v>3.7106</v>
      </c>
      <c r="E30" s="32">
        <v>3.1557</v>
      </c>
      <c r="F30" s="32">
        <v>3.1232</v>
      </c>
      <c r="G30" s="32">
        <v>2.6354</v>
      </c>
      <c r="H30" s="32">
        <v>3.0219</v>
      </c>
      <c r="I30" s="32">
        <v>4.999</v>
      </c>
      <c r="J30" s="32">
        <v>3.1784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0.00730978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102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28909.44</v>
      </c>
      <c r="I35" s="19">
        <v>0</v>
      </c>
      <c r="J35" s="19">
        <v>0</v>
      </c>
      <c r="K35" s="23">
        <f>SUM(B35:J35)</f>
        <v>28909.44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57287.9</v>
      </c>
      <c r="I36" s="19">
        <v>0</v>
      </c>
      <c r="J36" s="19">
        <v>0</v>
      </c>
      <c r="K36" s="23">
        <f>SUM(B36:J36)</f>
        <v>57287.9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101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0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+B48+B59</f>
        <v>909374.8400000001</v>
      </c>
      <c r="C47" s="22">
        <f aca="true" t="shared" si="12" ref="C47:H47">+C48+C59</f>
        <v>1343691.78</v>
      </c>
      <c r="D47" s="22">
        <f t="shared" si="12"/>
        <v>1606822.17</v>
      </c>
      <c r="E47" s="22">
        <f t="shared" si="12"/>
        <v>814782.79</v>
      </c>
      <c r="F47" s="22">
        <f t="shared" si="12"/>
        <v>1211433.3</v>
      </c>
      <c r="G47" s="22">
        <f t="shared" si="12"/>
        <v>1642761.44</v>
      </c>
      <c r="H47" s="22">
        <f t="shared" si="12"/>
        <v>776044.1499999999</v>
      </c>
      <c r="I47" s="22">
        <f>+I48+I59</f>
        <v>266512.62</v>
      </c>
      <c r="J47" s="22">
        <f>+J48+J59</f>
        <v>576917.49</v>
      </c>
      <c r="K47" s="22">
        <f>SUM(B47:J47)</f>
        <v>9148340.58</v>
      </c>
    </row>
    <row r="48" spans="1:11" ht="17.25" customHeight="1">
      <c r="A48" s="16" t="s">
        <v>139</v>
      </c>
      <c r="B48" s="23">
        <f>SUM(B49:B58)</f>
        <v>892362.7000000001</v>
      </c>
      <c r="C48" s="23">
        <f aca="true" t="shared" si="13" ref="C48:J48">SUM(C49:C58)</f>
        <v>1319054.47</v>
      </c>
      <c r="D48" s="23">
        <f t="shared" si="13"/>
        <v>1581932.77</v>
      </c>
      <c r="E48" s="23">
        <f t="shared" si="13"/>
        <v>791345.03</v>
      </c>
      <c r="F48" s="23">
        <f t="shared" si="13"/>
        <v>1197001.26</v>
      </c>
      <c r="G48" s="23">
        <f t="shared" si="13"/>
        <v>1615860.77</v>
      </c>
      <c r="H48" s="23">
        <f t="shared" si="13"/>
        <v>758755.83</v>
      </c>
      <c r="I48" s="23">
        <f t="shared" si="13"/>
        <v>266512.62</v>
      </c>
      <c r="J48" s="23">
        <f t="shared" si="13"/>
        <v>562893.16</v>
      </c>
      <c r="K48" s="23">
        <f aca="true" t="shared" si="14" ref="K48:K59">SUM(B48:J48)</f>
        <v>8985718.61</v>
      </c>
    </row>
    <row r="49" spans="1:11" ht="17.25" customHeight="1">
      <c r="A49" s="34" t="s">
        <v>43</v>
      </c>
      <c r="B49" s="23">
        <f aca="true" t="shared" si="15" ref="B49:H49">ROUND(B30*B7,2)</f>
        <v>889720.72</v>
      </c>
      <c r="C49" s="23">
        <f t="shared" si="15"/>
        <v>1312319.12</v>
      </c>
      <c r="D49" s="23">
        <f t="shared" si="15"/>
        <v>1577672.91</v>
      </c>
      <c r="E49" s="23">
        <f t="shared" si="15"/>
        <v>789044.92</v>
      </c>
      <c r="F49" s="23">
        <f t="shared" si="15"/>
        <v>1189792.41</v>
      </c>
      <c r="G49" s="23">
        <f t="shared" si="15"/>
        <v>1610814.46</v>
      </c>
      <c r="H49" s="23">
        <f t="shared" si="15"/>
        <v>727238.37</v>
      </c>
      <c r="I49" s="23">
        <f>ROUND(I30*I7,2)</f>
        <v>265446.9</v>
      </c>
      <c r="J49" s="23">
        <f>ROUND(J30*J7,2)</f>
        <v>560676.12</v>
      </c>
      <c r="K49" s="23">
        <f t="shared" si="14"/>
        <v>8922725.93</v>
      </c>
    </row>
    <row r="50" spans="1:11" ht="17.25" customHeight="1">
      <c r="A50" s="34" t="s">
        <v>44</v>
      </c>
      <c r="B50" s="19">
        <v>0</v>
      </c>
      <c r="C50" s="23">
        <f>ROUND(C31*C7,2)</f>
        <v>2916.98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2916.98</v>
      </c>
    </row>
    <row r="51" spans="1:11" ht="17.25" customHeight="1">
      <c r="A51" s="64" t="s">
        <v>103</v>
      </c>
      <c r="B51" s="65">
        <f aca="true" t="shared" si="16" ref="B51:H51">ROUND(B32*B7,2)</f>
        <v>-1449.7</v>
      </c>
      <c r="C51" s="65">
        <f t="shared" si="16"/>
        <v>-1955.35</v>
      </c>
      <c r="D51" s="65">
        <f t="shared" si="16"/>
        <v>-2125.9</v>
      </c>
      <c r="E51" s="65">
        <f t="shared" si="16"/>
        <v>-1145.29</v>
      </c>
      <c r="F51" s="65">
        <f t="shared" si="16"/>
        <v>-1790.48</v>
      </c>
      <c r="G51" s="65">
        <f t="shared" si="16"/>
        <v>-2383.77</v>
      </c>
      <c r="H51" s="65">
        <f t="shared" si="16"/>
        <v>-1107.02</v>
      </c>
      <c r="I51" s="19">
        <v>0</v>
      </c>
      <c r="J51" s="19">
        <v>0</v>
      </c>
      <c r="K51" s="65">
        <f>SUM(B51:J51)</f>
        <v>-11957.510000000002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28909.44</v>
      </c>
      <c r="I53" s="31">
        <f>+I35</f>
        <v>0</v>
      </c>
      <c r="J53" s="31">
        <f>+J35</f>
        <v>0</v>
      </c>
      <c r="K53" s="23">
        <f t="shared" si="14"/>
        <v>28909.44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2" t="s">
        <v>137</v>
      </c>
      <c r="B57" s="19">
        <v>0</v>
      </c>
      <c r="C57" s="19">
        <v>0</v>
      </c>
      <c r="D57" s="19">
        <v>0</v>
      </c>
      <c r="E57" s="19">
        <v>0</v>
      </c>
      <c r="F57" s="36">
        <v>3717.81</v>
      </c>
      <c r="G57" s="19">
        <v>0</v>
      </c>
      <c r="H57" s="19">
        <v>0</v>
      </c>
      <c r="I57" s="19">
        <v>0</v>
      </c>
      <c r="J57" s="19">
        <v>0</v>
      </c>
      <c r="K57" s="23">
        <f t="shared" si="14"/>
        <v>3717.81</v>
      </c>
    </row>
    <row r="58" spans="1:11" ht="17.25" customHeight="1">
      <c r="A58" s="12" t="s">
        <v>138</v>
      </c>
      <c r="B58" s="36">
        <v>0</v>
      </c>
      <c r="C58" s="36">
        <v>0</v>
      </c>
      <c r="D58" s="19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23">
        <f t="shared" si="14"/>
        <v>0</v>
      </c>
    </row>
    <row r="59" spans="1:11" ht="17.25" customHeight="1">
      <c r="A59" s="16" t="s">
        <v>49</v>
      </c>
      <c r="B59" s="36">
        <v>17012.14</v>
      </c>
      <c r="C59" s="36">
        <v>24637.31</v>
      </c>
      <c r="D59" s="36">
        <v>24889.4</v>
      </c>
      <c r="E59" s="36">
        <v>23437.76</v>
      </c>
      <c r="F59" s="36">
        <v>14432.04</v>
      </c>
      <c r="G59" s="36">
        <v>26900.67</v>
      </c>
      <c r="H59" s="36">
        <v>17288.32</v>
      </c>
      <c r="I59" s="19">
        <v>0</v>
      </c>
      <c r="J59" s="36">
        <v>14024.33</v>
      </c>
      <c r="K59" s="36">
        <f t="shared" si="14"/>
        <v>162621.97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f>SUM(B60:J60)</f>
        <v>0</v>
      </c>
    </row>
    <row r="61" spans="1:11" ht="17.25" customHeight="1">
      <c r="A61" s="47"/>
      <c r="B61" s="56">
        <v>0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f>SUM(B61:J61)</f>
        <v>0</v>
      </c>
    </row>
    <row r="62" spans="1:11" ht="17.25" customHeight="1">
      <c r="A62" s="16"/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/>
    </row>
    <row r="63" spans="1:11" ht="18.75" customHeight="1">
      <c r="A63" s="2" t="s">
        <v>50</v>
      </c>
      <c r="B63" s="35">
        <f aca="true" t="shared" si="17" ref="B63:J63">+B64+B71+B106+B107</f>
        <v>-103544</v>
      </c>
      <c r="C63" s="35">
        <f t="shared" si="17"/>
        <v>-158749.99</v>
      </c>
      <c r="D63" s="35">
        <f t="shared" si="17"/>
        <v>-136310.43</v>
      </c>
      <c r="E63" s="35">
        <f t="shared" si="17"/>
        <v>-92344</v>
      </c>
      <c r="F63" s="35">
        <f t="shared" si="17"/>
        <v>-106820.65</v>
      </c>
      <c r="G63" s="35">
        <f t="shared" si="17"/>
        <v>-129894.68</v>
      </c>
      <c r="H63" s="35">
        <f t="shared" si="17"/>
        <v>-105232</v>
      </c>
      <c r="I63" s="35">
        <f t="shared" si="17"/>
        <v>-24252.59</v>
      </c>
      <c r="J63" s="35">
        <f t="shared" si="17"/>
        <v>-54024</v>
      </c>
      <c r="K63" s="35">
        <f>SUM(B63:J63)</f>
        <v>-911172.34</v>
      </c>
    </row>
    <row r="64" spans="1:11" ht="18.75" customHeight="1">
      <c r="A64" s="16" t="s">
        <v>74</v>
      </c>
      <c r="B64" s="35">
        <f aca="true" t="shared" si="18" ref="B64:J64">B65+B66+B67+B68+B69+B70</f>
        <v>-103544</v>
      </c>
      <c r="C64" s="35">
        <f t="shared" si="18"/>
        <v>-158716</v>
      </c>
      <c r="D64" s="35">
        <f t="shared" si="18"/>
        <v>-135236</v>
      </c>
      <c r="E64" s="35">
        <f t="shared" si="18"/>
        <v>-92344</v>
      </c>
      <c r="F64" s="35">
        <f t="shared" si="18"/>
        <v>-106440</v>
      </c>
      <c r="G64" s="35">
        <f t="shared" si="18"/>
        <v>-128888</v>
      </c>
      <c r="H64" s="35">
        <f t="shared" si="18"/>
        <v>-105232</v>
      </c>
      <c r="I64" s="35">
        <f t="shared" si="18"/>
        <v>-20788</v>
      </c>
      <c r="J64" s="35">
        <f t="shared" si="18"/>
        <v>-54024</v>
      </c>
      <c r="K64" s="35">
        <f aca="true" t="shared" si="19" ref="K64:K93">SUM(B64:J64)</f>
        <v>-905212</v>
      </c>
    </row>
    <row r="65" spans="1:11" ht="18.75" customHeight="1">
      <c r="A65" s="12" t="s">
        <v>75</v>
      </c>
      <c r="B65" s="35">
        <f>-ROUND(B9*$D$3,2)</f>
        <v>-103544</v>
      </c>
      <c r="C65" s="35">
        <f aca="true" t="shared" si="20" ref="C65:J65">-ROUND(C9*$D$3,2)</f>
        <v>-158716</v>
      </c>
      <c r="D65" s="35">
        <f t="shared" si="20"/>
        <v>-135236</v>
      </c>
      <c r="E65" s="35">
        <f t="shared" si="20"/>
        <v>-92344</v>
      </c>
      <c r="F65" s="35">
        <f t="shared" si="20"/>
        <v>-106440</v>
      </c>
      <c r="G65" s="35">
        <f t="shared" si="20"/>
        <v>-128888</v>
      </c>
      <c r="H65" s="35">
        <f t="shared" si="20"/>
        <v>-105232</v>
      </c>
      <c r="I65" s="35">
        <f t="shared" si="20"/>
        <v>-20788</v>
      </c>
      <c r="J65" s="35">
        <f t="shared" si="20"/>
        <v>-54024</v>
      </c>
      <c r="K65" s="35">
        <f t="shared" si="19"/>
        <v>-905212</v>
      </c>
    </row>
    <row r="66" spans="1:11" ht="18.75" customHeight="1">
      <c r="A66" s="12" t="s">
        <v>51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97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104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ht="18.75" customHeight="1">
      <c r="A69" s="12" t="s">
        <v>52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ht="18.75" customHeight="1">
      <c r="A70" s="12" t="s">
        <v>53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</row>
    <row r="71" spans="1:11" s="69" customFormat="1" ht="18.75" customHeight="1">
      <c r="A71" s="62" t="s">
        <v>79</v>
      </c>
      <c r="B71" s="19">
        <v>0</v>
      </c>
      <c r="C71" s="65">
        <f>SUM(C72:C105)</f>
        <v>-33.99</v>
      </c>
      <c r="D71" s="65">
        <f>SUM(D72:D105)</f>
        <v>-1074.43</v>
      </c>
      <c r="E71" s="19">
        <v>0</v>
      </c>
      <c r="F71" s="65">
        <f aca="true" t="shared" si="21" ref="E71:J71">SUM(F72:F105)</f>
        <v>-380.65</v>
      </c>
      <c r="G71" s="65">
        <f t="shared" si="21"/>
        <v>-1006.68</v>
      </c>
      <c r="H71" s="19">
        <v>0</v>
      </c>
      <c r="I71" s="65">
        <f t="shared" si="21"/>
        <v>-3464.59</v>
      </c>
      <c r="J71" s="19">
        <v>0</v>
      </c>
      <c r="K71" s="65">
        <f t="shared" si="19"/>
        <v>-5960.34</v>
      </c>
    </row>
    <row r="72" spans="1:11" ht="18.75" customHeight="1">
      <c r="A72" s="12" t="s">
        <v>54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f t="shared" si="19"/>
        <v>0</v>
      </c>
    </row>
    <row r="73" spans="1:11" ht="18.75" customHeight="1">
      <c r="A73" s="12" t="s">
        <v>55</v>
      </c>
      <c r="B73" s="19">
        <v>0</v>
      </c>
      <c r="C73" s="35">
        <v>-33.99</v>
      </c>
      <c r="D73" s="35">
        <v>-6.68</v>
      </c>
      <c r="E73" s="19">
        <v>0</v>
      </c>
      <c r="F73" s="19">
        <v>0</v>
      </c>
      <c r="G73" s="35">
        <v>-6.68</v>
      </c>
      <c r="H73" s="19">
        <v>0</v>
      </c>
      <c r="I73" s="19">
        <v>0</v>
      </c>
      <c r="J73" s="19">
        <v>0</v>
      </c>
      <c r="K73" s="65">
        <f t="shared" si="19"/>
        <v>-47.35</v>
      </c>
    </row>
    <row r="74" spans="1:11" ht="18.75" customHeight="1">
      <c r="A74" s="12" t="s">
        <v>56</v>
      </c>
      <c r="B74" s="19">
        <v>0</v>
      </c>
      <c r="C74" s="19">
        <v>0</v>
      </c>
      <c r="D74" s="35">
        <v>-1067.75</v>
      </c>
      <c r="E74" s="19">
        <v>0</v>
      </c>
      <c r="F74" s="35">
        <v>-380.65</v>
      </c>
      <c r="G74" s="19">
        <v>0</v>
      </c>
      <c r="H74" s="19">
        <v>0</v>
      </c>
      <c r="I74" s="45">
        <v>-2464.59</v>
      </c>
      <c r="J74" s="19">
        <v>0</v>
      </c>
      <c r="K74" s="65">
        <f t="shared" si="19"/>
        <v>-3912.9900000000002</v>
      </c>
    </row>
    <row r="75" spans="1:11" ht="18.75" customHeight="1">
      <c r="A75" s="12" t="s">
        <v>57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34" t="s">
        <v>58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59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60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</row>
    <row r="79" spans="1:11" ht="18.75" customHeight="1">
      <c r="A79" s="12" t="s">
        <v>61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</row>
    <row r="80" spans="1:11" ht="18.75" customHeight="1">
      <c r="A80" s="12" t="s">
        <v>62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</row>
    <row r="81" spans="1:11" ht="18.75" customHeight="1">
      <c r="A81" s="12" t="s">
        <v>63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</row>
    <row r="82" spans="1:11" ht="18.75" customHeight="1">
      <c r="A82" s="12" t="s">
        <v>64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</row>
    <row r="83" spans="1:11" ht="18.75" customHeight="1">
      <c r="A83" s="12" t="s">
        <v>65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</row>
    <row r="84" spans="1:11" ht="18.75" customHeight="1">
      <c r="A84" s="12" t="s">
        <v>66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67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68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35">
        <v>-1000</v>
      </c>
      <c r="J86" s="19">
        <v>0</v>
      </c>
      <c r="K86" s="65">
        <f t="shared" si="19"/>
        <v>-1000</v>
      </c>
    </row>
    <row r="87" spans="1:11" ht="18.75" customHeight="1">
      <c r="A87" s="12" t="s">
        <v>77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135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65">
        <v>-1000</v>
      </c>
      <c r="H88" s="19">
        <v>0</v>
      </c>
      <c r="I88" s="19">
        <v>0</v>
      </c>
      <c r="J88" s="19">
        <v>0</v>
      </c>
      <c r="K88" s="65">
        <f t="shared" si="19"/>
        <v>-1000</v>
      </c>
    </row>
    <row r="89" spans="1:11" ht="18.75" customHeight="1">
      <c r="A89" s="12" t="s">
        <v>80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84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1" ht="18.75" customHeight="1">
      <c r="A91" s="12" t="s">
        <v>85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</row>
    <row r="92" spans="1:11" ht="18.75" customHeight="1">
      <c r="A92" s="12" t="s">
        <v>86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f t="shared" si="19"/>
        <v>0</v>
      </c>
    </row>
    <row r="93" spans="1:12" ht="18.75" customHeight="1">
      <c r="A93" s="12" t="s">
        <v>87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f t="shared" si="19"/>
        <v>0</v>
      </c>
      <c r="L93" s="54"/>
    </row>
    <row r="94" spans="1:12" ht="18.75" customHeight="1">
      <c r="A94" s="12" t="s">
        <v>105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91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107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ht="18.75" customHeight="1">
      <c r="A97" s="12" t="s">
        <v>108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53"/>
    </row>
    <row r="98" spans="1:12" ht="18.75" customHeight="1">
      <c r="A98" s="12" t="s">
        <v>109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53"/>
    </row>
    <row r="99" spans="1:12" s="69" customFormat="1" ht="18.75" customHeight="1">
      <c r="A99" s="62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f>SUM(B99:J99)</f>
        <v>0</v>
      </c>
      <c r="L99" s="68"/>
    </row>
    <row r="100" spans="1:12" ht="18.75" customHeight="1">
      <c r="A100" s="62" t="s">
        <v>110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31">
        <f>ROUND(SUM(B100:J100),2)</f>
        <v>0</v>
      </c>
      <c r="L100" s="53"/>
    </row>
    <row r="101" spans="1:12" ht="18.75" customHeight="1">
      <c r="A101" s="62" t="s">
        <v>111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31">
        <f>ROUND(SUM(B101:J101),2)</f>
        <v>0</v>
      </c>
      <c r="L101" s="53"/>
    </row>
    <row r="102" spans="1:12" ht="18.75" customHeight="1">
      <c r="A102" s="73" t="s">
        <v>134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5" t="s">
        <v>116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5" t="s">
        <v>136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3"/>
    </row>
    <row r="105" spans="1:12" ht="18.75" customHeight="1">
      <c r="A105" s="12"/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53"/>
    </row>
    <row r="106" spans="1:12" ht="18.75" customHeight="1">
      <c r="A106" s="16" t="s">
        <v>117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53"/>
    </row>
    <row r="107" spans="1:12" ht="18.75" customHeight="1">
      <c r="A107" s="16" t="s">
        <v>100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54"/>
    </row>
    <row r="108" spans="1:12" ht="18.75" customHeight="1">
      <c r="A108" s="16"/>
      <c r="B108" s="20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31">
        <f aca="true" t="shared" si="22" ref="K108:K113">SUM(B108:J108)</f>
        <v>0</v>
      </c>
      <c r="L108" s="52"/>
    </row>
    <row r="109" spans="1:12" ht="18.75" customHeight="1">
      <c r="A109" s="16" t="s">
        <v>82</v>
      </c>
      <c r="B109" s="24">
        <f aca="true" t="shared" si="23" ref="B109:H109">+B110+B111</f>
        <v>805830.8400000001</v>
      </c>
      <c r="C109" s="24">
        <f t="shared" si="23"/>
        <v>1184941.79</v>
      </c>
      <c r="D109" s="24">
        <f t="shared" si="23"/>
        <v>1470511.74</v>
      </c>
      <c r="E109" s="24">
        <f t="shared" si="23"/>
        <v>722438.79</v>
      </c>
      <c r="F109" s="24">
        <f t="shared" si="23"/>
        <v>1104612.6500000001</v>
      </c>
      <c r="G109" s="24">
        <f t="shared" si="23"/>
        <v>1512866.76</v>
      </c>
      <c r="H109" s="24">
        <f t="shared" si="23"/>
        <v>670812.1499999999</v>
      </c>
      <c r="I109" s="24">
        <f>+I110+I111</f>
        <v>242260.03</v>
      </c>
      <c r="J109" s="24">
        <f>+J110+J111</f>
        <v>522893.49000000005</v>
      </c>
      <c r="K109" s="46">
        <f t="shared" si="22"/>
        <v>8237168.240000001</v>
      </c>
      <c r="L109" s="75"/>
    </row>
    <row r="110" spans="1:12" ht="18" customHeight="1">
      <c r="A110" s="16" t="s">
        <v>81</v>
      </c>
      <c r="B110" s="24">
        <f aca="true" t="shared" si="24" ref="B110:J110">+B48+B64+B71+B106</f>
        <v>788818.7000000001</v>
      </c>
      <c r="C110" s="24">
        <f t="shared" si="24"/>
        <v>1160304.48</v>
      </c>
      <c r="D110" s="24">
        <f t="shared" si="24"/>
        <v>1445622.34</v>
      </c>
      <c r="E110" s="24">
        <f t="shared" si="24"/>
        <v>699001.03</v>
      </c>
      <c r="F110" s="24">
        <f t="shared" si="24"/>
        <v>1090180.61</v>
      </c>
      <c r="G110" s="24">
        <f t="shared" si="24"/>
        <v>1485966.09</v>
      </c>
      <c r="H110" s="24">
        <f t="shared" si="24"/>
        <v>653523.83</v>
      </c>
      <c r="I110" s="24">
        <f t="shared" si="24"/>
        <v>242260.03</v>
      </c>
      <c r="J110" s="24">
        <f t="shared" si="24"/>
        <v>508869.16000000003</v>
      </c>
      <c r="K110" s="46">
        <f t="shared" si="22"/>
        <v>8074546.270000001</v>
      </c>
      <c r="L110" s="52"/>
    </row>
    <row r="111" spans="1:12" ht="18.75" customHeight="1">
      <c r="A111" s="16" t="s">
        <v>98</v>
      </c>
      <c r="B111" s="24">
        <f aca="true" t="shared" si="25" ref="B111:J111">IF(+B59+B107+B112&lt;0,0,(B59+B107+B112))</f>
        <v>17012.14</v>
      </c>
      <c r="C111" s="24">
        <f t="shared" si="25"/>
        <v>24637.31</v>
      </c>
      <c r="D111" s="24">
        <f t="shared" si="25"/>
        <v>24889.4</v>
      </c>
      <c r="E111" s="24">
        <f t="shared" si="25"/>
        <v>23437.76</v>
      </c>
      <c r="F111" s="24">
        <f t="shared" si="25"/>
        <v>14432.04</v>
      </c>
      <c r="G111" s="24">
        <f t="shared" si="25"/>
        <v>26900.67</v>
      </c>
      <c r="H111" s="24">
        <f t="shared" si="25"/>
        <v>17288.32</v>
      </c>
      <c r="I111" s="19">
        <f t="shared" si="25"/>
        <v>0</v>
      </c>
      <c r="J111" s="24">
        <f t="shared" si="25"/>
        <v>14024.33</v>
      </c>
      <c r="K111" s="46">
        <f t="shared" si="22"/>
        <v>162621.97</v>
      </c>
      <c r="L111" s="76"/>
    </row>
    <row r="112" spans="1:13" ht="18.75" customHeight="1">
      <c r="A112" s="16" t="s">
        <v>83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M112" s="55"/>
    </row>
    <row r="113" spans="1:11" ht="18.75" customHeight="1">
      <c r="A113" s="16" t="s">
        <v>99</v>
      </c>
      <c r="B113" s="19">
        <v>0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</row>
    <row r="114" spans="1:11" ht="18.75" customHeight="1">
      <c r="A114" s="2"/>
      <c r="B114" s="20">
        <v>0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/>
    </row>
    <row r="115" spans="1:11" ht="18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</row>
    <row r="116" spans="1:11" ht="18.75" customHeight="1">
      <c r="A116" s="8"/>
      <c r="B116" s="43">
        <v>0</v>
      </c>
      <c r="C116" s="43">
        <v>0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/>
    </row>
    <row r="117" spans="1:12" ht="18.75" customHeight="1">
      <c r="A117" s="25" t="s">
        <v>69</v>
      </c>
      <c r="B117" s="18">
        <v>0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39">
        <f>SUM(K118:K137)</f>
        <v>8237168.220000001</v>
      </c>
      <c r="L117" s="52"/>
    </row>
    <row r="118" spans="1:11" ht="18.75" customHeight="1">
      <c r="A118" s="26" t="s">
        <v>70</v>
      </c>
      <c r="B118" s="27">
        <v>105090.2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>SUM(B118:J118)</f>
        <v>105090.2</v>
      </c>
    </row>
    <row r="119" spans="1:11" ht="18.75" customHeight="1">
      <c r="A119" s="26" t="s">
        <v>71</v>
      </c>
      <c r="B119" s="27">
        <v>700740.64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aca="true" t="shared" si="26" ref="K119:K137">SUM(B119:J119)</f>
        <v>700740.64</v>
      </c>
    </row>
    <row r="120" spans="1:11" ht="18.75" customHeight="1">
      <c r="A120" s="26" t="s">
        <v>72</v>
      </c>
      <c r="B120" s="38">
        <v>0</v>
      </c>
      <c r="C120" s="27">
        <f>+C109</f>
        <v>1184941.79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6"/>
        <v>1184941.79</v>
      </c>
    </row>
    <row r="121" spans="1:11" ht="18.75" customHeight="1">
      <c r="A121" s="26" t="s">
        <v>73</v>
      </c>
      <c r="B121" s="38">
        <v>0</v>
      </c>
      <c r="C121" s="38">
        <v>0</v>
      </c>
      <c r="D121" s="27">
        <v>1369317.71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6"/>
        <v>1369317.71</v>
      </c>
    </row>
    <row r="122" spans="1:11" ht="18.75" customHeight="1">
      <c r="A122" s="26" t="s">
        <v>118</v>
      </c>
      <c r="B122" s="38">
        <v>0</v>
      </c>
      <c r="C122" s="38">
        <v>0</v>
      </c>
      <c r="D122" s="27">
        <v>101194.03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6"/>
        <v>101194.03</v>
      </c>
    </row>
    <row r="123" spans="1:11" ht="18.75" customHeight="1">
      <c r="A123" s="26" t="s">
        <v>119</v>
      </c>
      <c r="B123" s="38">
        <v>0</v>
      </c>
      <c r="C123" s="38">
        <v>0</v>
      </c>
      <c r="D123" s="38">
        <v>0</v>
      </c>
      <c r="E123" s="27">
        <v>715214.39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6"/>
        <v>715214.39</v>
      </c>
    </row>
    <row r="124" spans="1:11" ht="18.75" customHeight="1">
      <c r="A124" s="26" t="s">
        <v>120</v>
      </c>
      <c r="B124" s="38">
        <v>0</v>
      </c>
      <c r="C124" s="38">
        <v>0</v>
      </c>
      <c r="D124" s="38">
        <v>0</v>
      </c>
      <c r="E124" s="27">
        <v>7224.39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6"/>
        <v>7224.39</v>
      </c>
    </row>
    <row r="125" spans="1:11" ht="18.75" customHeight="1">
      <c r="A125" s="26" t="s">
        <v>121</v>
      </c>
      <c r="B125" s="38">
        <v>0</v>
      </c>
      <c r="C125" s="38">
        <v>0</v>
      </c>
      <c r="D125" s="38">
        <v>0</v>
      </c>
      <c r="E125" s="38">
        <v>0</v>
      </c>
      <c r="F125" s="27">
        <v>208448.61</v>
      </c>
      <c r="G125" s="38">
        <v>0</v>
      </c>
      <c r="H125" s="38">
        <v>0</v>
      </c>
      <c r="I125" s="38">
        <v>0</v>
      </c>
      <c r="J125" s="38">
        <v>0</v>
      </c>
      <c r="K125" s="39">
        <f t="shared" si="26"/>
        <v>208448.61</v>
      </c>
    </row>
    <row r="126" spans="1:11" ht="18.75" customHeight="1">
      <c r="A126" s="26" t="s">
        <v>122</v>
      </c>
      <c r="B126" s="38">
        <v>0</v>
      </c>
      <c r="C126" s="38">
        <v>0</v>
      </c>
      <c r="D126" s="38">
        <v>0</v>
      </c>
      <c r="E126" s="38">
        <v>0</v>
      </c>
      <c r="F126" s="27">
        <v>385705.9</v>
      </c>
      <c r="G126" s="38">
        <v>0</v>
      </c>
      <c r="H126" s="38">
        <v>0</v>
      </c>
      <c r="I126" s="38">
        <v>0</v>
      </c>
      <c r="J126" s="38">
        <v>0</v>
      </c>
      <c r="K126" s="39">
        <f t="shared" si="26"/>
        <v>385705.9</v>
      </c>
    </row>
    <row r="127" spans="1:11" ht="18.75" customHeight="1">
      <c r="A127" s="26" t="s">
        <v>123</v>
      </c>
      <c r="B127" s="38">
        <v>0</v>
      </c>
      <c r="C127" s="38">
        <v>0</v>
      </c>
      <c r="D127" s="38">
        <v>0</v>
      </c>
      <c r="E127" s="38">
        <v>0</v>
      </c>
      <c r="F127" s="27">
        <v>60758.63</v>
      </c>
      <c r="G127" s="38">
        <v>0</v>
      </c>
      <c r="H127" s="38">
        <v>0</v>
      </c>
      <c r="I127" s="38">
        <v>0</v>
      </c>
      <c r="J127" s="38">
        <v>0</v>
      </c>
      <c r="K127" s="39">
        <f t="shared" si="26"/>
        <v>60758.63</v>
      </c>
    </row>
    <row r="128" spans="1:11" ht="18.75" customHeight="1">
      <c r="A128" s="26" t="s">
        <v>124</v>
      </c>
      <c r="B128" s="66">
        <v>0</v>
      </c>
      <c r="C128" s="66">
        <v>0</v>
      </c>
      <c r="D128" s="66">
        <v>0</v>
      </c>
      <c r="E128" s="66">
        <v>0</v>
      </c>
      <c r="F128" s="67">
        <v>449699.5</v>
      </c>
      <c r="G128" s="66">
        <v>0</v>
      </c>
      <c r="H128" s="66">
        <v>0</v>
      </c>
      <c r="I128" s="66">
        <v>0</v>
      </c>
      <c r="J128" s="66">
        <v>0</v>
      </c>
      <c r="K128" s="67">
        <f t="shared" si="26"/>
        <v>449699.5</v>
      </c>
    </row>
    <row r="129" spans="1:11" ht="18.75" customHeight="1">
      <c r="A129" s="26" t="s">
        <v>125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467008.06</v>
      </c>
      <c r="H129" s="38">
        <v>0</v>
      </c>
      <c r="I129" s="38">
        <v>0</v>
      </c>
      <c r="J129" s="38">
        <v>0</v>
      </c>
      <c r="K129" s="39">
        <f t="shared" si="26"/>
        <v>467008.06</v>
      </c>
    </row>
    <row r="130" spans="1:11" ht="18.75" customHeight="1">
      <c r="A130" s="26" t="s">
        <v>126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40205.42</v>
      </c>
      <c r="H130" s="38">
        <v>0</v>
      </c>
      <c r="I130" s="38">
        <v>0</v>
      </c>
      <c r="J130" s="38">
        <v>0</v>
      </c>
      <c r="K130" s="39">
        <f t="shared" si="26"/>
        <v>40205.42</v>
      </c>
    </row>
    <row r="131" spans="1:11" ht="18.75" customHeight="1">
      <c r="A131" s="26" t="s">
        <v>127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215774.86</v>
      </c>
      <c r="H131" s="38">
        <v>0</v>
      </c>
      <c r="I131" s="38">
        <v>0</v>
      </c>
      <c r="J131" s="38">
        <v>0</v>
      </c>
      <c r="K131" s="39">
        <f t="shared" si="26"/>
        <v>215774.86</v>
      </c>
    </row>
    <row r="132" spans="1:11" ht="18.75" customHeight="1">
      <c r="A132" s="26" t="s">
        <v>128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197569.67</v>
      </c>
      <c r="H132" s="38">
        <v>0</v>
      </c>
      <c r="I132" s="38">
        <v>0</v>
      </c>
      <c r="J132" s="38">
        <v>0</v>
      </c>
      <c r="K132" s="39">
        <f t="shared" si="26"/>
        <v>197569.67</v>
      </c>
    </row>
    <row r="133" spans="1:11" ht="18.75" customHeight="1">
      <c r="A133" s="26" t="s">
        <v>129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592308.75</v>
      </c>
      <c r="H133" s="38">
        <v>0</v>
      </c>
      <c r="I133" s="38">
        <v>0</v>
      </c>
      <c r="J133" s="38">
        <v>0</v>
      </c>
      <c r="K133" s="39">
        <f t="shared" si="26"/>
        <v>592308.75</v>
      </c>
    </row>
    <row r="134" spans="1:11" ht="18.75" customHeight="1">
      <c r="A134" s="26" t="s">
        <v>130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27">
        <v>232618.96</v>
      </c>
      <c r="I134" s="38">
        <v>0</v>
      </c>
      <c r="J134" s="38">
        <v>0</v>
      </c>
      <c r="K134" s="39">
        <f t="shared" si="26"/>
        <v>232618.96</v>
      </c>
    </row>
    <row r="135" spans="1:11" ht="18.75" customHeight="1">
      <c r="A135" s="26" t="s">
        <v>131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27">
        <v>438193.19</v>
      </c>
      <c r="I135" s="38">
        <v>0</v>
      </c>
      <c r="J135" s="38">
        <v>0</v>
      </c>
      <c r="K135" s="39">
        <f t="shared" si="26"/>
        <v>438193.19</v>
      </c>
    </row>
    <row r="136" spans="1:11" ht="18.75" customHeight="1">
      <c r="A136" s="26" t="s">
        <v>132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27">
        <v>242260.03</v>
      </c>
      <c r="J136" s="38"/>
      <c r="K136" s="39">
        <f t="shared" si="26"/>
        <v>242260.03</v>
      </c>
    </row>
    <row r="137" spans="1:11" ht="18.75" customHeight="1">
      <c r="A137" s="74" t="s">
        <v>133</v>
      </c>
      <c r="B137" s="40">
        <v>0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/>
      <c r="J137" s="41">
        <v>522893.49</v>
      </c>
      <c r="K137" s="42">
        <f t="shared" si="26"/>
        <v>522893.49</v>
      </c>
    </row>
    <row r="138" spans="1:11" ht="18.75" customHeight="1">
      <c r="A138" s="72"/>
      <c r="B138" s="48">
        <v>0</v>
      </c>
      <c r="C138" s="48">
        <v>0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48">
        <f>J109-J137</f>
        <v>0</v>
      </c>
      <c r="K138" s="49"/>
    </row>
    <row r="139" ht="18" customHeight="1">
      <c r="A139" s="72"/>
    </row>
    <row r="140" ht="18" customHeight="1">
      <c r="A140" s="72"/>
    </row>
    <row r="141" ht="18" customHeight="1">
      <c r="A141" s="72"/>
    </row>
    <row r="142" ht="18" customHeight="1"/>
    <row r="143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2018-07-27T18:47:29Z</dcterms:modified>
  <cp:category/>
  <cp:version/>
  <cp:contentType/>
  <cp:contentStatus/>
</cp:coreProperties>
</file>