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<sst xmlns="http://schemas.openxmlformats.org/spreadsheetml/2006/main" count="143" uniqueCount="143">
  <si>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</si>
  <si>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</si>
  <si>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</si>
  <si>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</si>
  <si>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</si>
  <si>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</si>
  <si>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</si>
  <si>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</si>
  <si>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</si>
  <si>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</si>
  <si>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</si>
  <si>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</si>
  <si>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</si>
  <si>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</si>
  <si>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</si>
  <si>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</si>
  <si>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</si>
  <si>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</si>
  <si>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</si>
  <si>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</si>
  <si>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</si>
  <si>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</si>
  <si>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</si>
  <si>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</si>
  <si>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</si>
  <si>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</si>
  <si>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</si>
  <si>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</si>
  <si>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</si>
  <si>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</si>
  <si>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</si>
  <si>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</si>
  <si>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</si>
  <si>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</si>
  <si>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</si>
  <si>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</si>
  <si>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</si>
  <si>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</si>
  <si>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</si>
  <si>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</si>
  <si>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</si>
  <si>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</si>
  <si>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</si>
  <si>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</si>
  <si>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</si>
  <si>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</si>
  <si>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</si>
  <si>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</si>
  <si>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</si>
  <si>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</si>
  <si>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</si>
  <si>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</si>
  <si>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</si>
  <si>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</si>
  <si>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</si>
  <si>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</si>
  <si>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</si>
  <si>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</si>
  <si>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</si>
  <si>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</si>
  <si>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</si>
  <si>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</si>
  <si>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</si>
  <si>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</si>
  <si>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</si>
  <si>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</si>
  <si>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</si>
  <si>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</si>
  <si>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</si>
  <si>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</si>
  <si>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</si>
  <si>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</si>
  <si>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</si>
  <si>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</si>
  <si>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</si>
  <si>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</si>
  <si>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</si>
  <si>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</si>
  <si>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</si>
  <si>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</si>
  <si>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</si>
  <si>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</si>
  <si>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</si>
  <si>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</si>
  <si>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</si>
  <si>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</si>
  <si>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</si>
  <si>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</si>
  <si>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</si>
  <si>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</si>
  <si>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</si>
  <si>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</si>
  <si>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</si>
  <si>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</si>
  <si>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</si>
  <si>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</si>
  <si>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</si>
  <si>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</si>
  <si>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</si>
  <si>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</si>
  <si>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</si>
  <si>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</si>
  <si>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</si>
  <si>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</si>
  <si>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</si>
  <si>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</si>
  <si>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</si>
  <si>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</si>
  <si>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</si>
  <si>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</si>
  <si>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</si>
  <si>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</si>
  <si>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</si>
  <si>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</si>
  <si>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</si>
  <si>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</si>
  <si>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</si>
  <si>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</si>
  <si>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</si>
  <si>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</si>
  <si>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</si>
  <si>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</si>
  <si>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</si>
  <si>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</si>
  <si>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</si>
  <si>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</si>
  <si>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</si>
  <si>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</si>
  <si>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</si>
  <si>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</si>
  <si>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</si>
  <si>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</si>
  <si>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</si>
  <si>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</si>
  <si>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</si>
  <si>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</si>
  <si>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</si>
  <si>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</si>
  <si>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</si>
  <si>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OPERAÇÃO 17/07/18 - VENCIMENTO 24/07/18</t>
  </si>
  <si>
    <t>6.3. Revisão de Remuneração pelo Transporte Coletivo ¹</t>
  </si>
  <si>
    <t>¹ Passageiros transportados, processados pelo sistema de bilhetagem eletrônica, referentes ao período de operação de 01 a 10/07/18 (254.856 passageiros).</t>
  </si>
  <si>
    <t>² Ajuste dos valores da energia para tração (trólebus) de abril/18.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</si>
</sst>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5" fontId="34" fillId="0" borderId="4" xfId="46" applyNumberFormat="1" applyFont="1" applyFill="1" applyBorder="1" applyAlignment="1">
      <alignment horizontal="center"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185" fontId="34" fillId="0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4" fillId="35" borderId="4" xfId="46" applyNumberFormat="1" applyFont="1" applyFill="1" applyBorder="1" applyAlignment="1">
      <alignment horizontal="center"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6" fillId="0" borderId="14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1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139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90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115</v>
      </c>
      <c r="F5" s="28" t="s">
        <v>10</v>
      </c>
      <c r="G5" s="28" t="s">
        <v>11</v>
      </c>
      <c r="H5" s="28" t="s">
        <v>12</v>
      </c>
      <c r="I5" s="84" t="s">
        <v>89</v>
      </c>
      <c r="J5" s="84" t="s">
        <v>88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518419</v>
      </c>
      <c r="C7" s="9">
        <f t="shared" si="0"/>
        <v>692165</v>
      </c>
      <c r="D7" s="9">
        <f t="shared" si="0"/>
        <v>689549</v>
      </c>
      <c r="E7" s="9">
        <f t="shared" si="0"/>
        <v>475723</v>
      </c>
      <c r="F7" s="9">
        <f t="shared" si="0"/>
        <v>644946</v>
      </c>
      <c r="G7" s="9">
        <f t="shared" si="0"/>
        <v>1093537</v>
      </c>
      <c r="H7" s="9">
        <f t="shared" si="0"/>
        <v>475146</v>
      </c>
      <c r="I7" s="9">
        <f t="shared" si="0"/>
        <v>108280</v>
      </c>
      <c r="J7" s="9">
        <f t="shared" si="0"/>
        <v>273891</v>
      </c>
      <c r="K7" s="9">
        <f t="shared" si="0"/>
        <v>4971656</v>
      </c>
      <c r="L7" s="50"/>
    </row>
    <row r="8" spans="1:11" ht="17.25" customHeight="1">
      <c r="A8" s="10" t="s">
        <v>96</v>
      </c>
      <c r="B8" s="11">
        <f>B9+B12+B16</f>
        <v>263523</v>
      </c>
      <c r="C8" s="11">
        <f aca="true" t="shared" si="1" ref="C8:J8">C9+C12+C16</f>
        <v>361030</v>
      </c>
      <c r="D8" s="11">
        <f t="shared" si="1"/>
        <v>332402</v>
      </c>
      <c r="E8" s="11">
        <f t="shared" si="1"/>
        <v>248052</v>
      </c>
      <c r="F8" s="11">
        <f t="shared" si="1"/>
        <v>319362</v>
      </c>
      <c r="G8" s="11">
        <f t="shared" si="1"/>
        <v>537528</v>
      </c>
      <c r="H8" s="11">
        <f t="shared" si="1"/>
        <v>260420</v>
      </c>
      <c r="I8" s="11">
        <f t="shared" si="1"/>
        <v>50552</v>
      </c>
      <c r="J8" s="11">
        <f t="shared" si="1"/>
        <v>134219</v>
      </c>
      <c r="K8" s="11">
        <f>SUM(B8:J8)</f>
        <v>2507088</v>
      </c>
    </row>
    <row r="9" spans="1:11" ht="17.25" customHeight="1">
      <c r="A9" s="15" t="s">
        <v>16</v>
      </c>
      <c r="B9" s="13">
        <f>+B10+B11</f>
        <v>32181</v>
      </c>
      <c r="C9" s="13">
        <f aca="true" t="shared" si="2" ref="C9:J9">+C10+C11</f>
        <v>47243</v>
      </c>
      <c r="D9" s="13">
        <f t="shared" si="2"/>
        <v>37998</v>
      </c>
      <c r="E9" s="13">
        <f t="shared" si="2"/>
        <v>30933</v>
      </c>
      <c r="F9" s="13">
        <f t="shared" si="2"/>
        <v>33770</v>
      </c>
      <c r="G9" s="13">
        <f t="shared" si="2"/>
        <v>44763</v>
      </c>
      <c r="H9" s="13">
        <f t="shared" si="2"/>
        <v>39601</v>
      </c>
      <c r="I9" s="13">
        <f t="shared" si="2"/>
        <v>7121</v>
      </c>
      <c r="J9" s="13">
        <f t="shared" si="2"/>
        <v>14619</v>
      </c>
      <c r="K9" s="11">
        <f>SUM(B9:J9)</f>
        <v>288229</v>
      </c>
    </row>
    <row r="10" spans="1:11" ht="17.25" customHeight="1">
      <c r="A10" s="29" t="s">
        <v>17</v>
      </c>
      <c r="B10" s="13">
        <v>32181</v>
      </c>
      <c r="C10" s="13">
        <v>47243</v>
      </c>
      <c r="D10" s="13">
        <v>37998</v>
      </c>
      <c r="E10" s="13">
        <v>30933</v>
      </c>
      <c r="F10" s="13">
        <v>33770</v>
      </c>
      <c r="G10" s="13">
        <v>44763</v>
      </c>
      <c r="H10" s="13">
        <v>39601</v>
      </c>
      <c r="I10" s="13">
        <v>7121</v>
      </c>
      <c r="J10" s="13">
        <v>14619</v>
      </c>
      <c r="K10" s="11">
        <f>SUM(B10:J10)</f>
        <v>288229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219982</v>
      </c>
      <c r="C12" s="17">
        <f t="shared" si="3"/>
        <v>297754</v>
      </c>
      <c r="D12" s="17">
        <f t="shared" si="3"/>
        <v>279838</v>
      </c>
      <c r="E12" s="17">
        <f t="shared" si="3"/>
        <v>206668</v>
      </c>
      <c r="F12" s="17">
        <f t="shared" si="3"/>
        <v>269568</v>
      </c>
      <c r="G12" s="17">
        <f t="shared" si="3"/>
        <v>464356</v>
      </c>
      <c r="H12" s="17">
        <f t="shared" si="3"/>
        <v>209631</v>
      </c>
      <c r="I12" s="17">
        <f t="shared" si="3"/>
        <v>40889</v>
      </c>
      <c r="J12" s="17">
        <f t="shared" si="3"/>
        <v>113781</v>
      </c>
      <c r="K12" s="11">
        <f aca="true" t="shared" si="4" ref="K12:K27">SUM(B12:J12)</f>
        <v>2102467</v>
      </c>
    </row>
    <row r="13" spans="1:13" ht="17.25" customHeight="1">
      <c r="A13" s="14" t="s">
        <v>19</v>
      </c>
      <c r="B13" s="13">
        <v>106212</v>
      </c>
      <c r="C13" s="13">
        <v>152429</v>
      </c>
      <c r="D13" s="13">
        <v>148995</v>
      </c>
      <c r="E13" s="13">
        <v>105229</v>
      </c>
      <c r="F13" s="13">
        <v>135368</v>
      </c>
      <c r="G13" s="13">
        <v>220028</v>
      </c>
      <c r="H13" s="13">
        <v>99190</v>
      </c>
      <c r="I13" s="13">
        <v>23371</v>
      </c>
      <c r="J13" s="13">
        <v>59514</v>
      </c>
      <c r="K13" s="11">
        <f t="shared" si="4"/>
        <v>1050336</v>
      </c>
      <c r="L13" s="50"/>
      <c r="M13" s="51"/>
    </row>
    <row r="14" spans="1:12" ht="17.25" customHeight="1">
      <c r="A14" s="14" t="s">
        <v>20</v>
      </c>
      <c r="B14" s="13">
        <v>108512</v>
      </c>
      <c r="C14" s="13">
        <v>136993</v>
      </c>
      <c r="D14" s="13">
        <v>125316</v>
      </c>
      <c r="E14" s="13">
        <v>96195</v>
      </c>
      <c r="F14" s="13">
        <v>128693</v>
      </c>
      <c r="G14" s="13">
        <v>235288</v>
      </c>
      <c r="H14" s="13">
        <v>102276</v>
      </c>
      <c r="I14" s="13">
        <v>16313</v>
      </c>
      <c r="J14" s="13">
        <v>52451</v>
      </c>
      <c r="K14" s="11">
        <f t="shared" si="4"/>
        <v>1002037</v>
      </c>
      <c r="L14" s="50"/>
    </row>
    <row r="15" spans="1:11" ht="17.25" customHeight="1">
      <c r="A15" s="14" t="s">
        <v>21</v>
      </c>
      <c r="B15" s="13">
        <v>5258</v>
      </c>
      <c r="C15" s="13">
        <v>8332</v>
      </c>
      <c r="D15" s="13">
        <v>5527</v>
      </c>
      <c r="E15" s="13">
        <v>5244</v>
      </c>
      <c r="F15" s="13">
        <v>5507</v>
      </c>
      <c r="G15" s="13">
        <v>9040</v>
      </c>
      <c r="H15" s="13">
        <v>8165</v>
      </c>
      <c r="I15" s="13">
        <v>1205</v>
      </c>
      <c r="J15" s="13">
        <v>1816</v>
      </c>
      <c r="K15" s="11">
        <f t="shared" si="4"/>
        <v>50094</v>
      </c>
    </row>
    <row r="16" spans="1:11" ht="17.25" customHeight="1">
      <c r="A16" s="15" t="s">
        <v>92</v>
      </c>
      <c r="B16" s="13">
        <f>B17+B18+B19</f>
        <v>11360</v>
      </c>
      <c r="C16" s="13">
        <f aca="true" t="shared" si="5" ref="C16:J16">C17+C18+C19</f>
        <v>16033</v>
      </c>
      <c r="D16" s="13">
        <f t="shared" si="5"/>
        <v>14566</v>
      </c>
      <c r="E16" s="13">
        <f t="shared" si="5"/>
        <v>10451</v>
      </c>
      <c r="F16" s="13">
        <f t="shared" si="5"/>
        <v>16024</v>
      </c>
      <c r="G16" s="13">
        <f t="shared" si="5"/>
        <v>28409</v>
      </c>
      <c r="H16" s="13">
        <f t="shared" si="5"/>
        <v>11188</v>
      </c>
      <c r="I16" s="13">
        <f t="shared" si="5"/>
        <v>2542</v>
      </c>
      <c r="J16" s="13">
        <f t="shared" si="5"/>
        <v>5819</v>
      </c>
      <c r="K16" s="11">
        <f t="shared" si="4"/>
        <v>116392</v>
      </c>
    </row>
    <row r="17" spans="1:11" ht="17.25" customHeight="1">
      <c r="A17" s="14" t="s">
        <v>93</v>
      </c>
      <c r="B17" s="13">
        <v>11335</v>
      </c>
      <c r="C17" s="13">
        <v>16009</v>
      </c>
      <c r="D17" s="13">
        <v>14536</v>
      </c>
      <c r="E17" s="13">
        <v>10435</v>
      </c>
      <c r="F17" s="13">
        <v>15987</v>
      </c>
      <c r="G17" s="13">
        <v>28327</v>
      </c>
      <c r="H17" s="13">
        <v>11169</v>
      </c>
      <c r="I17" s="13">
        <v>2536</v>
      </c>
      <c r="J17" s="13">
        <v>5813</v>
      </c>
      <c r="K17" s="11">
        <f t="shared" si="4"/>
        <v>116147</v>
      </c>
    </row>
    <row r="18" spans="1:11" ht="17.25" customHeight="1">
      <c r="A18" s="14" t="s">
        <v>94</v>
      </c>
      <c r="B18" s="13">
        <v>16</v>
      </c>
      <c r="C18" s="13">
        <v>19</v>
      </c>
      <c r="D18" s="13">
        <v>18</v>
      </c>
      <c r="E18" s="13">
        <v>12</v>
      </c>
      <c r="F18" s="13">
        <v>31</v>
      </c>
      <c r="G18" s="13">
        <v>62</v>
      </c>
      <c r="H18" s="13">
        <v>12</v>
      </c>
      <c r="I18" s="13">
        <v>6</v>
      </c>
      <c r="J18" s="13">
        <v>3</v>
      </c>
      <c r="K18" s="11">
        <f t="shared" si="4"/>
        <v>179</v>
      </c>
    </row>
    <row r="19" spans="1:11" ht="17.25" customHeight="1">
      <c r="A19" s="14" t="s">
        <v>95</v>
      </c>
      <c r="B19" s="13">
        <v>9</v>
      </c>
      <c r="C19" s="13">
        <v>5</v>
      </c>
      <c r="D19" s="13">
        <v>12</v>
      </c>
      <c r="E19" s="13">
        <v>4</v>
      </c>
      <c r="F19" s="13">
        <v>6</v>
      </c>
      <c r="G19" s="13">
        <v>20</v>
      </c>
      <c r="H19" s="13">
        <v>7</v>
      </c>
      <c r="I19" s="13">
        <v>0</v>
      </c>
      <c r="J19" s="13">
        <v>3</v>
      </c>
      <c r="K19" s="11">
        <f t="shared" si="4"/>
        <v>66</v>
      </c>
    </row>
    <row r="20" spans="1:11" ht="17.25" customHeight="1">
      <c r="A20" s="16" t="s">
        <v>22</v>
      </c>
      <c r="B20" s="11">
        <f>+B21+B22+B23</f>
        <v>158420</v>
      </c>
      <c r="C20" s="11">
        <f aca="true" t="shared" si="6" ref="C20:J20">+C21+C22+C23</f>
        <v>189040</v>
      </c>
      <c r="D20" s="11">
        <f t="shared" si="6"/>
        <v>204747</v>
      </c>
      <c r="E20" s="11">
        <f t="shared" si="6"/>
        <v>132466</v>
      </c>
      <c r="F20" s="11">
        <f t="shared" si="6"/>
        <v>209200</v>
      </c>
      <c r="G20" s="11">
        <f t="shared" si="6"/>
        <v>393367</v>
      </c>
      <c r="H20" s="11">
        <f t="shared" si="6"/>
        <v>130101</v>
      </c>
      <c r="I20" s="11">
        <f t="shared" si="6"/>
        <v>32280</v>
      </c>
      <c r="J20" s="11">
        <f t="shared" si="6"/>
        <v>77631</v>
      </c>
      <c r="K20" s="11">
        <f t="shared" si="4"/>
        <v>1527252</v>
      </c>
    </row>
    <row r="21" spans="1:12" ht="17.25" customHeight="1">
      <c r="A21" s="12" t="s">
        <v>23</v>
      </c>
      <c r="B21" s="13">
        <v>83258</v>
      </c>
      <c r="C21" s="13">
        <v>109112</v>
      </c>
      <c r="D21" s="13">
        <v>120851</v>
      </c>
      <c r="E21" s="13">
        <v>75614</v>
      </c>
      <c r="F21" s="13">
        <v>115963</v>
      </c>
      <c r="G21" s="13">
        <v>202602</v>
      </c>
      <c r="H21" s="13">
        <v>71555</v>
      </c>
      <c r="I21" s="13">
        <v>20068</v>
      </c>
      <c r="J21" s="13">
        <v>44718</v>
      </c>
      <c r="K21" s="11">
        <f t="shared" si="4"/>
        <v>843741</v>
      </c>
      <c r="L21" s="50"/>
    </row>
    <row r="22" spans="1:12" ht="17.25" customHeight="1">
      <c r="A22" s="12" t="s">
        <v>24</v>
      </c>
      <c r="B22" s="13">
        <v>72570</v>
      </c>
      <c r="C22" s="13">
        <v>76442</v>
      </c>
      <c r="D22" s="13">
        <v>81042</v>
      </c>
      <c r="E22" s="13">
        <v>54767</v>
      </c>
      <c r="F22" s="13">
        <v>90468</v>
      </c>
      <c r="G22" s="13">
        <v>185846</v>
      </c>
      <c r="H22" s="13">
        <v>55484</v>
      </c>
      <c r="I22" s="13">
        <v>11655</v>
      </c>
      <c r="J22" s="13">
        <v>32010</v>
      </c>
      <c r="K22" s="11">
        <f t="shared" si="4"/>
        <v>660284</v>
      </c>
      <c r="L22" s="50"/>
    </row>
    <row r="23" spans="1:11" ht="17.25" customHeight="1">
      <c r="A23" s="12" t="s">
        <v>25</v>
      </c>
      <c r="B23" s="13">
        <v>2592</v>
      </c>
      <c r="C23" s="13">
        <v>3486</v>
      </c>
      <c r="D23" s="13">
        <v>2854</v>
      </c>
      <c r="E23" s="13">
        <v>2085</v>
      </c>
      <c r="F23" s="13">
        <v>2769</v>
      </c>
      <c r="G23" s="13">
        <v>4919</v>
      </c>
      <c r="H23" s="13">
        <v>3062</v>
      </c>
      <c r="I23" s="13">
        <v>557</v>
      </c>
      <c r="J23" s="13">
        <v>903</v>
      </c>
      <c r="K23" s="11">
        <f t="shared" si="4"/>
        <v>23227</v>
      </c>
    </row>
    <row r="24" spans="1:11" ht="17.25" customHeight="1">
      <c r="A24" s="16" t="s">
        <v>26</v>
      </c>
      <c r="B24" s="13">
        <f>+B25+B26</f>
        <v>96476</v>
      </c>
      <c r="C24" s="13">
        <f aca="true" t="shared" si="7" ref="C24:J24">+C25+C26</f>
        <v>142095</v>
      </c>
      <c r="D24" s="13">
        <f t="shared" si="7"/>
        <v>152400</v>
      </c>
      <c r="E24" s="13">
        <f t="shared" si="7"/>
        <v>95205</v>
      </c>
      <c r="F24" s="13">
        <f t="shared" si="7"/>
        <v>116384</v>
      </c>
      <c r="G24" s="13">
        <f t="shared" si="7"/>
        <v>162642</v>
      </c>
      <c r="H24" s="13">
        <f t="shared" si="7"/>
        <v>80014</v>
      </c>
      <c r="I24" s="13">
        <f t="shared" si="7"/>
        <v>25448</v>
      </c>
      <c r="J24" s="13">
        <f t="shared" si="7"/>
        <v>62041</v>
      </c>
      <c r="K24" s="11">
        <f t="shared" si="4"/>
        <v>932705</v>
      </c>
    </row>
    <row r="25" spans="1:12" ht="17.25" customHeight="1">
      <c r="A25" s="12" t="s">
        <v>113</v>
      </c>
      <c r="B25" s="13">
        <v>67786</v>
      </c>
      <c r="C25" s="13">
        <v>106269</v>
      </c>
      <c r="D25" s="13">
        <v>113546</v>
      </c>
      <c r="E25" s="13">
        <v>73006</v>
      </c>
      <c r="F25" s="13">
        <v>82685</v>
      </c>
      <c r="G25" s="13">
        <v>115458</v>
      </c>
      <c r="H25" s="13">
        <v>57958</v>
      </c>
      <c r="I25" s="13">
        <v>20780</v>
      </c>
      <c r="J25" s="13">
        <v>45711</v>
      </c>
      <c r="K25" s="11">
        <f t="shared" si="4"/>
        <v>683199</v>
      </c>
      <c r="L25" s="50"/>
    </row>
    <row r="26" spans="1:12" ht="17.25" customHeight="1">
      <c r="A26" s="12" t="s">
        <v>114</v>
      </c>
      <c r="B26" s="13">
        <v>28690</v>
      </c>
      <c r="C26" s="13">
        <v>35826</v>
      </c>
      <c r="D26" s="13">
        <v>38854</v>
      </c>
      <c r="E26" s="13">
        <v>22199</v>
      </c>
      <c r="F26" s="13">
        <v>33699</v>
      </c>
      <c r="G26" s="13">
        <v>47184</v>
      </c>
      <c r="H26" s="13">
        <v>22056</v>
      </c>
      <c r="I26" s="13">
        <v>4668</v>
      </c>
      <c r="J26" s="13">
        <v>16330</v>
      </c>
      <c r="K26" s="11">
        <f t="shared" si="4"/>
        <v>249506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4611</v>
      </c>
      <c r="I27" s="11">
        <v>0</v>
      </c>
      <c r="J27" s="11">
        <v>0</v>
      </c>
      <c r="K27" s="11">
        <f t="shared" si="4"/>
        <v>4611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2.9411</v>
      </c>
      <c r="C29" s="57">
        <f aca="true" t="shared" si="8" ref="C29:J29">SUM(C30:C33)</f>
        <v>3.29100978</v>
      </c>
      <c r="D29" s="57">
        <f t="shared" si="8"/>
        <v>3.7056</v>
      </c>
      <c r="E29" s="57">
        <f t="shared" si="8"/>
        <v>3.1511195499999998</v>
      </c>
      <c r="F29" s="57">
        <f t="shared" si="8"/>
        <v>3.1185</v>
      </c>
      <c r="G29" s="57">
        <f t="shared" si="8"/>
        <v>2.6315000000000004</v>
      </c>
      <c r="H29" s="57">
        <f t="shared" si="8"/>
        <v>3.0173</v>
      </c>
      <c r="I29" s="57">
        <f t="shared" si="8"/>
        <v>4.999</v>
      </c>
      <c r="J29" s="57">
        <f t="shared" si="8"/>
        <v>3.1784</v>
      </c>
      <c r="K29" s="19">
        <v>0</v>
      </c>
    </row>
    <row r="30" spans="1:11" ht="17.25" customHeight="1">
      <c r="A30" s="16" t="s">
        <v>31</v>
      </c>
      <c r="B30" s="32">
        <v>2.9459</v>
      </c>
      <c r="C30" s="32">
        <v>3.2886</v>
      </c>
      <c r="D30" s="32">
        <v>3.7106</v>
      </c>
      <c r="E30" s="32">
        <v>3.1557</v>
      </c>
      <c r="F30" s="32">
        <v>3.1232</v>
      </c>
      <c r="G30" s="32">
        <v>2.6354</v>
      </c>
      <c r="H30" s="32">
        <v>3.0219</v>
      </c>
      <c r="I30" s="32">
        <v>4.999</v>
      </c>
      <c r="J30" s="32">
        <v>3.1784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0.00730978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19330.02</v>
      </c>
      <c r="I35" s="19">
        <v>0</v>
      </c>
      <c r="J35" s="19">
        <v>0</v>
      </c>
      <c r="K35" s="23">
        <f>SUM(B35:J35)</f>
        <v>19330.02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57287.9</v>
      </c>
      <c r="I36" s="19">
        <v>0</v>
      </c>
      <c r="J36" s="19">
        <v>0</v>
      </c>
      <c r="K36" s="23">
        <f>SUM(B36:J36)</f>
        <v>57287.9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+B48+B59</f>
        <v>1635198.27</v>
      </c>
      <c r="C47" s="22">
        <f aca="true" t="shared" si="12" ref="C47:H47">+C48+C59</f>
        <v>2438348.5300000003</v>
      </c>
      <c r="D47" s="22">
        <f t="shared" si="12"/>
        <v>2796295.7099999995</v>
      </c>
      <c r="E47" s="22">
        <f t="shared" si="12"/>
        <v>1611265.72</v>
      </c>
      <c r="F47" s="22">
        <f t="shared" si="12"/>
        <v>2250007.8000000003</v>
      </c>
      <c r="G47" s="22">
        <f t="shared" si="12"/>
        <v>3079911.6500000004</v>
      </c>
      <c r="H47" s="22">
        <f t="shared" si="12"/>
        <v>1557806.9800000002</v>
      </c>
      <c r="I47" s="22">
        <f>+I48+I59</f>
        <v>542357.44</v>
      </c>
      <c r="J47" s="22">
        <f>+J48+J59</f>
        <v>940781.52</v>
      </c>
      <c r="K47" s="22">
        <f>SUM(B47:J47)</f>
        <v>16851973.62</v>
      </c>
    </row>
    <row r="48" spans="1:11" ht="17.25" customHeight="1">
      <c r="A48" s="16" t="s">
        <v>138</v>
      </c>
      <c r="B48" s="23">
        <f>SUM(B49:B58)</f>
        <v>1618186.1300000001</v>
      </c>
      <c r="C48" s="23">
        <f aca="true" t="shared" si="13" ref="C48:J48">SUM(C49:C58)</f>
        <v>2413711.22</v>
      </c>
      <c r="D48" s="23">
        <f t="shared" si="13"/>
        <v>2771406.3099999996</v>
      </c>
      <c r="E48" s="23">
        <f t="shared" si="13"/>
        <v>1587827.96</v>
      </c>
      <c r="F48" s="23">
        <f t="shared" si="13"/>
        <v>2235575.7600000002</v>
      </c>
      <c r="G48" s="23">
        <f t="shared" si="13"/>
        <v>3052523.72</v>
      </c>
      <c r="H48" s="23">
        <f t="shared" si="13"/>
        <v>1540518.6600000001</v>
      </c>
      <c r="I48" s="23">
        <f t="shared" si="13"/>
        <v>542357.44</v>
      </c>
      <c r="J48" s="23">
        <f t="shared" si="13"/>
        <v>926757.1900000001</v>
      </c>
      <c r="K48" s="23">
        <f aca="true" t="shared" si="14" ref="K48:K59">SUM(B48:J48)</f>
        <v>16688864.39</v>
      </c>
    </row>
    <row r="49" spans="1:11" ht="17.25" customHeight="1">
      <c r="A49" s="34" t="s">
        <v>43</v>
      </c>
      <c r="B49" s="23">
        <f aca="true" t="shared" si="15" ref="B49:H49">ROUND(B30*B7,2)</f>
        <v>1527210.53</v>
      </c>
      <c r="C49" s="23">
        <f t="shared" si="15"/>
        <v>2276253.82</v>
      </c>
      <c r="D49" s="23">
        <f t="shared" si="15"/>
        <v>2558640.52</v>
      </c>
      <c r="E49" s="23">
        <f t="shared" si="15"/>
        <v>1501239.07</v>
      </c>
      <c r="F49" s="23">
        <f t="shared" si="15"/>
        <v>2014295.35</v>
      </c>
      <c r="G49" s="23">
        <f t="shared" si="15"/>
        <v>2881907.41</v>
      </c>
      <c r="H49" s="23">
        <f t="shared" si="15"/>
        <v>1435843.7</v>
      </c>
      <c r="I49" s="23">
        <f>ROUND(I30*I7,2)</f>
        <v>541291.72</v>
      </c>
      <c r="J49" s="23">
        <f>ROUND(J30*J7,2)</f>
        <v>870535.15</v>
      </c>
      <c r="K49" s="23">
        <f t="shared" si="14"/>
        <v>15607217.27</v>
      </c>
    </row>
    <row r="50" spans="1:11" ht="17.25" customHeight="1">
      <c r="A50" s="34" t="s">
        <v>44</v>
      </c>
      <c r="B50" s="19">
        <v>0</v>
      </c>
      <c r="C50" s="23">
        <f>ROUND(C31*C7,2)</f>
        <v>5059.57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5059.57</v>
      </c>
    </row>
    <row r="51" spans="1:11" ht="17.25" customHeight="1">
      <c r="A51" s="64" t="s">
        <v>103</v>
      </c>
      <c r="B51" s="65">
        <f aca="true" t="shared" si="16" ref="B51:H51">ROUND(B32*B7,2)</f>
        <v>-2488.41</v>
      </c>
      <c r="C51" s="65">
        <f t="shared" si="16"/>
        <v>-3391.61</v>
      </c>
      <c r="D51" s="65">
        <f t="shared" si="16"/>
        <v>-3447.75</v>
      </c>
      <c r="E51" s="65">
        <f t="shared" si="16"/>
        <v>-2179.03</v>
      </c>
      <c r="F51" s="65">
        <f t="shared" si="16"/>
        <v>-3031.25</v>
      </c>
      <c r="G51" s="65">
        <f t="shared" si="16"/>
        <v>-4264.79</v>
      </c>
      <c r="H51" s="65">
        <f t="shared" si="16"/>
        <v>-2185.67</v>
      </c>
      <c r="I51" s="19">
        <v>0</v>
      </c>
      <c r="J51" s="19">
        <v>0</v>
      </c>
      <c r="K51" s="65">
        <f>SUM(B51:J51)</f>
        <v>-20988.510000000002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19330.02</v>
      </c>
      <c r="I53" s="31">
        <f>+I35</f>
        <v>0</v>
      </c>
      <c r="J53" s="31">
        <f>+J35</f>
        <v>0</v>
      </c>
      <c r="K53" s="23">
        <f t="shared" si="14"/>
        <v>19330.02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2" t="s">
        <v>136</v>
      </c>
      <c r="B57" s="19">
        <v>0</v>
      </c>
      <c r="C57" s="19">
        <v>0</v>
      </c>
      <c r="D57" s="19">
        <v>0</v>
      </c>
      <c r="E57" s="19">
        <v>0</v>
      </c>
      <c r="F57" s="36">
        <v>3717.81</v>
      </c>
      <c r="G57" s="19">
        <v>0</v>
      </c>
      <c r="H57" s="19">
        <v>0</v>
      </c>
      <c r="I57" s="19">
        <v>0</v>
      </c>
      <c r="J57" s="19">
        <v>0</v>
      </c>
      <c r="K57" s="23">
        <f t="shared" si="14"/>
        <v>3717.81</v>
      </c>
    </row>
    <row r="58" spans="1:11" ht="17.25" customHeight="1">
      <c r="A58" s="12" t="s">
        <v>137</v>
      </c>
      <c r="B58" s="36">
        <v>89372.33</v>
      </c>
      <c r="C58" s="36">
        <v>130015.72</v>
      </c>
      <c r="D58" s="19">
        <v>209827.78</v>
      </c>
      <c r="E58" s="36">
        <v>85322.52</v>
      </c>
      <c r="F58" s="36">
        <v>215312.33</v>
      </c>
      <c r="G58" s="36">
        <v>167451.02</v>
      </c>
      <c r="H58" s="36">
        <v>83815.57</v>
      </c>
      <c r="I58" s="36">
        <v>0</v>
      </c>
      <c r="J58" s="36">
        <v>54005</v>
      </c>
      <c r="K58" s="23">
        <f t="shared" si="14"/>
        <v>1035122.27</v>
      </c>
    </row>
    <row r="59" spans="1:11" ht="17.25" customHeight="1">
      <c r="A59" s="16" t="s">
        <v>49</v>
      </c>
      <c r="B59" s="36">
        <v>17012.14</v>
      </c>
      <c r="C59" s="36">
        <v>24637.31</v>
      </c>
      <c r="D59" s="36">
        <v>24889.4</v>
      </c>
      <c r="E59" s="36">
        <v>23437.76</v>
      </c>
      <c r="F59" s="36">
        <v>14432.04</v>
      </c>
      <c r="G59" s="36">
        <v>27387.93</v>
      </c>
      <c r="H59" s="36">
        <v>17288.32</v>
      </c>
      <c r="I59" s="19">
        <v>0</v>
      </c>
      <c r="J59" s="36">
        <v>14024.33</v>
      </c>
      <c r="K59" s="36">
        <f t="shared" si="14"/>
        <v>163109.22999999998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f>SUM(B60:J60)</f>
        <v>0</v>
      </c>
    </row>
    <row r="61" spans="1:11" ht="17.25" customHeight="1">
      <c r="A61" s="47"/>
      <c r="B61" s="56">
        <v>0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f>SUM(B61:J61)</f>
        <v>0</v>
      </c>
    </row>
    <row r="62" spans="1:11" ht="17.25" customHeight="1">
      <c r="A62" s="16"/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/>
    </row>
    <row r="63" spans="1:11" ht="18.75" customHeight="1">
      <c r="A63" s="2" t="s">
        <v>50</v>
      </c>
      <c r="B63" s="35">
        <f aca="true" t="shared" si="17" ref="B63:J63">+B64+B71+B106+B107</f>
        <v>-276217.9</v>
      </c>
      <c r="C63" s="35">
        <f t="shared" si="17"/>
        <v>67545.16</v>
      </c>
      <c r="D63" s="35">
        <f t="shared" si="17"/>
        <v>-124458.62</v>
      </c>
      <c r="E63" s="35">
        <f t="shared" si="17"/>
        <v>-308679.80000000005</v>
      </c>
      <c r="F63" s="35">
        <f t="shared" si="17"/>
        <v>-350231.35</v>
      </c>
      <c r="G63" s="35">
        <f t="shared" si="17"/>
        <v>-280699.50000000006</v>
      </c>
      <c r="H63" s="35">
        <f t="shared" si="17"/>
        <v>-130200.22999999998</v>
      </c>
      <c r="I63" s="35">
        <f t="shared" si="17"/>
        <v>-10728.709999999992</v>
      </c>
      <c r="J63" s="35">
        <f t="shared" si="17"/>
        <v>-35750.02</v>
      </c>
      <c r="K63" s="35">
        <f>SUM(B63:J63)</f>
        <v>-1449420.97</v>
      </c>
    </row>
    <row r="64" spans="1:11" ht="18.75" customHeight="1">
      <c r="A64" s="16" t="s">
        <v>74</v>
      </c>
      <c r="B64" s="35">
        <f aca="true" t="shared" si="18" ref="B64:J64">B65+B66+B67+B68+B69+B70</f>
        <v>-315236.87</v>
      </c>
      <c r="C64" s="35">
        <f t="shared" si="18"/>
        <v>-194653.43</v>
      </c>
      <c r="D64" s="35">
        <f t="shared" si="18"/>
        <v>-205125.72</v>
      </c>
      <c r="E64" s="35">
        <f t="shared" si="18"/>
        <v>-338759.57</v>
      </c>
      <c r="F64" s="35">
        <f t="shared" si="18"/>
        <v>-384602.62</v>
      </c>
      <c r="G64" s="35">
        <f t="shared" si="18"/>
        <v>-364371.79000000004</v>
      </c>
      <c r="H64" s="35">
        <f t="shared" si="18"/>
        <v>-158404</v>
      </c>
      <c r="I64" s="35">
        <f t="shared" si="18"/>
        <v>-28484</v>
      </c>
      <c r="J64" s="35">
        <f t="shared" si="18"/>
        <v>-58476</v>
      </c>
      <c r="K64" s="35">
        <f aca="true" t="shared" si="19" ref="K64:K93">SUM(B64:J64)</f>
        <v>-2048114</v>
      </c>
    </row>
    <row r="65" spans="1:11" ht="18.75" customHeight="1">
      <c r="A65" s="12" t="s">
        <v>75</v>
      </c>
      <c r="B65" s="35">
        <f>-ROUND(B9*$D$3,2)</f>
        <v>-128724</v>
      </c>
      <c r="C65" s="35">
        <f aca="true" t="shared" si="20" ref="C65:J65">-ROUND(C9*$D$3,2)</f>
        <v>-188972</v>
      </c>
      <c r="D65" s="35">
        <f t="shared" si="20"/>
        <v>-151992</v>
      </c>
      <c r="E65" s="35">
        <f t="shared" si="20"/>
        <v>-123732</v>
      </c>
      <c r="F65" s="35">
        <f t="shared" si="20"/>
        <v>-135080</v>
      </c>
      <c r="G65" s="35">
        <f t="shared" si="20"/>
        <v>-179052</v>
      </c>
      <c r="H65" s="35">
        <f t="shared" si="20"/>
        <v>-158404</v>
      </c>
      <c r="I65" s="35">
        <f t="shared" si="20"/>
        <v>-28484</v>
      </c>
      <c r="J65" s="35">
        <f t="shared" si="20"/>
        <v>-58476</v>
      </c>
      <c r="K65" s="35">
        <f t="shared" si="19"/>
        <v>-1152916</v>
      </c>
    </row>
    <row r="66" spans="1:11" ht="18.75" customHeight="1">
      <c r="A66" s="12" t="s">
        <v>51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97</v>
      </c>
      <c r="B67" s="35">
        <v>-1448</v>
      </c>
      <c r="C67" s="35">
        <v>-280</v>
      </c>
      <c r="D67" s="35">
        <v>-416</v>
      </c>
      <c r="E67" s="35">
        <v>-1144</v>
      </c>
      <c r="F67" s="35">
        <v>-1124</v>
      </c>
      <c r="G67" s="35">
        <v>-516</v>
      </c>
      <c r="H67" s="19">
        <v>0</v>
      </c>
      <c r="I67" s="19">
        <v>0</v>
      </c>
      <c r="J67" s="19">
        <v>0</v>
      </c>
      <c r="K67" s="35">
        <f t="shared" si="19"/>
        <v>-4928</v>
      </c>
    </row>
    <row r="68" spans="1:11" ht="18.75" customHeight="1">
      <c r="A68" s="12" t="s">
        <v>104</v>
      </c>
      <c r="B68" s="35">
        <v>-4792</v>
      </c>
      <c r="C68" s="35">
        <v>-952</v>
      </c>
      <c r="D68" s="35">
        <v>-1456</v>
      </c>
      <c r="E68" s="35">
        <v>-2708</v>
      </c>
      <c r="F68" s="35">
        <v>-1876</v>
      </c>
      <c r="G68" s="35">
        <v>-1092</v>
      </c>
      <c r="H68" s="19">
        <v>0</v>
      </c>
      <c r="I68" s="19">
        <v>0</v>
      </c>
      <c r="J68" s="19">
        <v>0</v>
      </c>
      <c r="K68" s="35">
        <f t="shared" si="19"/>
        <v>-12876</v>
      </c>
    </row>
    <row r="69" spans="1:11" ht="18.75" customHeight="1">
      <c r="A69" s="12" t="s">
        <v>52</v>
      </c>
      <c r="B69" s="35">
        <v>-180272.87</v>
      </c>
      <c r="C69" s="35">
        <v>-4449.43</v>
      </c>
      <c r="D69" s="35">
        <v>-51261.72</v>
      </c>
      <c r="E69" s="35">
        <v>-211175.57</v>
      </c>
      <c r="F69" s="35">
        <v>-246522.62</v>
      </c>
      <c r="G69" s="35">
        <v>-183711.79</v>
      </c>
      <c r="H69" s="19">
        <v>0</v>
      </c>
      <c r="I69" s="19">
        <v>0</v>
      </c>
      <c r="J69" s="19">
        <v>0</v>
      </c>
      <c r="K69" s="35">
        <f t="shared" si="19"/>
        <v>-877394</v>
      </c>
    </row>
    <row r="70" spans="1:11" ht="18.75" customHeight="1">
      <c r="A70" s="12" t="s">
        <v>53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</row>
    <row r="71" spans="1:11" s="69" customFormat="1" ht="18.75" customHeight="1">
      <c r="A71" s="62" t="s">
        <v>79</v>
      </c>
      <c r="B71" s="65">
        <f>SUM(B72:B105)</f>
        <v>-14510.95</v>
      </c>
      <c r="C71" s="65">
        <f>SUM(C72:C105)</f>
        <v>-21099.230000000003</v>
      </c>
      <c r="D71" s="65">
        <f>SUM(D72:D105)</f>
        <v>-20988.24</v>
      </c>
      <c r="E71" s="65">
        <f aca="true" t="shared" si="21" ref="E71:J71">SUM(E72:E105)</f>
        <v>-13964.76</v>
      </c>
      <c r="F71" s="65">
        <f t="shared" si="21"/>
        <v>-19571.13</v>
      </c>
      <c r="G71" s="65">
        <f t="shared" si="21"/>
        <v>-31250.010000000002</v>
      </c>
      <c r="H71" s="65">
        <f t="shared" si="21"/>
        <v>-14319.05</v>
      </c>
      <c r="I71" s="65">
        <f t="shared" si="21"/>
        <v>-68498.4</v>
      </c>
      <c r="J71" s="65">
        <f t="shared" si="21"/>
        <v>-10377.62</v>
      </c>
      <c r="K71" s="65">
        <f t="shared" si="19"/>
        <v>-214579.38999999998</v>
      </c>
    </row>
    <row r="72" spans="1:11" ht="18.75" customHeight="1">
      <c r="A72" s="12" t="s">
        <v>54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f t="shared" si="19"/>
        <v>0</v>
      </c>
    </row>
    <row r="73" spans="1:11" ht="18.75" customHeight="1">
      <c r="A73" s="12" t="s">
        <v>55</v>
      </c>
      <c r="B73" s="19">
        <v>0</v>
      </c>
      <c r="C73" s="35">
        <v>-33.99</v>
      </c>
      <c r="D73" s="35">
        <v>-6.68</v>
      </c>
      <c r="E73" s="19">
        <v>0</v>
      </c>
      <c r="F73" s="19">
        <v>0</v>
      </c>
      <c r="G73" s="35">
        <v>-6.68</v>
      </c>
      <c r="H73" s="19">
        <v>0</v>
      </c>
      <c r="I73" s="19">
        <v>0</v>
      </c>
      <c r="J73" s="19">
        <v>0</v>
      </c>
      <c r="K73" s="65">
        <f t="shared" si="19"/>
        <v>-47.35</v>
      </c>
    </row>
    <row r="74" spans="1:11" ht="18.75" customHeight="1">
      <c r="A74" s="12" t="s">
        <v>56</v>
      </c>
      <c r="B74" s="19">
        <v>0</v>
      </c>
      <c r="C74" s="19">
        <v>0</v>
      </c>
      <c r="D74" s="35">
        <v>-1067.75</v>
      </c>
      <c r="E74" s="19">
        <v>0</v>
      </c>
      <c r="F74" s="35">
        <v>-380.65</v>
      </c>
      <c r="G74" s="19">
        <v>0</v>
      </c>
      <c r="H74" s="19">
        <v>0</v>
      </c>
      <c r="I74" s="45">
        <v>-2464.59</v>
      </c>
      <c r="J74" s="19">
        <v>0</v>
      </c>
      <c r="K74" s="65">
        <f t="shared" si="19"/>
        <v>-3912.9900000000002</v>
      </c>
    </row>
    <row r="75" spans="1:11" ht="18.75" customHeight="1">
      <c r="A75" s="12" t="s">
        <v>57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-60000</v>
      </c>
      <c r="J75" s="19">
        <v>0</v>
      </c>
      <c r="K75" s="65">
        <f t="shared" si="19"/>
        <v>-60000</v>
      </c>
    </row>
    <row r="76" spans="1:11" ht="18.75" customHeight="1">
      <c r="A76" s="34" t="s">
        <v>58</v>
      </c>
      <c r="B76" s="35">
        <v>-14510.95</v>
      </c>
      <c r="C76" s="35">
        <v>-21065.24</v>
      </c>
      <c r="D76" s="35">
        <v>-19913.81</v>
      </c>
      <c r="E76" s="35">
        <v>-13964.76</v>
      </c>
      <c r="F76" s="35">
        <v>-19190.48</v>
      </c>
      <c r="G76" s="35">
        <v>-29243.33</v>
      </c>
      <c r="H76" s="35">
        <v>-14319.05</v>
      </c>
      <c r="I76" s="35">
        <v>-5033.81</v>
      </c>
      <c r="J76" s="35">
        <v>-10377.62</v>
      </c>
      <c r="K76" s="65">
        <f t="shared" si="19"/>
        <v>-147619.05</v>
      </c>
    </row>
    <row r="77" spans="1:11" ht="18.75" customHeight="1">
      <c r="A77" s="12" t="s">
        <v>59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60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1" ht="18.75" customHeight="1">
      <c r="A79" s="12" t="s">
        <v>61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63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67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68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65">
        <v>-1000</v>
      </c>
      <c r="H86" s="19">
        <v>0</v>
      </c>
      <c r="I86" s="19">
        <v>-1000</v>
      </c>
      <c r="J86" s="19">
        <v>0</v>
      </c>
      <c r="K86" s="65">
        <f t="shared" si="19"/>
        <v>-2000</v>
      </c>
    </row>
    <row r="87" spans="1:11" ht="18.75" customHeight="1">
      <c r="A87" s="12" t="s">
        <v>77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134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65">
        <v>-1000</v>
      </c>
      <c r="H88" s="19">
        <v>0</v>
      </c>
      <c r="I88" s="19">
        <v>0</v>
      </c>
      <c r="J88" s="19">
        <v>0</v>
      </c>
      <c r="K88" s="65">
        <f t="shared" si="19"/>
        <v>-1000</v>
      </c>
    </row>
    <row r="89" spans="1:11" ht="18.75" customHeight="1">
      <c r="A89" s="12" t="s">
        <v>80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1" ht="18.75" customHeight="1">
      <c r="A91" s="12" t="s">
        <v>85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</row>
    <row r="92" spans="1:11" ht="18.75" customHeight="1">
      <c r="A92" s="12" t="s">
        <v>86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f t="shared" si="19"/>
        <v>0</v>
      </c>
    </row>
    <row r="93" spans="1:12" ht="18.75" customHeight="1">
      <c r="A93" s="12" t="s">
        <v>87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f t="shared" si="19"/>
        <v>0</v>
      </c>
      <c r="L93" s="54"/>
    </row>
    <row r="94" spans="1:12" ht="18.75" customHeight="1">
      <c r="A94" s="12" t="s">
        <v>105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91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107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ht="18.75" customHeight="1">
      <c r="A97" s="12" t="s">
        <v>108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53"/>
    </row>
    <row r="98" spans="1:12" ht="18.75" customHeight="1">
      <c r="A98" s="12" t="s">
        <v>109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53"/>
    </row>
    <row r="99" spans="1:12" s="69" customFormat="1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f>SUM(B99:J99)</f>
        <v>0</v>
      </c>
      <c r="L99" s="68"/>
    </row>
    <row r="100" spans="1:12" ht="18.75" customHeight="1">
      <c r="A100" s="62" t="s">
        <v>110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31">
        <f>ROUND(SUM(B100:J100),2)</f>
        <v>0</v>
      </c>
      <c r="L100" s="53"/>
    </row>
    <row r="101" spans="1:12" ht="18.75" customHeight="1">
      <c r="A101" s="62" t="s">
        <v>111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31">
        <f>ROUND(SUM(B101:J101),2)</f>
        <v>0</v>
      </c>
      <c r="L101" s="53"/>
    </row>
    <row r="102" spans="1:12" ht="18.75" customHeight="1">
      <c r="A102" s="73" t="s">
        <v>133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5" t="s">
        <v>116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5" t="s">
        <v>135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/>
      <c r="L104" s="53"/>
    </row>
    <row r="105" spans="1:12" ht="18.75" customHeight="1">
      <c r="A105" s="12"/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3"/>
    </row>
    <row r="106" spans="1:12" ht="18.75" customHeight="1">
      <c r="A106" s="16" t="s">
        <v>140</v>
      </c>
      <c r="B106" s="24">
        <v>53529.92</v>
      </c>
      <c r="C106" s="24">
        <v>283297.82</v>
      </c>
      <c r="D106" s="24">
        <v>101655.34</v>
      </c>
      <c r="E106" s="24">
        <v>44044.53</v>
      </c>
      <c r="F106" s="24">
        <v>53942.4</v>
      </c>
      <c r="G106" s="24">
        <v>114922.3</v>
      </c>
      <c r="H106" s="24">
        <v>42522.82</v>
      </c>
      <c r="I106" s="24">
        <v>86253.69</v>
      </c>
      <c r="J106" s="24">
        <v>33103.6</v>
      </c>
      <c r="K106" s="46">
        <f aca="true" t="shared" si="22" ref="K106:K113">SUM(B106:J106)</f>
        <v>813272.42</v>
      </c>
      <c r="L106" s="53"/>
    </row>
    <row r="107" spans="1:12" ht="18.75" customHeight="1">
      <c r="A107" s="16" t="s">
        <v>100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54"/>
    </row>
    <row r="108" spans="1:12" ht="18.75" customHeight="1">
      <c r="A108" s="16"/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31">
        <f t="shared" si="22"/>
        <v>0</v>
      </c>
      <c r="L108" s="52"/>
    </row>
    <row r="109" spans="1:12" ht="18.75" customHeight="1">
      <c r="A109" s="16" t="s">
        <v>82</v>
      </c>
      <c r="B109" s="24">
        <f aca="true" t="shared" si="23" ref="B109:H109">+B110+B111</f>
        <v>1358980.37</v>
      </c>
      <c r="C109" s="24">
        <f t="shared" si="23"/>
        <v>2505893.69</v>
      </c>
      <c r="D109" s="24">
        <f t="shared" si="23"/>
        <v>2671837.089999999</v>
      </c>
      <c r="E109" s="24">
        <f t="shared" si="23"/>
        <v>1302585.92</v>
      </c>
      <c r="F109" s="24">
        <f t="shared" si="23"/>
        <v>1899776.4500000002</v>
      </c>
      <c r="G109" s="24">
        <f t="shared" si="23"/>
        <v>2799212.1500000004</v>
      </c>
      <c r="H109" s="24">
        <f t="shared" si="23"/>
        <v>1427606.7500000002</v>
      </c>
      <c r="I109" s="24">
        <f>+I110+I111</f>
        <v>531628.73</v>
      </c>
      <c r="J109" s="24">
        <f>+J110+J111</f>
        <v>905031.5</v>
      </c>
      <c r="K109" s="46">
        <f t="shared" si="22"/>
        <v>15402552.65</v>
      </c>
      <c r="L109" s="75"/>
    </row>
    <row r="110" spans="1:12" ht="18" customHeight="1">
      <c r="A110" s="16" t="s">
        <v>81</v>
      </c>
      <c r="B110" s="24">
        <f aca="true" t="shared" si="24" ref="B110:J110">+B48+B64+B71+B106</f>
        <v>1341968.2300000002</v>
      </c>
      <c r="C110" s="24">
        <f t="shared" si="24"/>
        <v>2481256.38</v>
      </c>
      <c r="D110" s="24">
        <f t="shared" si="24"/>
        <v>2646947.689999999</v>
      </c>
      <c r="E110" s="24">
        <f t="shared" si="24"/>
        <v>1279148.16</v>
      </c>
      <c r="F110" s="24">
        <f t="shared" si="24"/>
        <v>1885344.4100000001</v>
      </c>
      <c r="G110" s="24">
        <f t="shared" si="24"/>
        <v>2771824.22</v>
      </c>
      <c r="H110" s="24">
        <f t="shared" si="24"/>
        <v>1410318.4300000002</v>
      </c>
      <c r="I110" s="24">
        <f t="shared" si="24"/>
        <v>531628.73</v>
      </c>
      <c r="J110" s="24">
        <f t="shared" si="24"/>
        <v>891007.17</v>
      </c>
      <c r="K110" s="46">
        <f t="shared" si="22"/>
        <v>15239443.42</v>
      </c>
      <c r="L110" s="52"/>
    </row>
    <row r="111" spans="1:12" ht="18.75" customHeight="1">
      <c r="A111" s="16" t="s">
        <v>98</v>
      </c>
      <c r="B111" s="24">
        <f aca="true" t="shared" si="25" ref="B111:J111">IF(+B59+B107+B112&lt;0,0,(B59+B107+B112))</f>
        <v>17012.14</v>
      </c>
      <c r="C111" s="24">
        <f t="shared" si="25"/>
        <v>24637.31</v>
      </c>
      <c r="D111" s="24">
        <f t="shared" si="25"/>
        <v>24889.4</v>
      </c>
      <c r="E111" s="24">
        <f t="shared" si="25"/>
        <v>23437.76</v>
      </c>
      <c r="F111" s="24">
        <f t="shared" si="25"/>
        <v>14432.04</v>
      </c>
      <c r="G111" s="24">
        <f t="shared" si="25"/>
        <v>27387.93</v>
      </c>
      <c r="H111" s="24">
        <f t="shared" si="25"/>
        <v>17288.32</v>
      </c>
      <c r="I111" s="19">
        <f t="shared" si="25"/>
        <v>0</v>
      </c>
      <c r="J111" s="24">
        <f t="shared" si="25"/>
        <v>14024.33</v>
      </c>
      <c r="K111" s="46">
        <f t="shared" si="22"/>
        <v>163109.22999999998</v>
      </c>
      <c r="L111" s="76"/>
    </row>
    <row r="112" spans="1:13" ht="18.75" customHeight="1">
      <c r="A112" s="16" t="s">
        <v>83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31">
        <f t="shared" si="22"/>
        <v>0</v>
      </c>
      <c r="M112" s="55"/>
    </row>
    <row r="113" spans="1:11" ht="18.75" customHeight="1">
      <c r="A113" s="16" t="s">
        <v>99</v>
      </c>
      <c r="B113" s="19">
        <v>0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31">
        <f t="shared" si="22"/>
        <v>0</v>
      </c>
    </row>
    <row r="114" spans="1:11" ht="18.75" customHeight="1">
      <c r="A114" s="2"/>
      <c r="B114" s="20">
        <v>0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/>
    </row>
    <row r="115" spans="1:11" ht="18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 ht="18.75" customHeight="1">
      <c r="A116" s="8"/>
      <c r="B116" s="43">
        <v>0</v>
      </c>
      <c r="C116" s="43">
        <v>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/>
    </row>
    <row r="117" spans="1:12" ht="18.75" customHeight="1">
      <c r="A117" s="25" t="s">
        <v>69</v>
      </c>
      <c r="B117" s="18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39">
        <f>SUM(K118:K137)</f>
        <v>15402552.629999999</v>
      </c>
      <c r="L117" s="52"/>
    </row>
    <row r="118" spans="1:11" ht="18.75" customHeight="1">
      <c r="A118" s="26" t="s">
        <v>70</v>
      </c>
      <c r="B118" s="27">
        <v>182256.19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>SUM(B118:J118)</f>
        <v>182256.19</v>
      </c>
    </row>
    <row r="119" spans="1:11" ht="18.75" customHeight="1">
      <c r="A119" s="26" t="s">
        <v>71</v>
      </c>
      <c r="B119" s="27">
        <v>1176724.18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aca="true" t="shared" si="26" ref="K119:K137">SUM(B119:J119)</f>
        <v>1176724.18</v>
      </c>
    </row>
    <row r="120" spans="1:11" ht="18.75" customHeight="1">
      <c r="A120" s="26" t="s">
        <v>72</v>
      </c>
      <c r="B120" s="38">
        <v>0</v>
      </c>
      <c r="C120" s="27">
        <f>+C109</f>
        <v>2505893.69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6"/>
        <v>2505893.69</v>
      </c>
    </row>
    <row r="121" spans="1:11" ht="18.75" customHeight="1">
      <c r="A121" s="26" t="s">
        <v>73</v>
      </c>
      <c r="B121" s="38">
        <v>0</v>
      </c>
      <c r="C121" s="38">
        <v>0</v>
      </c>
      <c r="D121" s="27">
        <v>2486550.28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6"/>
        <v>2486550.28</v>
      </c>
    </row>
    <row r="122" spans="1:11" ht="18.75" customHeight="1">
      <c r="A122" s="26" t="s">
        <v>117</v>
      </c>
      <c r="B122" s="38">
        <v>0</v>
      </c>
      <c r="C122" s="38">
        <v>0</v>
      </c>
      <c r="D122" s="27">
        <v>185286.8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6"/>
        <v>185286.8</v>
      </c>
    </row>
    <row r="123" spans="1:11" ht="18.75" customHeight="1">
      <c r="A123" s="26" t="s">
        <v>118</v>
      </c>
      <c r="B123" s="38">
        <v>0</v>
      </c>
      <c r="C123" s="38">
        <v>0</v>
      </c>
      <c r="D123" s="38">
        <v>0</v>
      </c>
      <c r="E123" s="27">
        <v>1289560.05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6"/>
        <v>1289560.05</v>
      </c>
    </row>
    <row r="124" spans="1:11" ht="18.75" customHeight="1">
      <c r="A124" s="26" t="s">
        <v>119</v>
      </c>
      <c r="B124" s="38">
        <v>0</v>
      </c>
      <c r="C124" s="38">
        <v>0</v>
      </c>
      <c r="D124" s="38">
        <v>0</v>
      </c>
      <c r="E124" s="27">
        <v>13025.87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6"/>
        <v>13025.87</v>
      </c>
    </row>
    <row r="125" spans="1:11" ht="18.75" customHeight="1">
      <c r="A125" s="26" t="s">
        <v>120</v>
      </c>
      <c r="B125" s="38">
        <v>0</v>
      </c>
      <c r="C125" s="38">
        <v>0</v>
      </c>
      <c r="D125" s="38">
        <v>0</v>
      </c>
      <c r="E125" s="38">
        <v>0</v>
      </c>
      <c r="F125" s="27">
        <v>406213.77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6"/>
        <v>406213.77</v>
      </c>
    </row>
    <row r="126" spans="1:11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27">
        <v>752431.34</v>
      </c>
      <c r="G126" s="38">
        <v>0</v>
      </c>
      <c r="H126" s="38">
        <v>0</v>
      </c>
      <c r="I126" s="38">
        <v>0</v>
      </c>
      <c r="J126" s="38">
        <v>0</v>
      </c>
      <c r="K126" s="39">
        <f t="shared" si="26"/>
        <v>752431.34</v>
      </c>
    </row>
    <row r="127" spans="1:11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27">
        <v>83894.2</v>
      </c>
      <c r="G127" s="38">
        <v>0</v>
      </c>
      <c r="H127" s="38">
        <v>0</v>
      </c>
      <c r="I127" s="38">
        <v>0</v>
      </c>
      <c r="J127" s="38">
        <v>0</v>
      </c>
      <c r="K127" s="39">
        <f t="shared" si="26"/>
        <v>83894.2</v>
      </c>
    </row>
    <row r="128" spans="1:11" ht="18.75" customHeight="1">
      <c r="A128" s="26" t="s">
        <v>123</v>
      </c>
      <c r="B128" s="66">
        <v>0</v>
      </c>
      <c r="C128" s="66">
        <v>0</v>
      </c>
      <c r="D128" s="66">
        <v>0</v>
      </c>
      <c r="E128" s="66">
        <v>0</v>
      </c>
      <c r="F128" s="67">
        <v>657237.14</v>
      </c>
      <c r="G128" s="66">
        <v>0</v>
      </c>
      <c r="H128" s="66">
        <v>0</v>
      </c>
      <c r="I128" s="66">
        <v>0</v>
      </c>
      <c r="J128" s="66">
        <v>0</v>
      </c>
      <c r="K128" s="67">
        <f t="shared" si="26"/>
        <v>657237.14</v>
      </c>
    </row>
    <row r="129" spans="1:11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847694.26</v>
      </c>
      <c r="H129" s="38">
        <v>0</v>
      </c>
      <c r="I129" s="38">
        <v>0</v>
      </c>
      <c r="J129" s="38">
        <v>0</v>
      </c>
      <c r="K129" s="39">
        <f t="shared" si="26"/>
        <v>847694.26</v>
      </c>
    </row>
    <row r="130" spans="1:11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67413.18</v>
      </c>
      <c r="H130" s="38">
        <v>0</v>
      </c>
      <c r="I130" s="38">
        <v>0</v>
      </c>
      <c r="J130" s="38">
        <v>0</v>
      </c>
      <c r="K130" s="39">
        <f t="shared" si="26"/>
        <v>67413.18</v>
      </c>
    </row>
    <row r="131" spans="1:11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392496.51</v>
      </c>
      <c r="H131" s="38">
        <v>0</v>
      </c>
      <c r="I131" s="38">
        <v>0</v>
      </c>
      <c r="J131" s="38">
        <v>0</v>
      </c>
      <c r="K131" s="39">
        <f t="shared" si="26"/>
        <v>392496.51</v>
      </c>
    </row>
    <row r="132" spans="1:11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400306.57</v>
      </c>
      <c r="H132" s="38">
        <v>0</v>
      </c>
      <c r="I132" s="38">
        <v>0</v>
      </c>
      <c r="J132" s="38">
        <v>0</v>
      </c>
      <c r="K132" s="39">
        <f t="shared" si="26"/>
        <v>400306.57</v>
      </c>
    </row>
    <row r="133" spans="1:11" ht="18.75" customHeight="1">
      <c r="A133" s="26" t="s">
        <v>128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1091301.62</v>
      </c>
      <c r="H133" s="38">
        <v>0</v>
      </c>
      <c r="I133" s="38">
        <v>0</v>
      </c>
      <c r="J133" s="38">
        <v>0</v>
      </c>
      <c r="K133" s="39">
        <f t="shared" si="26"/>
        <v>1091301.62</v>
      </c>
    </row>
    <row r="134" spans="1:11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504095.95</v>
      </c>
      <c r="I134" s="38">
        <v>0</v>
      </c>
      <c r="J134" s="38">
        <v>0</v>
      </c>
      <c r="K134" s="39">
        <f t="shared" si="26"/>
        <v>504095.95</v>
      </c>
    </row>
    <row r="135" spans="1:11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27">
        <v>923510.8</v>
      </c>
      <c r="I135" s="38">
        <v>0</v>
      </c>
      <c r="J135" s="38">
        <v>0</v>
      </c>
      <c r="K135" s="39">
        <f t="shared" si="26"/>
        <v>923510.8</v>
      </c>
    </row>
    <row r="136" spans="1:11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27">
        <v>531628.73</v>
      </c>
      <c r="J136" s="38"/>
      <c r="K136" s="39">
        <f t="shared" si="26"/>
        <v>531628.73</v>
      </c>
    </row>
    <row r="137" spans="1:11" ht="18.75" customHeight="1">
      <c r="A137" s="74" t="s">
        <v>132</v>
      </c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/>
      <c r="J137" s="41">
        <v>905031.5</v>
      </c>
      <c r="K137" s="42">
        <f t="shared" si="26"/>
        <v>905031.5</v>
      </c>
    </row>
    <row r="138" spans="1:11" ht="18.75" customHeight="1">
      <c r="A138" s="86" t="s">
        <v>141</v>
      </c>
      <c r="B138" s="86"/>
      <c r="C138" s="86"/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f>J109-J137</f>
        <v>0</v>
      </c>
      <c r="K138" s="49"/>
    </row>
    <row r="139" ht="18" customHeight="1">
      <c r="A139" s="72" t="s">
        <v>142</v>
      </c>
    </row>
    <row r="140" ht="18" customHeight="1">
      <c r="A140" s="72"/>
    </row>
    <row r="141" ht="18" customHeight="1">
      <c r="A141" s="72"/>
    </row>
    <row r="142" ht="18" customHeight="1"/>
    <row r="143" ht="18" customHeight="1"/>
  </sheetData>
  <sheetProtection/>
  <mergeCells count="8">
    <mergeCell ref="A138:C138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2018-07-23T18:51:29Z</dcterms:modified>
  <cp:category/>
  <cp:version/>
  <cp:contentType/>
  <cp:contentStatus/>
</cp:coreProperties>
</file>