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<sst xmlns="http://schemas.openxmlformats.org/spreadsheetml/2006/main" count="142" uniqueCount="142">
  <si>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</si>
  <si>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</si>
  <si>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</si>
  <si>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</si>
  <si>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</si>
  <si>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</si>
  <si>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</si>
  <si>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</si>
  <si>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</si>
  <si>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</si>
  <si>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</si>
  <si>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</si>
  <si>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</si>
  <si>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</si>
  <si>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</si>
  <si>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</si>
  <si>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</si>
  <si>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</si>
  <si>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</si>
  <si>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</si>
  <si>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</si>
  <si>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</si>
  <si>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</si>
  <si>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</si>
  <si>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</si>
  <si>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</si>
  <si>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</si>
  <si>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</si>
  <si>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</si>
  <si>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</si>
  <si>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</si>
  <si>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</si>
  <si>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</si>
  <si>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</si>
  <si>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</si>
  <si>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</si>
  <si>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</si>
  <si>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</si>
  <si>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</si>
  <si>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</si>
  <si>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</si>
  <si>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</si>
  <si>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</si>
  <si>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</si>
  <si>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</si>
  <si>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</si>
  <si>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</si>
  <si>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</si>
  <si>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</si>
  <si>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</si>
  <si>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</si>
  <si>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</si>
  <si>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</si>
  <si>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</si>
  <si>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</si>
  <si>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</si>
  <si>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</si>
  <si>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</si>
  <si>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</si>
  <si>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</si>
  <si>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</si>
  <si>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</si>
  <si>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</si>
  <si>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</si>
  <si>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</si>
  <si>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</si>
  <si>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</si>
  <si>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</si>
  <si>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</si>
  <si>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</si>
  <si>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</si>
  <si>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</si>
  <si>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</si>
  <si>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</si>
  <si>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</si>
  <si>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</si>
  <si>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</si>
  <si>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</si>
  <si>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</si>
  <si>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</si>
  <si>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</si>
  <si>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</si>
  <si>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</si>
  <si>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</si>
  <si>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</si>
  <si>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</si>
  <si>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</si>
  <si>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</si>
  <si>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</si>
  <si>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</si>
  <si>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</si>
  <si>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</si>
  <si>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</si>
  <si>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</si>
  <si>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</si>
  <si>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</si>
  <si>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</si>
  <si>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</si>
  <si>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</si>
  <si>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</si>
  <si>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</si>
  <si>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</si>
  <si>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</si>
  <si>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</si>
  <si>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</si>
  <si>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</si>
  <si>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</si>
  <si>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</si>
  <si>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</si>
  <si>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</si>
  <si>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</si>
  <si>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</si>
  <si>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</si>
  <si>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</si>
  <si>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</si>
  <si>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</si>
  <si>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</si>
  <si>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</si>
  <si>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</si>
  <si>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</si>
  <si>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</si>
  <si>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</si>
  <si>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</si>
  <si>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</si>
  <si>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</si>
  <si>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</si>
  <si>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</si>
  <si>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</si>
  <si>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</si>
  <si>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</si>
  <si>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</si>
  <si>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</si>
  <si>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</si>
  <si>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</si>
  <si>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</si>
  <si>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</si>
  <si>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</si>
  <si>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</si>
  <si>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</si>
  <si>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OPERAÇÃO 11/07/18 - VENCIMENTO 18/07/18</t>
  </si>
  <si>
    <t>6.4. Revisão de Remuneração pelo Serviço Atende ¹</t>
  </si>
  <si>
    <t>¹ Reajuste contratual dos preços referente ao período de operação de 01/05/18 a 10/07/18. Especificamente para a empresa Express, refere-se ao período de operação de 06/05/18 a 10/07/18.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</si>
</sst>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5" fontId="34" fillId="0" borderId="4" xfId="46" applyNumberFormat="1" applyFont="1" applyFill="1" applyBorder="1" applyAlignment="1">
      <alignment horizontal="center"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4" fillId="35" borderId="4" xfId="46" applyNumberFormat="1" applyFont="1" applyFill="1" applyBorder="1" applyAlignment="1">
      <alignment horizontal="center"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0" fontId="46" fillId="0" borderId="14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showGridLines="0" tabSelected="1" zoomScale="80" zoomScaleNormal="80" zoomScaleSheetLayoutView="70" zoomScalePageLayoutView="0" workbookViewId="0" topLeftCell="A1">
      <selection activeCell="A13" sqref="A1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513175</v>
      </c>
      <c r="C7" s="9">
        <f t="shared" si="0"/>
        <v>682841</v>
      </c>
      <c r="D7" s="9">
        <f t="shared" si="0"/>
        <v>679994</v>
      </c>
      <c r="E7" s="9">
        <f t="shared" si="0"/>
        <v>461783</v>
      </c>
      <c r="F7" s="9">
        <f t="shared" si="0"/>
        <v>641500</v>
      </c>
      <c r="G7" s="9">
        <f t="shared" si="0"/>
        <v>1093706</v>
      </c>
      <c r="H7" s="9">
        <f t="shared" si="0"/>
        <v>467215</v>
      </c>
      <c r="I7" s="9">
        <f t="shared" si="0"/>
        <v>106861</v>
      </c>
      <c r="J7" s="9">
        <f t="shared" si="0"/>
        <v>274759</v>
      </c>
      <c r="K7" s="9">
        <f t="shared" si="0"/>
        <v>4921834</v>
      </c>
      <c r="L7" s="50"/>
    </row>
    <row r="8" spans="1:11" ht="17.25" customHeight="1">
      <c r="A8" s="10" t="s">
        <v>96</v>
      </c>
      <c r="B8" s="11">
        <f>B9+B12+B16</f>
        <v>259543</v>
      </c>
      <c r="C8" s="11">
        <f aca="true" t="shared" si="1" ref="C8:J8">C9+C12+C16</f>
        <v>355140</v>
      </c>
      <c r="D8" s="11">
        <f t="shared" si="1"/>
        <v>325041</v>
      </c>
      <c r="E8" s="11">
        <f t="shared" si="1"/>
        <v>241494</v>
      </c>
      <c r="F8" s="11">
        <f t="shared" si="1"/>
        <v>315602</v>
      </c>
      <c r="G8" s="11">
        <f t="shared" si="1"/>
        <v>535140</v>
      </c>
      <c r="H8" s="11">
        <f t="shared" si="1"/>
        <v>255913</v>
      </c>
      <c r="I8" s="11">
        <f t="shared" si="1"/>
        <v>49690</v>
      </c>
      <c r="J8" s="11">
        <f t="shared" si="1"/>
        <v>133575</v>
      </c>
      <c r="K8" s="11">
        <f>SUM(B8:J8)</f>
        <v>2471138</v>
      </c>
    </row>
    <row r="9" spans="1:11" ht="17.25" customHeight="1">
      <c r="A9" s="15" t="s">
        <v>16</v>
      </c>
      <c r="B9" s="13">
        <f>+B10+B11</f>
        <v>31763</v>
      </c>
      <c r="C9" s="13">
        <f aca="true" t="shared" si="2" ref="C9:J9">+C10+C11</f>
        <v>47219</v>
      </c>
      <c r="D9" s="13">
        <f t="shared" si="2"/>
        <v>38880</v>
      </c>
      <c r="E9" s="13">
        <f t="shared" si="2"/>
        <v>30135</v>
      </c>
      <c r="F9" s="13">
        <f t="shared" si="2"/>
        <v>33548</v>
      </c>
      <c r="G9" s="13">
        <f t="shared" si="2"/>
        <v>44817</v>
      </c>
      <c r="H9" s="13">
        <f t="shared" si="2"/>
        <v>38791</v>
      </c>
      <c r="I9" s="13">
        <f t="shared" si="2"/>
        <v>7228</v>
      </c>
      <c r="J9" s="13">
        <f t="shared" si="2"/>
        <v>14910</v>
      </c>
      <c r="K9" s="11">
        <f>SUM(B9:J9)</f>
        <v>287291</v>
      </c>
    </row>
    <row r="10" spans="1:11" ht="17.25" customHeight="1">
      <c r="A10" s="29" t="s">
        <v>17</v>
      </c>
      <c r="B10" s="13">
        <v>31763</v>
      </c>
      <c r="C10" s="13">
        <v>47219</v>
      </c>
      <c r="D10" s="13">
        <v>38880</v>
      </c>
      <c r="E10" s="13">
        <v>30135</v>
      </c>
      <c r="F10" s="13">
        <v>33548</v>
      </c>
      <c r="G10" s="13">
        <v>44817</v>
      </c>
      <c r="H10" s="13">
        <v>38791</v>
      </c>
      <c r="I10" s="13">
        <v>7228</v>
      </c>
      <c r="J10" s="13">
        <v>14910</v>
      </c>
      <c r="K10" s="11">
        <f>SUM(B10:J10)</f>
        <v>287291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216360</v>
      </c>
      <c r="C12" s="17">
        <f t="shared" si="3"/>
        <v>291740</v>
      </c>
      <c r="D12" s="17">
        <f t="shared" si="3"/>
        <v>271662</v>
      </c>
      <c r="E12" s="17">
        <f t="shared" si="3"/>
        <v>200794</v>
      </c>
      <c r="F12" s="17">
        <f t="shared" si="3"/>
        <v>265312</v>
      </c>
      <c r="G12" s="17">
        <f t="shared" si="3"/>
        <v>461336</v>
      </c>
      <c r="H12" s="17">
        <f t="shared" si="3"/>
        <v>206004</v>
      </c>
      <c r="I12" s="17">
        <f t="shared" si="3"/>
        <v>39884</v>
      </c>
      <c r="J12" s="17">
        <f t="shared" si="3"/>
        <v>112695</v>
      </c>
      <c r="K12" s="11">
        <f aca="true" t="shared" si="4" ref="K12:K27">SUM(B12:J12)</f>
        <v>2065787</v>
      </c>
    </row>
    <row r="13" spans="1:13" ht="17.25" customHeight="1">
      <c r="A13" s="14" t="s">
        <v>19</v>
      </c>
      <c r="B13" s="13">
        <v>102055</v>
      </c>
      <c r="C13" s="13">
        <v>146284</v>
      </c>
      <c r="D13" s="13">
        <v>142008</v>
      </c>
      <c r="E13" s="13">
        <v>99895</v>
      </c>
      <c r="F13" s="13">
        <v>129741</v>
      </c>
      <c r="G13" s="13">
        <v>213755</v>
      </c>
      <c r="H13" s="13">
        <v>95173</v>
      </c>
      <c r="I13" s="13">
        <v>22378</v>
      </c>
      <c r="J13" s="13">
        <v>57339</v>
      </c>
      <c r="K13" s="11">
        <f t="shared" si="4"/>
        <v>1008628</v>
      </c>
      <c r="L13" s="50"/>
      <c r="M13" s="51"/>
    </row>
    <row r="14" spans="1:12" ht="17.25" customHeight="1">
      <c r="A14" s="14" t="s">
        <v>20</v>
      </c>
      <c r="B14" s="13">
        <v>108689</v>
      </c>
      <c r="C14" s="13">
        <v>136604</v>
      </c>
      <c r="D14" s="13">
        <v>123885</v>
      </c>
      <c r="E14" s="13">
        <v>95252</v>
      </c>
      <c r="F14" s="13">
        <v>129763</v>
      </c>
      <c r="G14" s="13">
        <v>237988</v>
      </c>
      <c r="H14" s="13">
        <v>101987</v>
      </c>
      <c r="I14" s="13">
        <v>16248</v>
      </c>
      <c r="J14" s="13">
        <v>53365</v>
      </c>
      <c r="K14" s="11">
        <f t="shared" si="4"/>
        <v>1003781</v>
      </c>
      <c r="L14" s="50"/>
    </row>
    <row r="15" spans="1:11" ht="17.25" customHeight="1">
      <c r="A15" s="14" t="s">
        <v>21</v>
      </c>
      <c r="B15" s="13">
        <v>5616</v>
      </c>
      <c r="C15" s="13">
        <v>8852</v>
      </c>
      <c r="D15" s="13">
        <v>5769</v>
      </c>
      <c r="E15" s="13">
        <v>5647</v>
      </c>
      <c r="F15" s="13">
        <v>5808</v>
      </c>
      <c r="G15" s="13">
        <v>9593</v>
      </c>
      <c r="H15" s="13">
        <v>8844</v>
      </c>
      <c r="I15" s="13">
        <v>1258</v>
      </c>
      <c r="J15" s="13">
        <v>1991</v>
      </c>
      <c r="K15" s="11">
        <f t="shared" si="4"/>
        <v>53378</v>
      </c>
    </row>
    <row r="16" spans="1:11" ht="17.25" customHeight="1">
      <c r="A16" s="15" t="s">
        <v>92</v>
      </c>
      <c r="B16" s="13">
        <f>B17+B18+B19</f>
        <v>11420</v>
      </c>
      <c r="C16" s="13">
        <f aca="true" t="shared" si="5" ref="C16:J16">C17+C18+C19</f>
        <v>16181</v>
      </c>
      <c r="D16" s="13">
        <f t="shared" si="5"/>
        <v>14499</v>
      </c>
      <c r="E16" s="13">
        <f t="shared" si="5"/>
        <v>10565</v>
      </c>
      <c r="F16" s="13">
        <f t="shared" si="5"/>
        <v>16742</v>
      </c>
      <c r="G16" s="13">
        <f t="shared" si="5"/>
        <v>28987</v>
      </c>
      <c r="H16" s="13">
        <f t="shared" si="5"/>
        <v>11118</v>
      </c>
      <c r="I16" s="13">
        <f t="shared" si="5"/>
        <v>2578</v>
      </c>
      <c r="J16" s="13">
        <f t="shared" si="5"/>
        <v>5970</v>
      </c>
      <c r="K16" s="11">
        <f t="shared" si="4"/>
        <v>118060</v>
      </c>
    </row>
    <row r="17" spans="1:11" ht="17.25" customHeight="1">
      <c r="A17" s="14" t="s">
        <v>93</v>
      </c>
      <c r="B17" s="13">
        <v>11378</v>
      </c>
      <c r="C17" s="13">
        <v>16147</v>
      </c>
      <c r="D17" s="13">
        <v>14456</v>
      </c>
      <c r="E17" s="13">
        <v>10537</v>
      </c>
      <c r="F17" s="13">
        <v>16704</v>
      </c>
      <c r="G17" s="13">
        <v>28919</v>
      </c>
      <c r="H17" s="13">
        <v>11090</v>
      </c>
      <c r="I17" s="13">
        <v>2571</v>
      </c>
      <c r="J17" s="13">
        <v>5965</v>
      </c>
      <c r="K17" s="11">
        <f t="shared" si="4"/>
        <v>117767</v>
      </c>
    </row>
    <row r="18" spans="1:11" ht="17.25" customHeight="1">
      <c r="A18" s="14" t="s">
        <v>94</v>
      </c>
      <c r="B18" s="13">
        <v>25</v>
      </c>
      <c r="C18" s="13">
        <v>26</v>
      </c>
      <c r="D18" s="13">
        <v>27</v>
      </c>
      <c r="E18" s="13">
        <v>23</v>
      </c>
      <c r="F18" s="13">
        <v>26</v>
      </c>
      <c r="G18" s="13">
        <v>59</v>
      </c>
      <c r="H18" s="13">
        <v>20</v>
      </c>
      <c r="I18" s="13">
        <v>7</v>
      </c>
      <c r="J18" s="13">
        <v>5</v>
      </c>
      <c r="K18" s="11">
        <f t="shared" si="4"/>
        <v>218</v>
      </c>
    </row>
    <row r="19" spans="1:11" ht="17.25" customHeight="1">
      <c r="A19" s="14" t="s">
        <v>95</v>
      </c>
      <c r="B19" s="13">
        <v>17</v>
      </c>
      <c r="C19" s="13">
        <v>8</v>
      </c>
      <c r="D19" s="13">
        <v>16</v>
      </c>
      <c r="E19" s="13">
        <v>5</v>
      </c>
      <c r="F19" s="13">
        <v>12</v>
      </c>
      <c r="G19" s="13">
        <v>9</v>
      </c>
      <c r="H19" s="13">
        <v>8</v>
      </c>
      <c r="I19" s="13">
        <v>0</v>
      </c>
      <c r="J19" s="13">
        <v>0</v>
      </c>
      <c r="K19" s="11">
        <f t="shared" si="4"/>
        <v>75</v>
      </c>
    </row>
    <row r="20" spans="1:11" ht="17.25" customHeight="1">
      <c r="A20" s="16" t="s">
        <v>22</v>
      </c>
      <c r="B20" s="11">
        <f>+B21+B22+B23</f>
        <v>155996</v>
      </c>
      <c r="C20" s="11">
        <f aca="true" t="shared" si="6" ref="C20:J20">+C21+C22+C23</f>
        <v>184363</v>
      </c>
      <c r="D20" s="11">
        <f t="shared" si="6"/>
        <v>199889</v>
      </c>
      <c r="E20" s="11">
        <f t="shared" si="6"/>
        <v>128059</v>
      </c>
      <c r="F20" s="11">
        <f t="shared" si="6"/>
        <v>206201</v>
      </c>
      <c r="G20" s="11">
        <f t="shared" si="6"/>
        <v>391614</v>
      </c>
      <c r="H20" s="11">
        <f t="shared" si="6"/>
        <v>126909</v>
      </c>
      <c r="I20" s="11">
        <f t="shared" si="6"/>
        <v>31794</v>
      </c>
      <c r="J20" s="11">
        <f t="shared" si="6"/>
        <v>76497</v>
      </c>
      <c r="K20" s="11">
        <f t="shared" si="4"/>
        <v>1501322</v>
      </c>
    </row>
    <row r="21" spans="1:12" ht="17.25" customHeight="1">
      <c r="A21" s="12" t="s">
        <v>23</v>
      </c>
      <c r="B21" s="13">
        <v>80045</v>
      </c>
      <c r="C21" s="13">
        <v>104288</v>
      </c>
      <c r="D21" s="13">
        <v>116008</v>
      </c>
      <c r="E21" s="13">
        <v>71635</v>
      </c>
      <c r="F21" s="13">
        <v>111278</v>
      </c>
      <c r="G21" s="13">
        <v>196467</v>
      </c>
      <c r="H21" s="13">
        <v>68699</v>
      </c>
      <c r="I21" s="13">
        <v>19380</v>
      </c>
      <c r="J21" s="13">
        <v>42910</v>
      </c>
      <c r="K21" s="11">
        <f t="shared" si="4"/>
        <v>810710</v>
      </c>
      <c r="L21" s="50"/>
    </row>
    <row r="22" spans="1:12" ht="17.25" customHeight="1">
      <c r="A22" s="12" t="s">
        <v>24</v>
      </c>
      <c r="B22" s="13">
        <v>73126</v>
      </c>
      <c r="C22" s="13">
        <v>76411</v>
      </c>
      <c r="D22" s="13">
        <v>80832</v>
      </c>
      <c r="E22" s="13">
        <v>54248</v>
      </c>
      <c r="F22" s="13">
        <v>91866</v>
      </c>
      <c r="G22" s="13">
        <v>189919</v>
      </c>
      <c r="H22" s="13">
        <v>54931</v>
      </c>
      <c r="I22" s="13">
        <v>11810</v>
      </c>
      <c r="J22" s="13">
        <v>32641</v>
      </c>
      <c r="K22" s="11">
        <f t="shared" si="4"/>
        <v>665784</v>
      </c>
      <c r="L22" s="50"/>
    </row>
    <row r="23" spans="1:11" ht="17.25" customHeight="1">
      <c r="A23" s="12" t="s">
        <v>25</v>
      </c>
      <c r="B23" s="13">
        <v>2825</v>
      </c>
      <c r="C23" s="13">
        <v>3664</v>
      </c>
      <c r="D23" s="13">
        <v>3049</v>
      </c>
      <c r="E23" s="13">
        <v>2176</v>
      </c>
      <c r="F23" s="13">
        <v>3057</v>
      </c>
      <c r="G23" s="13">
        <v>5228</v>
      </c>
      <c r="H23" s="13">
        <v>3279</v>
      </c>
      <c r="I23" s="13">
        <v>604</v>
      </c>
      <c r="J23" s="13">
        <v>946</v>
      </c>
      <c r="K23" s="11">
        <f t="shared" si="4"/>
        <v>24828</v>
      </c>
    </row>
    <row r="24" spans="1:11" ht="17.25" customHeight="1">
      <c r="A24" s="16" t="s">
        <v>26</v>
      </c>
      <c r="B24" s="13">
        <f>+B25+B26</f>
        <v>97636</v>
      </c>
      <c r="C24" s="13">
        <f aca="true" t="shared" si="7" ref="C24:J24">+C25+C26</f>
        <v>143338</v>
      </c>
      <c r="D24" s="13">
        <f t="shared" si="7"/>
        <v>155064</v>
      </c>
      <c r="E24" s="13">
        <f t="shared" si="7"/>
        <v>92230</v>
      </c>
      <c r="F24" s="13">
        <f t="shared" si="7"/>
        <v>119697</v>
      </c>
      <c r="G24" s="13">
        <f t="shared" si="7"/>
        <v>166952</v>
      </c>
      <c r="H24" s="13">
        <f t="shared" si="7"/>
        <v>79651</v>
      </c>
      <c r="I24" s="13">
        <f t="shared" si="7"/>
        <v>25377</v>
      </c>
      <c r="J24" s="13">
        <f t="shared" si="7"/>
        <v>64687</v>
      </c>
      <c r="K24" s="11">
        <f t="shared" si="4"/>
        <v>944632</v>
      </c>
    </row>
    <row r="25" spans="1:12" ht="17.25" customHeight="1">
      <c r="A25" s="12" t="s">
        <v>112</v>
      </c>
      <c r="B25" s="13">
        <v>65418</v>
      </c>
      <c r="C25" s="13">
        <v>103188</v>
      </c>
      <c r="D25" s="13">
        <v>112437</v>
      </c>
      <c r="E25" s="13">
        <v>68749</v>
      </c>
      <c r="F25" s="13">
        <v>81461</v>
      </c>
      <c r="G25" s="13">
        <v>113015</v>
      </c>
      <c r="H25" s="13">
        <v>55000</v>
      </c>
      <c r="I25" s="13">
        <v>20203</v>
      </c>
      <c r="J25" s="13">
        <v>45879</v>
      </c>
      <c r="K25" s="11">
        <f t="shared" si="4"/>
        <v>665350</v>
      </c>
      <c r="L25" s="50"/>
    </row>
    <row r="26" spans="1:12" ht="17.25" customHeight="1">
      <c r="A26" s="12" t="s">
        <v>113</v>
      </c>
      <c r="B26" s="13">
        <v>32218</v>
      </c>
      <c r="C26" s="13">
        <v>40150</v>
      </c>
      <c r="D26" s="13">
        <v>42627</v>
      </c>
      <c r="E26" s="13">
        <v>23481</v>
      </c>
      <c r="F26" s="13">
        <v>38236</v>
      </c>
      <c r="G26" s="13">
        <v>53937</v>
      </c>
      <c r="H26" s="13">
        <v>24651</v>
      </c>
      <c r="I26" s="13">
        <v>5174</v>
      </c>
      <c r="J26" s="13">
        <v>18808</v>
      </c>
      <c r="K26" s="11">
        <f t="shared" si="4"/>
        <v>279282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4742</v>
      </c>
      <c r="I27" s="11">
        <v>0</v>
      </c>
      <c r="J27" s="11">
        <v>0</v>
      </c>
      <c r="K27" s="11">
        <f t="shared" si="4"/>
        <v>4742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101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18934.15</v>
      </c>
      <c r="I35" s="19">
        <v>0</v>
      </c>
      <c r="J35" s="19">
        <v>0</v>
      </c>
      <c r="K35" s="23">
        <f>SUM(B35:J35)</f>
        <v>18934.15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100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+B48+B59</f>
        <v>1619775.14</v>
      </c>
      <c r="C47" s="22">
        <f aca="true" t="shared" si="12" ref="C47:H47">+C48+C59</f>
        <v>2407663.1600000006</v>
      </c>
      <c r="D47" s="22">
        <f t="shared" si="12"/>
        <v>2551060.9299999997</v>
      </c>
      <c r="E47" s="22">
        <f t="shared" si="12"/>
        <v>1567339.12</v>
      </c>
      <c r="F47" s="22">
        <f t="shared" si="12"/>
        <v>2023949.12</v>
      </c>
      <c r="G47" s="22">
        <f t="shared" si="12"/>
        <v>3080356.37</v>
      </c>
      <c r="H47" s="22">
        <f t="shared" si="12"/>
        <v>1533480.9000000001</v>
      </c>
      <c r="I47" s="22">
        <f>+I48+I59</f>
        <v>535263.86</v>
      </c>
      <c r="J47" s="22">
        <f>+J48+J59</f>
        <v>943540.38</v>
      </c>
      <c r="K47" s="22">
        <f>SUM(B47:J47)</f>
        <v>16262428.98</v>
      </c>
    </row>
    <row r="48" spans="1:11" ht="17.25" customHeight="1">
      <c r="A48" s="16" t="s">
        <v>138</v>
      </c>
      <c r="B48" s="23">
        <f>SUM(B49:B58)</f>
        <v>1602763</v>
      </c>
      <c r="C48" s="23">
        <f aca="true" t="shared" si="13" ref="C48:J48">SUM(C49:C58)</f>
        <v>2383025.8500000006</v>
      </c>
      <c r="D48" s="23">
        <f t="shared" si="13"/>
        <v>2526171.53</v>
      </c>
      <c r="E48" s="23">
        <f t="shared" si="13"/>
        <v>1543901.36</v>
      </c>
      <c r="F48" s="23">
        <f t="shared" si="13"/>
        <v>2009517.08</v>
      </c>
      <c r="G48" s="23">
        <f t="shared" si="13"/>
        <v>3052968.44</v>
      </c>
      <c r="H48" s="23">
        <f t="shared" si="13"/>
        <v>1516192.58</v>
      </c>
      <c r="I48" s="23">
        <f t="shared" si="13"/>
        <v>535263.86</v>
      </c>
      <c r="J48" s="23">
        <f t="shared" si="13"/>
        <v>929516.05</v>
      </c>
      <c r="K48" s="23">
        <f aca="true" t="shared" si="14" ref="K48:K59">SUM(B48:J48)</f>
        <v>16099319.75</v>
      </c>
    </row>
    <row r="49" spans="1:11" ht="17.25" customHeight="1">
      <c r="A49" s="34" t="s">
        <v>43</v>
      </c>
      <c r="B49" s="23">
        <f aca="true" t="shared" si="15" ref="B49:H49">ROUND(B30*B7,2)</f>
        <v>1511762.23</v>
      </c>
      <c r="C49" s="23">
        <f t="shared" si="15"/>
        <v>2245590.91</v>
      </c>
      <c r="D49" s="23">
        <f t="shared" si="15"/>
        <v>2523185.74</v>
      </c>
      <c r="E49" s="23">
        <f t="shared" si="15"/>
        <v>1457248.61</v>
      </c>
      <c r="F49" s="23">
        <f t="shared" si="15"/>
        <v>2003532.8</v>
      </c>
      <c r="G49" s="23">
        <f t="shared" si="15"/>
        <v>2882352.79</v>
      </c>
      <c r="H49" s="23">
        <f t="shared" si="15"/>
        <v>1411877.01</v>
      </c>
      <c r="I49" s="23">
        <f>ROUND(I30*I7,2)</f>
        <v>534198.14</v>
      </c>
      <c r="J49" s="23">
        <f>ROUND(J30*J7,2)</f>
        <v>873294.01</v>
      </c>
      <c r="K49" s="23">
        <f t="shared" si="14"/>
        <v>15443042.240000002</v>
      </c>
    </row>
    <row r="50" spans="1:11" ht="17.25" customHeight="1">
      <c r="A50" s="34" t="s">
        <v>44</v>
      </c>
      <c r="B50" s="19">
        <v>0</v>
      </c>
      <c r="C50" s="23">
        <f>ROUND(C31*C7,2)</f>
        <v>4991.42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4991.42</v>
      </c>
    </row>
    <row r="51" spans="1:11" ht="17.25" customHeight="1">
      <c r="A51" s="64" t="s">
        <v>102</v>
      </c>
      <c r="B51" s="65">
        <f aca="true" t="shared" si="16" ref="B51:H51">ROUND(B32*B7,2)</f>
        <v>-2463.24</v>
      </c>
      <c r="C51" s="65">
        <f t="shared" si="16"/>
        <v>-3345.92</v>
      </c>
      <c r="D51" s="65">
        <f t="shared" si="16"/>
        <v>-3399.97</v>
      </c>
      <c r="E51" s="65">
        <f t="shared" si="16"/>
        <v>-2115.17</v>
      </c>
      <c r="F51" s="65">
        <f t="shared" si="16"/>
        <v>-3015.05</v>
      </c>
      <c r="G51" s="65">
        <f t="shared" si="16"/>
        <v>-4265.45</v>
      </c>
      <c r="H51" s="65">
        <f t="shared" si="16"/>
        <v>-2149.19</v>
      </c>
      <c r="I51" s="19">
        <v>0</v>
      </c>
      <c r="J51" s="19">
        <v>0</v>
      </c>
      <c r="K51" s="65">
        <f>SUM(B51:J51)</f>
        <v>-20753.989999999998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18934.15</v>
      </c>
      <c r="I53" s="31">
        <f>+I35</f>
        <v>0</v>
      </c>
      <c r="J53" s="31">
        <f>+J35</f>
        <v>0</v>
      </c>
      <c r="K53" s="23">
        <f t="shared" si="14"/>
        <v>18934.15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2" t="s">
        <v>137</v>
      </c>
      <c r="B58" s="36">
        <v>89372.33</v>
      </c>
      <c r="C58" s="36">
        <v>130015.72</v>
      </c>
      <c r="D58" s="19">
        <v>0</v>
      </c>
      <c r="E58" s="36">
        <v>85322.52</v>
      </c>
      <c r="F58" s="36">
        <v>0</v>
      </c>
      <c r="G58" s="36">
        <v>167451.02</v>
      </c>
      <c r="H58" s="36">
        <v>83815.57</v>
      </c>
      <c r="I58" s="36">
        <v>0</v>
      </c>
      <c r="J58" s="36">
        <v>54005</v>
      </c>
      <c r="K58" s="23">
        <f t="shared" si="14"/>
        <v>609982.1599999999</v>
      </c>
    </row>
    <row r="59" spans="1:11" ht="17.25" customHeight="1">
      <c r="A59" s="16" t="s">
        <v>49</v>
      </c>
      <c r="B59" s="36">
        <v>17012.14</v>
      </c>
      <c r="C59" s="36">
        <v>24637.31</v>
      </c>
      <c r="D59" s="36">
        <v>24889.4</v>
      </c>
      <c r="E59" s="36">
        <v>23437.76</v>
      </c>
      <c r="F59" s="36">
        <v>14432.04</v>
      </c>
      <c r="G59" s="36">
        <v>27387.93</v>
      </c>
      <c r="H59" s="36">
        <v>17288.32</v>
      </c>
      <c r="I59" s="19">
        <v>0</v>
      </c>
      <c r="J59" s="36">
        <v>14024.33</v>
      </c>
      <c r="K59" s="36">
        <f t="shared" si="14"/>
        <v>163109.22999999998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f>SUM(B60:J60)</f>
        <v>0</v>
      </c>
    </row>
    <row r="61" spans="1:11" ht="17.25" customHeight="1">
      <c r="A61" s="47"/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f>SUM(B61:J61)</f>
        <v>0</v>
      </c>
    </row>
    <row r="62" spans="1:11" ht="17.25" customHeight="1">
      <c r="A62" s="16"/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/>
    </row>
    <row r="63" spans="1:11" ht="18.75" customHeight="1">
      <c r="A63" s="2" t="s">
        <v>50</v>
      </c>
      <c r="B63" s="35">
        <f aca="true" t="shared" si="17" ref="B63:J63">+B64+B71+B106+B107</f>
        <v>-196817.92</v>
      </c>
      <c r="C63" s="35">
        <f t="shared" si="17"/>
        <v>-222696.13</v>
      </c>
      <c r="D63" s="35">
        <f t="shared" si="17"/>
        <v>-200066.39</v>
      </c>
      <c r="E63" s="35">
        <f t="shared" si="17"/>
        <v>-248148.26</v>
      </c>
      <c r="F63" s="35">
        <f t="shared" si="17"/>
        <v>-235362.74</v>
      </c>
      <c r="G63" s="35">
        <f t="shared" si="17"/>
        <v>-291664.31</v>
      </c>
      <c r="H63" s="35">
        <f t="shared" si="17"/>
        <v>-173339.68</v>
      </c>
      <c r="I63" s="35">
        <f t="shared" si="17"/>
        <v>-96410.4</v>
      </c>
      <c r="J63" s="35">
        <f t="shared" si="17"/>
        <v>-73897.79999999999</v>
      </c>
      <c r="K63" s="35">
        <f>SUM(B63:J63)</f>
        <v>-1738403.63</v>
      </c>
    </row>
    <row r="64" spans="1:11" ht="18.75" customHeight="1">
      <c r="A64" s="16" t="s">
        <v>74</v>
      </c>
      <c r="B64" s="35">
        <f aca="true" t="shared" si="18" ref="B64:J64">B65+B66+B67+B68+B69+B70</f>
        <v>-178472.78</v>
      </c>
      <c r="C64" s="35">
        <f t="shared" si="18"/>
        <v>-195850.03</v>
      </c>
      <c r="D64" s="35">
        <f t="shared" si="18"/>
        <v>-173542.2</v>
      </c>
      <c r="E64" s="35">
        <f t="shared" si="18"/>
        <v>-227403</v>
      </c>
      <c r="F64" s="35">
        <f t="shared" si="18"/>
        <v>-212521.65</v>
      </c>
      <c r="G64" s="35">
        <f t="shared" si="18"/>
        <v>-253464.28999999998</v>
      </c>
      <c r="H64" s="35">
        <f t="shared" si="18"/>
        <v>-155164</v>
      </c>
      <c r="I64" s="35">
        <f t="shared" si="18"/>
        <v>-28912</v>
      </c>
      <c r="J64" s="35">
        <f t="shared" si="18"/>
        <v>-59640</v>
      </c>
      <c r="K64" s="35">
        <f aca="true" t="shared" si="19" ref="K64:K93">SUM(B64:J64)</f>
        <v>-1484969.95</v>
      </c>
    </row>
    <row r="65" spans="1:11" ht="18.75" customHeight="1">
      <c r="A65" s="12" t="s">
        <v>75</v>
      </c>
      <c r="B65" s="35">
        <f>-ROUND(B9*$D$3,2)</f>
        <v>-127052</v>
      </c>
      <c r="C65" s="35">
        <f aca="true" t="shared" si="20" ref="C65:J65">-ROUND(C9*$D$3,2)</f>
        <v>-188876</v>
      </c>
      <c r="D65" s="35">
        <f t="shared" si="20"/>
        <v>-155520</v>
      </c>
      <c r="E65" s="35">
        <f t="shared" si="20"/>
        <v>-120540</v>
      </c>
      <c r="F65" s="35">
        <f t="shared" si="20"/>
        <v>-134192</v>
      </c>
      <c r="G65" s="35">
        <f t="shared" si="20"/>
        <v>-179268</v>
      </c>
      <c r="H65" s="35">
        <f t="shared" si="20"/>
        <v>-155164</v>
      </c>
      <c r="I65" s="35">
        <f t="shared" si="20"/>
        <v>-28912</v>
      </c>
      <c r="J65" s="35">
        <f t="shared" si="20"/>
        <v>-59640</v>
      </c>
      <c r="K65" s="35">
        <f t="shared" si="19"/>
        <v>-1149164</v>
      </c>
    </row>
    <row r="66" spans="1:11" ht="18.75" customHeight="1">
      <c r="A66" s="12" t="s">
        <v>51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97</v>
      </c>
      <c r="B67" s="35">
        <v>-624</v>
      </c>
      <c r="C67" s="35">
        <v>-340</v>
      </c>
      <c r="D67" s="35">
        <v>-216</v>
      </c>
      <c r="E67" s="35">
        <v>-720</v>
      </c>
      <c r="F67" s="35">
        <v>-448</v>
      </c>
      <c r="G67" s="35">
        <v>-280</v>
      </c>
      <c r="H67" s="19">
        <v>0</v>
      </c>
      <c r="I67" s="19">
        <v>0</v>
      </c>
      <c r="J67" s="19">
        <v>0</v>
      </c>
      <c r="K67" s="35">
        <f t="shared" si="19"/>
        <v>-2628</v>
      </c>
    </row>
    <row r="68" spans="1:11" ht="18.75" customHeight="1">
      <c r="A68" s="12" t="s">
        <v>103</v>
      </c>
      <c r="B68" s="35">
        <v>-2364</v>
      </c>
      <c r="C68" s="35">
        <v>-1392</v>
      </c>
      <c r="D68" s="35">
        <v>-896</v>
      </c>
      <c r="E68" s="35">
        <v>-1748</v>
      </c>
      <c r="F68" s="35">
        <v>-952</v>
      </c>
      <c r="G68" s="35">
        <v>-420</v>
      </c>
      <c r="H68" s="19">
        <v>0</v>
      </c>
      <c r="I68" s="19">
        <v>0</v>
      </c>
      <c r="J68" s="19">
        <v>0</v>
      </c>
      <c r="K68" s="35">
        <f t="shared" si="19"/>
        <v>-7772</v>
      </c>
    </row>
    <row r="69" spans="1:11" ht="18.75" customHeight="1">
      <c r="A69" s="12" t="s">
        <v>52</v>
      </c>
      <c r="B69" s="35">
        <v>-48432.78</v>
      </c>
      <c r="C69" s="35">
        <v>-5242.03</v>
      </c>
      <c r="D69" s="35">
        <v>-16910.2</v>
      </c>
      <c r="E69" s="35">
        <v>-104395</v>
      </c>
      <c r="F69" s="35">
        <v>-76929.65</v>
      </c>
      <c r="G69" s="35">
        <v>-73496.29</v>
      </c>
      <c r="H69" s="19">
        <v>0</v>
      </c>
      <c r="I69" s="19">
        <v>0</v>
      </c>
      <c r="J69" s="19">
        <v>0</v>
      </c>
      <c r="K69" s="35">
        <f t="shared" si="19"/>
        <v>-325405.95</v>
      </c>
    </row>
    <row r="70" spans="1:11" ht="18.75" customHeight="1">
      <c r="A70" s="12" t="s">
        <v>53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s="69" customFormat="1" ht="18.75" customHeight="1">
      <c r="A71" s="62" t="s">
        <v>79</v>
      </c>
      <c r="B71" s="65">
        <f>SUM(B72:B105)</f>
        <v>-14510.95</v>
      </c>
      <c r="C71" s="65">
        <f>SUM(C72:C105)</f>
        <v>-21099.230000000003</v>
      </c>
      <c r="D71" s="65">
        <f>SUM(D72:D105)</f>
        <v>-20988.24</v>
      </c>
      <c r="E71" s="65">
        <f aca="true" t="shared" si="21" ref="E71:J71">SUM(E72:E105)</f>
        <v>-13964.76</v>
      </c>
      <c r="F71" s="65">
        <f t="shared" si="21"/>
        <v>-19571.13</v>
      </c>
      <c r="G71" s="65">
        <f t="shared" si="21"/>
        <v>-30750.010000000002</v>
      </c>
      <c r="H71" s="65">
        <f t="shared" si="21"/>
        <v>-14319.05</v>
      </c>
      <c r="I71" s="65">
        <f t="shared" si="21"/>
        <v>-67498.4</v>
      </c>
      <c r="J71" s="65">
        <f t="shared" si="21"/>
        <v>-10377.62</v>
      </c>
      <c r="K71" s="65">
        <f t="shared" si="19"/>
        <v>-213079.38999999998</v>
      </c>
    </row>
    <row r="72" spans="1:11" ht="18.75" customHeight="1">
      <c r="A72" s="12" t="s">
        <v>54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9"/>
        <v>0</v>
      </c>
    </row>
    <row r="73" spans="1:11" ht="18.75" customHeight="1">
      <c r="A73" s="12" t="s">
        <v>55</v>
      </c>
      <c r="B73" s="19">
        <v>0</v>
      </c>
      <c r="C73" s="35">
        <v>-33.99</v>
      </c>
      <c r="D73" s="35">
        <v>-6.68</v>
      </c>
      <c r="E73" s="19">
        <v>0</v>
      </c>
      <c r="F73" s="19">
        <v>0</v>
      </c>
      <c r="G73" s="35">
        <v>-6.68</v>
      </c>
      <c r="H73" s="19">
        <v>0</v>
      </c>
      <c r="I73" s="19">
        <v>0</v>
      </c>
      <c r="J73" s="19">
        <v>0</v>
      </c>
      <c r="K73" s="65">
        <f t="shared" si="19"/>
        <v>-47.35</v>
      </c>
    </row>
    <row r="74" spans="1:11" ht="18.75" customHeight="1">
      <c r="A74" s="12" t="s">
        <v>56</v>
      </c>
      <c r="B74" s="19">
        <v>0</v>
      </c>
      <c r="C74" s="19">
        <v>0</v>
      </c>
      <c r="D74" s="35">
        <v>-1067.75</v>
      </c>
      <c r="E74" s="19">
        <v>0</v>
      </c>
      <c r="F74" s="35">
        <v>-380.65</v>
      </c>
      <c r="G74" s="19">
        <v>0</v>
      </c>
      <c r="H74" s="19">
        <v>0</v>
      </c>
      <c r="I74" s="45">
        <v>-2464.59</v>
      </c>
      <c r="J74" s="19">
        <v>0</v>
      </c>
      <c r="K74" s="65">
        <f t="shared" si="19"/>
        <v>-3912.9900000000002</v>
      </c>
    </row>
    <row r="75" spans="1:11" ht="18.75" customHeight="1">
      <c r="A75" s="12" t="s">
        <v>57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-60000</v>
      </c>
      <c r="J75" s="19">
        <v>0</v>
      </c>
      <c r="K75" s="65">
        <f t="shared" si="19"/>
        <v>-60000</v>
      </c>
    </row>
    <row r="76" spans="1:11" ht="18.75" customHeight="1">
      <c r="A76" s="34" t="s">
        <v>58</v>
      </c>
      <c r="B76" s="35">
        <v>-14510.95</v>
      </c>
      <c r="C76" s="35">
        <v>-21065.24</v>
      </c>
      <c r="D76" s="35">
        <v>-19913.81</v>
      </c>
      <c r="E76" s="35">
        <v>-13964.76</v>
      </c>
      <c r="F76" s="35">
        <v>-19190.48</v>
      </c>
      <c r="G76" s="35">
        <v>-29243.33</v>
      </c>
      <c r="H76" s="35">
        <v>-14319.05</v>
      </c>
      <c r="I76" s="35">
        <v>-5033.81</v>
      </c>
      <c r="J76" s="35">
        <v>-10377.62</v>
      </c>
      <c r="K76" s="65">
        <f t="shared" si="19"/>
        <v>-147619.05</v>
      </c>
    </row>
    <row r="77" spans="1:11" ht="18.75" customHeight="1">
      <c r="A77" s="12" t="s">
        <v>59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68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-1000</v>
      </c>
      <c r="H86" s="19">
        <v>0</v>
      </c>
      <c r="I86" s="19">
        <v>0</v>
      </c>
      <c r="J86" s="19">
        <v>0</v>
      </c>
      <c r="K86" s="65">
        <f t="shared" si="19"/>
        <v>-1000</v>
      </c>
    </row>
    <row r="87" spans="1:11" ht="18.75" customHeight="1">
      <c r="A87" s="12" t="s">
        <v>77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134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65">
        <v>-500</v>
      </c>
      <c r="H88" s="19">
        <v>0</v>
      </c>
      <c r="I88" s="19">
        <v>0</v>
      </c>
      <c r="J88" s="19">
        <v>0</v>
      </c>
      <c r="K88" s="65">
        <f t="shared" si="19"/>
        <v>-500</v>
      </c>
    </row>
    <row r="89" spans="1:11" ht="18.75" customHeight="1">
      <c r="A89" s="12" t="s">
        <v>80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1" ht="18.75" customHeight="1">
      <c r="A92" s="12" t="s">
        <v>86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</row>
    <row r="93" spans="1:12" ht="18.75" customHeight="1">
      <c r="A93" s="12" t="s">
        <v>87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f t="shared" si="19"/>
        <v>0</v>
      </c>
      <c r="L93" s="54"/>
    </row>
    <row r="94" spans="1:12" ht="18.75" customHeight="1">
      <c r="A94" s="12" t="s">
        <v>104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91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ht="18.75" customHeight="1">
      <c r="A98" s="12" t="s">
        <v>108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s="69" customFormat="1" ht="18.75" customHeight="1">
      <c r="A99" s="62" t="s">
        <v>111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f>SUM(B99:J99)</f>
        <v>0</v>
      </c>
      <c r="L99" s="68"/>
    </row>
    <row r="100" spans="1:12" ht="18.75" customHeight="1">
      <c r="A100" s="62" t="s">
        <v>109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62" t="s">
        <v>110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1">
        <f>ROUND(SUM(B101:J101),2)</f>
        <v>0</v>
      </c>
      <c r="L101" s="53"/>
    </row>
    <row r="102" spans="1:12" ht="18.75" customHeight="1">
      <c r="A102" s="73" t="s">
        <v>133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115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5" t="s">
        <v>135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  <c r="L104" s="53"/>
    </row>
    <row r="105" spans="1:12" ht="18.75" customHeight="1">
      <c r="A105" s="12"/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116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3"/>
    </row>
    <row r="107" spans="1:12" ht="18.75" customHeight="1">
      <c r="A107" s="16" t="s">
        <v>140</v>
      </c>
      <c r="B107" s="46">
        <v>-3834.19</v>
      </c>
      <c r="C107" s="46">
        <v>-5746.87</v>
      </c>
      <c r="D107" s="46">
        <v>-5535.95</v>
      </c>
      <c r="E107" s="46">
        <v>-6780.5</v>
      </c>
      <c r="F107" s="46">
        <v>-3269.96</v>
      </c>
      <c r="G107" s="46">
        <v>-7450.01</v>
      </c>
      <c r="H107" s="46">
        <v>-3856.63</v>
      </c>
      <c r="I107" s="19">
        <v>0</v>
      </c>
      <c r="J107" s="46">
        <v>-3880.18</v>
      </c>
      <c r="K107" s="46">
        <f aca="true" t="shared" si="22" ref="K107:K113">SUM(B107:J107)</f>
        <v>-40354.28999999999</v>
      </c>
      <c r="L107" s="54"/>
    </row>
    <row r="108" spans="1:12" ht="18.75" customHeight="1">
      <c r="A108" s="16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31">
        <f t="shared" si="22"/>
        <v>0</v>
      </c>
      <c r="L108" s="52"/>
    </row>
    <row r="109" spans="1:14" ht="18.75" customHeight="1">
      <c r="A109" s="16" t="s">
        <v>82</v>
      </c>
      <c r="B109" s="24">
        <f aca="true" t="shared" si="23" ref="B109:H109">+B110+B111</f>
        <v>1411072.58</v>
      </c>
      <c r="C109" s="24">
        <f t="shared" si="23"/>
        <v>2184967.0300000007</v>
      </c>
      <c r="D109" s="24">
        <f t="shared" si="23"/>
        <v>2350994.5399999996</v>
      </c>
      <c r="E109" s="24">
        <f t="shared" si="23"/>
        <v>1319190.86</v>
      </c>
      <c r="F109" s="24">
        <f t="shared" si="23"/>
        <v>1788586.3800000004</v>
      </c>
      <c r="G109" s="24">
        <f t="shared" si="23"/>
        <v>2788692.06</v>
      </c>
      <c r="H109" s="24">
        <f t="shared" si="23"/>
        <v>1360141.22</v>
      </c>
      <c r="I109" s="24">
        <f>+I110+I111</f>
        <v>438853.45999999996</v>
      </c>
      <c r="J109" s="24">
        <f>+J110+J111</f>
        <v>869642.5800000001</v>
      </c>
      <c r="K109" s="46">
        <f t="shared" si="22"/>
        <v>14512140.710000003</v>
      </c>
      <c r="L109" s="75"/>
      <c r="M109" s="75"/>
      <c r="N109" s="75"/>
    </row>
    <row r="110" spans="1:14" ht="18" customHeight="1">
      <c r="A110" s="16" t="s">
        <v>81</v>
      </c>
      <c r="B110" s="24">
        <f aca="true" t="shared" si="24" ref="B110:J110">+B48+B64+B71+B106</f>
        <v>1409779.27</v>
      </c>
      <c r="C110" s="24">
        <f t="shared" si="24"/>
        <v>2166076.590000001</v>
      </c>
      <c r="D110" s="24">
        <f t="shared" si="24"/>
        <v>2331641.0899999994</v>
      </c>
      <c r="E110" s="24">
        <f t="shared" si="24"/>
        <v>1302533.6</v>
      </c>
      <c r="F110" s="24">
        <f t="shared" si="24"/>
        <v>1777424.3000000003</v>
      </c>
      <c r="G110" s="24">
        <f t="shared" si="24"/>
        <v>2768754.14</v>
      </c>
      <c r="H110" s="24">
        <f t="shared" si="24"/>
        <v>1346709.53</v>
      </c>
      <c r="I110" s="24">
        <f t="shared" si="24"/>
        <v>438853.45999999996</v>
      </c>
      <c r="J110" s="24">
        <f t="shared" si="24"/>
        <v>859498.43</v>
      </c>
      <c r="K110" s="46">
        <f t="shared" si="22"/>
        <v>14401270.41</v>
      </c>
      <c r="L110" s="75"/>
      <c r="M110" s="75"/>
      <c r="N110" s="75"/>
    </row>
    <row r="111" spans="1:14" ht="18.75" customHeight="1">
      <c r="A111" s="16" t="s">
        <v>98</v>
      </c>
      <c r="B111" s="24">
        <f aca="true" t="shared" si="25" ref="B111:J111">IF(+B59+B107+B112&lt;0,0,(B59+B107+B112))</f>
        <v>1293.3099999999777</v>
      </c>
      <c r="C111" s="24">
        <f t="shared" si="25"/>
        <v>18890.440000000002</v>
      </c>
      <c r="D111" s="24">
        <f t="shared" si="25"/>
        <v>19353.45</v>
      </c>
      <c r="E111" s="24">
        <f t="shared" si="25"/>
        <v>16657.26</v>
      </c>
      <c r="F111" s="24">
        <f t="shared" si="25"/>
        <v>11162.080000000002</v>
      </c>
      <c r="G111" s="24">
        <f t="shared" si="25"/>
        <v>19937.92</v>
      </c>
      <c r="H111" s="24">
        <f t="shared" si="25"/>
        <v>13431.689999999999</v>
      </c>
      <c r="I111" s="19">
        <f t="shared" si="25"/>
        <v>0</v>
      </c>
      <c r="J111" s="24">
        <f t="shared" si="25"/>
        <v>10144.15</v>
      </c>
      <c r="K111" s="46">
        <f t="shared" si="22"/>
        <v>110870.29999999997</v>
      </c>
      <c r="L111" s="75"/>
      <c r="M111" s="75"/>
      <c r="N111" s="75"/>
    </row>
    <row r="112" spans="1:14" ht="18.75" customHeight="1">
      <c r="A112" s="16" t="s">
        <v>83</v>
      </c>
      <c r="B112" s="65">
        <v>-11884.640000000021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46">
        <f t="shared" si="22"/>
        <v>-11884.640000000021</v>
      </c>
      <c r="L112" s="75"/>
      <c r="M112" s="75"/>
      <c r="N112" s="75"/>
    </row>
    <row r="113" spans="1:14" ht="18.75" customHeight="1">
      <c r="A113" s="16" t="s">
        <v>99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31">
        <f t="shared" si="22"/>
        <v>0</v>
      </c>
      <c r="L113" s="75"/>
      <c r="M113" s="75"/>
      <c r="N113" s="75"/>
    </row>
    <row r="114" spans="1:14" ht="18.75" customHeight="1">
      <c r="A114" s="2"/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/>
      <c r="L114" s="75"/>
      <c r="M114" s="75"/>
      <c r="N114" s="75"/>
    </row>
    <row r="115" spans="1:14" ht="18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75"/>
      <c r="M115" s="75"/>
      <c r="N115" s="75"/>
    </row>
    <row r="116" spans="1:14" ht="18.75" customHeight="1">
      <c r="A116" s="8"/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/>
      <c r="L116" s="75"/>
      <c r="M116" s="75"/>
      <c r="N116" s="75"/>
    </row>
    <row r="117" spans="1:14" ht="18.75" customHeight="1">
      <c r="A117" s="25" t="s">
        <v>69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39">
        <f>SUM(K118:K137)</f>
        <v>14512140.700000003</v>
      </c>
      <c r="L117" s="75"/>
      <c r="M117" s="75"/>
      <c r="N117" s="75"/>
    </row>
    <row r="118" spans="1:14" ht="18.75" customHeight="1">
      <c r="A118" s="26" t="s">
        <v>70</v>
      </c>
      <c r="B118" s="27">
        <v>183859.73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>SUM(B118:J118)</f>
        <v>183859.73</v>
      </c>
      <c r="L118" s="75"/>
      <c r="M118" s="75"/>
      <c r="N118" s="75"/>
    </row>
    <row r="119" spans="1:14" ht="18.75" customHeight="1">
      <c r="A119" s="26" t="s">
        <v>71</v>
      </c>
      <c r="B119" s="27">
        <v>1227212.85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aca="true" t="shared" si="26" ref="K119:K137">SUM(B119:J119)</f>
        <v>1227212.85</v>
      </c>
      <c r="L119" s="75"/>
      <c r="M119" s="75"/>
      <c r="N119" s="75"/>
    </row>
    <row r="120" spans="1:11" ht="18.75" customHeight="1">
      <c r="A120" s="26" t="s">
        <v>72</v>
      </c>
      <c r="B120" s="38">
        <v>0</v>
      </c>
      <c r="C120" s="27">
        <f>+C109</f>
        <v>2184967.0300000007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2184967.0300000007</v>
      </c>
    </row>
    <row r="121" spans="1:11" ht="18.75" customHeight="1">
      <c r="A121" s="26" t="s">
        <v>73</v>
      </c>
      <c r="B121" s="38">
        <v>0</v>
      </c>
      <c r="C121" s="38">
        <v>0</v>
      </c>
      <c r="D121" s="27">
        <v>2187779.19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2187779.19</v>
      </c>
    </row>
    <row r="122" spans="1:11" ht="18.75" customHeight="1">
      <c r="A122" s="26" t="s">
        <v>117</v>
      </c>
      <c r="B122" s="38">
        <v>0</v>
      </c>
      <c r="C122" s="38">
        <v>0</v>
      </c>
      <c r="D122" s="27">
        <v>163215.34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163215.34</v>
      </c>
    </row>
    <row r="123" spans="1:11" ht="18.75" customHeight="1">
      <c r="A123" s="26" t="s">
        <v>118</v>
      </c>
      <c r="B123" s="38">
        <v>0</v>
      </c>
      <c r="C123" s="38">
        <v>0</v>
      </c>
      <c r="D123" s="38">
        <v>0</v>
      </c>
      <c r="E123" s="27">
        <v>1305998.95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1305998.95</v>
      </c>
    </row>
    <row r="124" spans="1:11" ht="18.75" customHeight="1">
      <c r="A124" s="26" t="s">
        <v>119</v>
      </c>
      <c r="B124" s="38">
        <v>0</v>
      </c>
      <c r="C124" s="38">
        <v>0</v>
      </c>
      <c r="D124" s="38">
        <v>0</v>
      </c>
      <c r="E124" s="27">
        <v>13191.91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6"/>
        <v>13191.91</v>
      </c>
    </row>
    <row r="125" spans="1:11" ht="18.75" customHeight="1">
      <c r="A125" s="26" t="s">
        <v>120</v>
      </c>
      <c r="B125" s="38">
        <v>0</v>
      </c>
      <c r="C125" s="38">
        <v>0</v>
      </c>
      <c r="D125" s="38">
        <v>0</v>
      </c>
      <c r="E125" s="38">
        <v>0</v>
      </c>
      <c r="F125" s="27">
        <v>348140.71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6"/>
        <v>348140.71</v>
      </c>
    </row>
    <row r="126" spans="1:11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27">
        <v>643427.6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6"/>
        <v>643427.6</v>
      </c>
    </row>
    <row r="127" spans="1:11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27">
        <v>87292.55</v>
      </c>
      <c r="G127" s="38">
        <v>0</v>
      </c>
      <c r="H127" s="38">
        <v>0</v>
      </c>
      <c r="I127" s="38">
        <v>0</v>
      </c>
      <c r="J127" s="38">
        <v>0</v>
      </c>
      <c r="K127" s="39">
        <f t="shared" si="26"/>
        <v>87292.55</v>
      </c>
    </row>
    <row r="128" spans="1:11" ht="18.75" customHeight="1">
      <c r="A128" s="26" t="s">
        <v>123</v>
      </c>
      <c r="B128" s="66">
        <v>0</v>
      </c>
      <c r="C128" s="66">
        <v>0</v>
      </c>
      <c r="D128" s="66">
        <v>0</v>
      </c>
      <c r="E128" s="66">
        <v>0</v>
      </c>
      <c r="F128" s="67">
        <v>709725.52</v>
      </c>
      <c r="G128" s="66">
        <v>0</v>
      </c>
      <c r="H128" s="66">
        <v>0</v>
      </c>
      <c r="I128" s="66">
        <v>0</v>
      </c>
      <c r="J128" s="66">
        <v>0</v>
      </c>
      <c r="K128" s="67">
        <f t="shared" si="26"/>
        <v>709725.52</v>
      </c>
    </row>
    <row r="129" spans="1:11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829816.9</v>
      </c>
      <c r="H129" s="38">
        <v>0</v>
      </c>
      <c r="I129" s="38">
        <v>0</v>
      </c>
      <c r="J129" s="38">
        <v>0</v>
      </c>
      <c r="K129" s="39">
        <f t="shared" si="26"/>
        <v>829816.9</v>
      </c>
    </row>
    <row r="130" spans="1:11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66931.34</v>
      </c>
      <c r="H130" s="38">
        <v>0</v>
      </c>
      <c r="I130" s="38">
        <v>0</v>
      </c>
      <c r="J130" s="38">
        <v>0</v>
      </c>
      <c r="K130" s="39">
        <f t="shared" si="26"/>
        <v>66931.34</v>
      </c>
    </row>
    <row r="131" spans="1:11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394321.09</v>
      </c>
      <c r="H131" s="38">
        <v>0</v>
      </c>
      <c r="I131" s="38">
        <v>0</v>
      </c>
      <c r="J131" s="38">
        <v>0</v>
      </c>
      <c r="K131" s="39">
        <f t="shared" si="26"/>
        <v>394321.09</v>
      </c>
    </row>
    <row r="132" spans="1:11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396486.55</v>
      </c>
      <c r="H132" s="38">
        <v>0</v>
      </c>
      <c r="I132" s="38">
        <v>0</v>
      </c>
      <c r="J132" s="38">
        <v>0</v>
      </c>
      <c r="K132" s="39">
        <f t="shared" si="26"/>
        <v>396486.55</v>
      </c>
    </row>
    <row r="133" spans="1:11" ht="18.75" customHeight="1">
      <c r="A133" s="26" t="s">
        <v>128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1101136.18</v>
      </c>
      <c r="H133" s="38">
        <v>0</v>
      </c>
      <c r="I133" s="38">
        <v>0</v>
      </c>
      <c r="J133" s="38">
        <v>0</v>
      </c>
      <c r="K133" s="39">
        <f t="shared" si="26"/>
        <v>1101136.18</v>
      </c>
    </row>
    <row r="134" spans="1:11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480722.55</v>
      </c>
      <c r="I134" s="38">
        <v>0</v>
      </c>
      <c r="J134" s="38">
        <v>0</v>
      </c>
      <c r="K134" s="39">
        <f t="shared" si="26"/>
        <v>480722.55</v>
      </c>
    </row>
    <row r="135" spans="1:11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879418.67</v>
      </c>
      <c r="I135" s="38">
        <v>0</v>
      </c>
      <c r="J135" s="38">
        <v>0</v>
      </c>
      <c r="K135" s="39">
        <f t="shared" si="26"/>
        <v>879418.67</v>
      </c>
    </row>
    <row r="136" spans="1:11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27">
        <v>438853.46</v>
      </c>
      <c r="J136" s="38"/>
      <c r="K136" s="39">
        <f t="shared" si="26"/>
        <v>438853.46</v>
      </c>
    </row>
    <row r="137" spans="1:11" ht="18.75" customHeight="1">
      <c r="A137" s="74" t="s">
        <v>132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/>
      <c r="J137" s="41">
        <v>869642.5800000001</v>
      </c>
      <c r="K137" s="42">
        <f t="shared" si="26"/>
        <v>869642.5800000001</v>
      </c>
    </row>
    <row r="138" spans="1:11" ht="18.75" customHeight="1">
      <c r="A138" s="76" t="s">
        <v>141</v>
      </c>
      <c r="B138" s="76"/>
      <c r="C138" s="76"/>
      <c r="D138" s="76"/>
      <c r="E138" s="76"/>
      <c r="F138" s="48">
        <v>0</v>
      </c>
      <c r="G138" s="48">
        <v>0</v>
      </c>
      <c r="H138" s="48">
        <v>0</v>
      </c>
      <c r="I138" s="48">
        <v>0</v>
      </c>
      <c r="J138" s="48">
        <f>J109-J137</f>
        <v>0</v>
      </c>
      <c r="K138" s="49"/>
    </row>
    <row r="139" ht="18" customHeight="1">
      <c r="A139" s="72"/>
    </row>
    <row r="140" ht="18" customHeight="1">
      <c r="A140" s="72"/>
    </row>
    <row r="141" ht="18" customHeight="1">
      <c r="A141" s="72"/>
    </row>
    <row r="142" ht="18" customHeight="1"/>
    <row r="143" ht="18" customHeight="1"/>
  </sheetData>
  <sheetProtection/>
  <mergeCells count="8">
    <mergeCell ref="A138:E138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2018-07-17T18:27:54Z</dcterms:modified>
  <cp:category/>
  <cp:version/>
  <cp:contentType/>
  <cp:contentStatus/>
</cp:coreProperties>
</file>