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<sst xmlns="http://schemas.openxmlformats.org/spreadsheetml/2006/main" count="140" uniqueCount="140">
  <si>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</si>
  <si>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</si>
  <si>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</si>
  <si>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</si>
  <si>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</si>
  <si>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</si>
  <si>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</si>
  <si>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</si>
  <si>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</si>
  <si>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</si>
  <si>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</si>
  <si>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</si>
  <si>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</si>
  <si>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</si>
  <si>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</si>
  <si>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</si>
  <si>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</si>
  <si>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</si>
  <si>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</si>
  <si>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</si>
  <si>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</si>
  <si>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</si>
  <si>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</si>
  <si>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</si>
  <si>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</si>
  <si>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</si>
  <si>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</si>
  <si>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</si>
  <si>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</si>
  <si>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</si>
  <si>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</si>
  <si>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</si>
  <si>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</si>
  <si>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</si>
  <si>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</si>
  <si>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</si>
  <si>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</si>
  <si>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</si>
  <si>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</si>
  <si>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</si>
  <si>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</si>
  <si>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</si>
  <si>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</si>
  <si>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</si>
  <si>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</si>
  <si>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</si>
  <si>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</si>
  <si>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</si>
  <si>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</si>
  <si>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</si>
  <si>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</si>
  <si>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</si>
  <si>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</si>
  <si>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</si>
  <si>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</si>
  <si>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</si>
  <si>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</si>
  <si>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</si>
  <si>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</si>
  <si>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</si>
  <si>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</si>
  <si>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</si>
  <si>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</si>
  <si>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</si>
  <si>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</si>
  <si>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</si>
  <si>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</si>
  <si>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</si>
  <si>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</si>
  <si>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</si>
  <si>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</si>
  <si>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</si>
  <si>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</si>
  <si>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</si>
  <si>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</si>
  <si>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</si>
  <si>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</si>
  <si>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</si>
  <si>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</si>
  <si>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</si>
  <si>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</si>
  <si>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</si>
  <si>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</si>
  <si>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</si>
  <si>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</si>
  <si>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</si>
  <si>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</si>
  <si>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</si>
  <si>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</si>
  <si>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</si>
  <si>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</si>
  <si>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</si>
  <si>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</si>
  <si>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</si>
  <si>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</si>
  <si>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</si>
  <si>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</si>
  <si>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</si>
  <si>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</si>
  <si>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</si>
  <si>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</si>
  <si>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</si>
  <si>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</si>
  <si>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</si>
  <si>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</si>
  <si>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</si>
  <si>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</si>
  <si>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</si>
  <si>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</si>
  <si>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</si>
  <si>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</si>
  <si>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</si>
  <si>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</si>
  <si>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</si>
  <si>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</si>
  <si>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</si>
  <si>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</si>
  <si>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</si>
  <si>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</si>
  <si>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</si>
  <si>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</si>
  <si>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</si>
  <si>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</si>
  <si>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</si>
  <si>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</si>
  <si>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</si>
  <si>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</si>
  <si>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</si>
  <si>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</si>
  <si>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</si>
  <si>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</si>
  <si>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</si>
  <si>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</si>
  <si>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</si>
  <si>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</si>
  <si>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</si>
  <si>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</si>
  <si>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</si>
  <si>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</si>
  <si>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08/07/18 - VENCIMENTO 16/07/18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</si>
</sst>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164672</v>
      </c>
      <c r="C7" s="9">
        <f t="shared" si="0"/>
        <v>233043</v>
      </c>
      <c r="D7" s="9">
        <f t="shared" si="0"/>
        <v>241959</v>
      </c>
      <c r="E7" s="9">
        <f t="shared" si="0"/>
        <v>135694</v>
      </c>
      <c r="F7" s="9">
        <f t="shared" si="0"/>
        <v>235903</v>
      </c>
      <c r="G7" s="9">
        <f t="shared" si="0"/>
        <v>386232</v>
      </c>
      <c r="H7" s="9">
        <f t="shared" si="0"/>
        <v>131348</v>
      </c>
      <c r="I7" s="9">
        <f t="shared" si="0"/>
        <v>26401</v>
      </c>
      <c r="J7" s="9">
        <f t="shared" si="0"/>
        <v>113346</v>
      </c>
      <c r="K7" s="9">
        <f t="shared" si="0"/>
        <v>1668598</v>
      </c>
      <c r="L7" s="50"/>
    </row>
    <row r="8" spans="1:11" ht="17.25" customHeight="1">
      <c r="A8" s="10" t="s">
        <v>96</v>
      </c>
      <c r="B8" s="11">
        <f>B9+B12+B16</f>
        <v>79869</v>
      </c>
      <c r="C8" s="11">
        <f aca="true" t="shared" si="1" ref="C8:J8">C9+C12+C16</f>
        <v>119378</v>
      </c>
      <c r="D8" s="11">
        <f t="shared" si="1"/>
        <v>113880</v>
      </c>
      <c r="E8" s="11">
        <f t="shared" si="1"/>
        <v>69850</v>
      </c>
      <c r="F8" s="11">
        <f t="shared" si="1"/>
        <v>109861</v>
      </c>
      <c r="G8" s="11">
        <f t="shared" si="1"/>
        <v>184710</v>
      </c>
      <c r="H8" s="11">
        <f t="shared" si="1"/>
        <v>72158</v>
      </c>
      <c r="I8" s="11">
        <f t="shared" si="1"/>
        <v>11513</v>
      </c>
      <c r="J8" s="11">
        <f t="shared" si="1"/>
        <v>55754</v>
      </c>
      <c r="K8" s="11">
        <f>SUM(B8:J8)</f>
        <v>816973</v>
      </c>
    </row>
    <row r="9" spans="1:11" ht="17.25" customHeight="1">
      <c r="A9" s="15" t="s">
        <v>16</v>
      </c>
      <c r="B9" s="13">
        <f>+B10+B11</f>
        <v>15546</v>
      </c>
      <c r="C9" s="13">
        <f aca="true" t="shared" si="2" ref="C9:J9">+C10+C11</f>
        <v>25078</v>
      </c>
      <c r="D9" s="13">
        <f t="shared" si="2"/>
        <v>22571</v>
      </c>
      <c r="E9" s="13">
        <f t="shared" si="2"/>
        <v>13747</v>
      </c>
      <c r="F9" s="13">
        <f t="shared" si="2"/>
        <v>17712</v>
      </c>
      <c r="G9" s="13">
        <f t="shared" si="2"/>
        <v>23287</v>
      </c>
      <c r="H9" s="13">
        <f t="shared" si="2"/>
        <v>15222</v>
      </c>
      <c r="I9" s="13">
        <f t="shared" si="2"/>
        <v>2699</v>
      </c>
      <c r="J9" s="13">
        <f t="shared" si="2"/>
        <v>10786</v>
      </c>
      <c r="K9" s="11">
        <f>SUM(B9:J9)</f>
        <v>146648</v>
      </c>
    </row>
    <row r="10" spans="1:11" ht="17.25" customHeight="1">
      <c r="A10" s="29" t="s">
        <v>17</v>
      </c>
      <c r="B10" s="13">
        <v>15546</v>
      </c>
      <c r="C10" s="13">
        <v>25078</v>
      </c>
      <c r="D10" s="13">
        <v>22571</v>
      </c>
      <c r="E10" s="13">
        <v>13747</v>
      </c>
      <c r="F10" s="13">
        <v>17712</v>
      </c>
      <c r="G10" s="13">
        <v>23287</v>
      </c>
      <c r="H10" s="13">
        <v>15222</v>
      </c>
      <c r="I10" s="13">
        <v>2699</v>
      </c>
      <c r="J10" s="13">
        <v>10786</v>
      </c>
      <c r="K10" s="11">
        <f>SUM(B10:J10)</f>
        <v>146648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60236</v>
      </c>
      <c r="C12" s="17">
        <f t="shared" si="3"/>
        <v>88208</v>
      </c>
      <c r="D12" s="17">
        <f t="shared" si="3"/>
        <v>85821</v>
      </c>
      <c r="E12" s="17">
        <f t="shared" si="3"/>
        <v>52870</v>
      </c>
      <c r="F12" s="17">
        <f t="shared" si="3"/>
        <v>85613</v>
      </c>
      <c r="G12" s="17">
        <f t="shared" si="3"/>
        <v>150714</v>
      </c>
      <c r="H12" s="17">
        <f t="shared" si="3"/>
        <v>53820</v>
      </c>
      <c r="I12" s="17">
        <f t="shared" si="3"/>
        <v>8174</v>
      </c>
      <c r="J12" s="17">
        <f t="shared" si="3"/>
        <v>42395</v>
      </c>
      <c r="K12" s="11">
        <f aca="true" t="shared" si="4" ref="K12:K27">SUM(B12:J12)</f>
        <v>627851</v>
      </c>
    </row>
    <row r="13" spans="1:13" ht="17.25" customHeight="1">
      <c r="A13" s="14" t="s">
        <v>19</v>
      </c>
      <c r="B13" s="13">
        <v>26878</v>
      </c>
      <c r="C13" s="13">
        <v>42589</v>
      </c>
      <c r="D13" s="13">
        <v>42403</v>
      </c>
      <c r="E13" s="13">
        <v>25430</v>
      </c>
      <c r="F13" s="13">
        <v>37332</v>
      </c>
      <c r="G13" s="13">
        <v>60731</v>
      </c>
      <c r="H13" s="13">
        <v>21666</v>
      </c>
      <c r="I13" s="13">
        <v>4313</v>
      </c>
      <c r="J13" s="13">
        <v>20928</v>
      </c>
      <c r="K13" s="11">
        <f t="shared" si="4"/>
        <v>282270</v>
      </c>
      <c r="L13" s="50"/>
      <c r="M13" s="51"/>
    </row>
    <row r="14" spans="1:12" ht="17.25" customHeight="1">
      <c r="A14" s="14" t="s">
        <v>20</v>
      </c>
      <c r="B14" s="13">
        <v>31697</v>
      </c>
      <c r="C14" s="13">
        <v>43094</v>
      </c>
      <c r="D14" s="13">
        <v>41770</v>
      </c>
      <c r="E14" s="13">
        <v>25934</v>
      </c>
      <c r="F14" s="13">
        <v>46382</v>
      </c>
      <c r="G14" s="13">
        <v>87285</v>
      </c>
      <c r="H14" s="13">
        <v>29956</v>
      </c>
      <c r="I14" s="13">
        <v>3624</v>
      </c>
      <c r="J14" s="13">
        <v>20741</v>
      </c>
      <c r="K14" s="11">
        <f t="shared" si="4"/>
        <v>330483</v>
      </c>
      <c r="L14" s="50"/>
    </row>
    <row r="15" spans="1:11" ht="17.25" customHeight="1">
      <c r="A15" s="14" t="s">
        <v>21</v>
      </c>
      <c r="B15" s="13">
        <v>1661</v>
      </c>
      <c r="C15" s="13">
        <v>2525</v>
      </c>
      <c r="D15" s="13">
        <v>1648</v>
      </c>
      <c r="E15" s="13">
        <v>1506</v>
      </c>
      <c r="F15" s="13">
        <v>1899</v>
      </c>
      <c r="G15" s="13">
        <v>2698</v>
      </c>
      <c r="H15" s="13">
        <v>2198</v>
      </c>
      <c r="I15" s="13">
        <v>237</v>
      </c>
      <c r="J15" s="13">
        <v>726</v>
      </c>
      <c r="K15" s="11">
        <f t="shared" si="4"/>
        <v>15098</v>
      </c>
    </row>
    <row r="16" spans="1:11" ht="17.25" customHeight="1">
      <c r="A16" s="15" t="s">
        <v>92</v>
      </c>
      <c r="B16" s="13">
        <f>B17+B18+B19</f>
        <v>4087</v>
      </c>
      <c r="C16" s="13">
        <f aca="true" t="shared" si="5" ref="C16:J16">C17+C18+C19</f>
        <v>6092</v>
      </c>
      <c r="D16" s="13">
        <f t="shared" si="5"/>
        <v>5488</v>
      </c>
      <c r="E16" s="13">
        <f t="shared" si="5"/>
        <v>3233</v>
      </c>
      <c r="F16" s="13">
        <f t="shared" si="5"/>
        <v>6536</v>
      </c>
      <c r="G16" s="13">
        <f t="shared" si="5"/>
        <v>10709</v>
      </c>
      <c r="H16" s="13">
        <f t="shared" si="5"/>
        <v>3116</v>
      </c>
      <c r="I16" s="13">
        <f t="shared" si="5"/>
        <v>640</v>
      </c>
      <c r="J16" s="13">
        <f t="shared" si="5"/>
        <v>2573</v>
      </c>
      <c r="K16" s="11">
        <f t="shared" si="4"/>
        <v>42474</v>
      </c>
    </row>
    <row r="17" spans="1:11" ht="17.25" customHeight="1">
      <c r="A17" s="14" t="s">
        <v>93</v>
      </c>
      <c r="B17" s="13">
        <v>4074</v>
      </c>
      <c r="C17" s="13">
        <v>6070</v>
      </c>
      <c r="D17" s="13">
        <v>5471</v>
      </c>
      <c r="E17" s="13">
        <v>3222</v>
      </c>
      <c r="F17" s="13">
        <v>6523</v>
      </c>
      <c r="G17" s="13">
        <v>10679</v>
      </c>
      <c r="H17" s="13">
        <v>3101</v>
      </c>
      <c r="I17" s="13">
        <v>637</v>
      </c>
      <c r="J17" s="13">
        <v>2568</v>
      </c>
      <c r="K17" s="11">
        <f t="shared" si="4"/>
        <v>42345</v>
      </c>
    </row>
    <row r="18" spans="1:11" ht="17.25" customHeight="1">
      <c r="A18" s="14" t="s">
        <v>94</v>
      </c>
      <c r="B18" s="13">
        <v>8</v>
      </c>
      <c r="C18" s="13">
        <v>19</v>
      </c>
      <c r="D18" s="13">
        <v>13</v>
      </c>
      <c r="E18" s="13">
        <v>9</v>
      </c>
      <c r="F18" s="13">
        <v>9</v>
      </c>
      <c r="G18" s="13">
        <v>26</v>
      </c>
      <c r="H18" s="13">
        <v>7</v>
      </c>
      <c r="I18" s="13">
        <v>3</v>
      </c>
      <c r="J18" s="13">
        <v>4</v>
      </c>
      <c r="K18" s="11">
        <f t="shared" si="4"/>
        <v>98</v>
      </c>
    </row>
    <row r="19" spans="1:11" ht="17.25" customHeight="1">
      <c r="A19" s="14" t="s">
        <v>95</v>
      </c>
      <c r="B19" s="13">
        <v>5</v>
      </c>
      <c r="C19" s="13">
        <v>3</v>
      </c>
      <c r="D19" s="13">
        <v>4</v>
      </c>
      <c r="E19" s="13">
        <v>2</v>
      </c>
      <c r="F19" s="13">
        <v>4</v>
      </c>
      <c r="G19" s="13">
        <v>4</v>
      </c>
      <c r="H19" s="13">
        <v>8</v>
      </c>
      <c r="I19" s="13">
        <v>0</v>
      </c>
      <c r="J19" s="13">
        <v>1</v>
      </c>
      <c r="K19" s="11">
        <f t="shared" si="4"/>
        <v>31</v>
      </c>
    </row>
    <row r="20" spans="1:11" ht="17.25" customHeight="1">
      <c r="A20" s="16" t="s">
        <v>22</v>
      </c>
      <c r="B20" s="11">
        <f>+B21+B22+B23</f>
        <v>47421</v>
      </c>
      <c r="C20" s="11">
        <f aca="true" t="shared" si="6" ref="C20:J20">+C21+C22+C23</f>
        <v>58622</v>
      </c>
      <c r="D20" s="11">
        <f t="shared" si="6"/>
        <v>67115</v>
      </c>
      <c r="E20" s="11">
        <f t="shared" si="6"/>
        <v>33871</v>
      </c>
      <c r="F20" s="11">
        <f t="shared" si="6"/>
        <v>76829</v>
      </c>
      <c r="G20" s="11">
        <f t="shared" si="6"/>
        <v>138321</v>
      </c>
      <c r="H20" s="11">
        <f t="shared" si="6"/>
        <v>34246</v>
      </c>
      <c r="I20" s="11">
        <f t="shared" si="6"/>
        <v>7320</v>
      </c>
      <c r="J20" s="11">
        <f t="shared" si="6"/>
        <v>28626</v>
      </c>
      <c r="K20" s="11">
        <f t="shared" si="4"/>
        <v>492371</v>
      </c>
    </row>
    <row r="21" spans="1:12" ht="17.25" customHeight="1">
      <c r="A21" s="12" t="s">
        <v>23</v>
      </c>
      <c r="B21" s="13">
        <v>24807</v>
      </c>
      <c r="C21" s="13">
        <v>33574</v>
      </c>
      <c r="D21" s="13">
        <v>38768</v>
      </c>
      <c r="E21" s="13">
        <v>19467</v>
      </c>
      <c r="F21" s="13">
        <v>39949</v>
      </c>
      <c r="G21" s="13">
        <v>63306</v>
      </c>
      <c r="H21" s="13">
        <v>17577</v>
      </c>
      <c r="I21" s="13">
        <v>4643</v>
      </c>
      <c r="J21" s="13">
        <v>16268</v>
      </c>
      <c r="K21" s="11">
        <f t="shared" si="4"/>
        <v>258359</v>
      </c>
      <c r="L21" s="50"/>
    </row>
    <row r="22" spans="1:12" ht="17.25" customHeight="1">
      <c r="A22" s="12" t="s">
        <v>24</v>
      </c>
      <c r="B22" s="13">
        <v>21903</v>
      </c>
      <c r="C22" s="13">
        <v>24112</v>
      </c>
      <c r="D22" s="13">
        <v>27563</v>
      </c>
      <c r="E22" s="13">
        <v>13920</v>
      </c>
      <c r="F22" s="13">
        <v>35991</v>
      </c>
      <c r="G22" s="13">
        <v>73547</v>
      </c>
      <c r="H22" s="13">
        <v>15978</v>
      </c>
      <c r="I22" s="13">
        <v>2572</v>
      </c>
      <c r="J22" s="13">
        <v>12051</v>
      </c>
      <c r="K22" s="11">
        <f t="shared" si="4"/>
        <v>227637</v>
      </c>
      <c r="L22" s="50"/>
    </row>
    <row r="23" spans="1:11" ht="17.25" customHeight="1">
      <c r="A23" s="12" t="s">
        <v>25</v>
      </c>
      <c r="B23" s="13">
        <v>711</v>
      </c>
      <c r="C23" s="13">
        <v>936</v>
      </c>
      <c r="D23" s="13">
        <v>784</v>
      </c>
      <c r="E23" s="13">
        <v>484</v>
      </c>
      <c r="F23" s="13">
        <v>889</v>
      </c>
      <c r="G23" s="13">
        <v>1468</v>
      </c>
      <c r="H23" s="13">
        <v>691</v>
      </c>
      <c r="I23" s="13">
        <v>105</v>
      </c>
      <c r="J23" s="13">
        <v>307</v>
      </c>
      <c r="K23" s="11">
        <f t="shared" si="4"/>
        <v>6375</v>
      </c>
    </row>
    <row r="24" spans="1:11" ht="17.25" customHeight="1">
      <c r="A24" s="16" t="s">
        <v>26</v>
      </c>
      <c r="B24" s="13">
        <f>+B25+B26</f>
        <v>37382</v>
      </c>
      <c r="C24" s="13">
        <f aca="true" t="shared" si="7" ref="C24:J24">+C25+C26</f>
        <v>55043</v>
      </c>
      <c r="D24" s="13">
        <f t="shared" si="7"/>
        <v>60964</v>
      </c>
      <c r="E24" s="13">
        <f t="shared" si="7"/>
        <v>31973</v>
      </c>
      <c r="F24" s="13">
        <f t="shared" si="7"/>
        <v>49213</v>
      </c>
      <c r="G24" s="13">
        <f t="shared" si="7"/>
        <v>63201</v>
      </c>
      <c r="H24" s="13">
        <f t="shared" si="7"/>
        <v>24102</v>
      </c>
      <c r="I24" s="13">
        <f t="shared" si="7"/>
        <v>7568</v>
      </c>
      <c r="J24" s="13">
        <f t="shared" si="7"/>
        <v>28966</v>
      </c>
      <c r="K24" s="11">
        <f t="shared" si="4"/>
        <v>358412</v>
      </c>
    </row>
    <row r="25" spans="1:12" ht="17.25" customHeight="1">
      <c r="A25" s="12" t="s">
        <v>113</v>
      </c>
      <c r="B25" s="13">
        <v>25840</v>
      </c>
      <c r="C25" s="13">
        <v>39272</v>
      </c>
      <c r="D25" s="13">
        <v>45062</v>
      </c>
      <c r="E25" s="13">
        <v>24146</v>
      </c>
      <c r="F25" s="13">
        <v>33910</v>
      </c>
      <c r="G25" s="13">
        <v>42812</v>
      </c>
      <c r="H25" s="13">
        <v>16815</v>
      </c>
      <c r="I25" s="13">
        <v>6135</v>
      </c>
      <c r="J25" s="13">
        <v>20824</v>
      </c>
      <c r="K25" s="11">
        <f t="shared" si="4"/>
        <v>254816</v>
      </c>
      <c r="L25" s="50"/>
    </row>
    <row r="26" spans="1:12" ht="17.25" customHeight="1">
      <c r="A26" s="12" t="s">
        <v>114</v>
      </c>
      <c r="B26" s="13">
        <v>11542</v>
      </c>
      <c r="C26" s="13">
        <v>15771</v>
      </c>
      <c r="D26" s="13">
        <v>15902</v>
      </c>
      <c r="E26" s="13">
        <v>7827</v>
      </c>
      <c r="F26" s="13">
        <v>15303</v>
      </c>
      <c r="G26" s="13">
        <v>20389</v>
      </c>
      <c r="H26" s="13">
        <v>7287</v>
      </c>
      <c r="I26" s="13">
        <v>1433</v>
      </c>
      <c r="J26" s="13">
        <v>8142</v>
      </c>
      <c r="K26" s="11">
        <f t="shared" si="4"/>
        <v>103596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842</v>
      </c>
      <c r="I27" s="11">
        <v>0</v>
      </c>
      <c r="J27" s="11">
        <v>0</v>
      </c>
      <c r="K27" s="11">
        <f t="shared" si="4"/>
        <v>842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30719.56</v>
      </c>
      <c r="I35" s="19">
        <v>0</v>
      </c>
      <c r="J35" s="19">
        <v>0</v>
      </c>
      <c r="K35" s="23">
        <f>SUM(B35:J35)</f>
        <v>30719.56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505475.25</v>
      </c>
      <c r="C47" s="22">
        <f aca="true" t="shared" si="12" ref="C47:H47">+C48+C58</f>
        <v>797438.6399999999</v>
      </c>
      <c r="D47" s="22">
        <f t="shared" si="12"/>
        <v>927955.8099999999</v>
      </c>
      <c r="E47" s="22">
        <f t="shared" si="12"/>
        <v>454566.68000000005</v>
      </c>
      <c r="F47" s="22">
        <f t="shared" si="12"/>
        <v>759141.3800000001</v>
      </c>
      <c r="G47" s="22">
        <f t="shared" si="12"/>
        <v>1051282.42</v>
      </c>
      <c r="H47" s="22">
        <f t="shared" si="12"/>
        <v>448090.5</v>
      </c>
      <c r="I47" s="22">
        <f>+I48+I58</f>
        <v>133044.32</v>
      </c>
      <c r="J47" s="22">
        <f>+J48+J58</f>
        <v>376559.77999999997</v>
      </c>
      <c r="K47" s="22">
        <f>SUM(B47:J47)</f>
        <v>5453554.78</v>
      </c>
    </row>
    <row r="48" spans="1:11" ht="17.25" customHeight="1">
      <c r="A48" s="16" t="s">
        <v>138</v>
      </c>
      <c r="B48" s="23">
        <f>SUM(B49:B57)</f>
        <v>488408.49</v>
      </c>
      <c r="C48" s="23">
        <f aca="true" t="shared" si="13" ref="C48:J48">SUM(C49:C57)</f>
        <v>772720.5099999999</v>
      </c>
      <c r="D48" s="23">
        <f t="shared" si="13"/>
        <v>902989.0299999999</v>
      </c>
      <c r="E48" s="23">
        <f t="shared" si="13"/>
        <v>431033.42000000004</v>
      </c>
      <c r="F48" s="23">
        <f t="shared" si="13"/>
        <v>744662.8400000001</v>
      </c>
      <c r="G48" s="23">
        <f t="shared" si="13"/>
        <v>1023799.59</v>
      </c>
      <c r="H48" s="23">
        <f t="shared" si="13"/>
        <v>430750.92</v>
      </c>
      <c r="I48" s="23">
        <f t="shared" si="13"/>
        <v>133044.32</v>
      </c>
      <c r="J48" s="23">
        <f t="shared" si="13"/>
        <v>362475.97</v>
      </c>
      <c r="K48" s="23">
        <f aca="true" t="shared" si="14" ref="K48:K58">SUM(B48:J48)</f>
        <v>5289885.09</v>
      </c>
    </row>
    <row r="49" spans="1:11" ht="17.25" customHeight="1">
      <c r="A49" s="34" t="s">
        <v>43</v>
      </c>
      <c r="B49" s="23">
        <f aca="true" t="shared" si="15" ref="B49:H49">ROUND(B30*B7,2)</f>
        <v>485107.24</v>
      </c>
      <c r="C49" s="23">
        <f t="shared" si="15"/>
        <v>766385.21</v>
      </c>
      <c r="D49" s="23">
        <f t="shared" si="15"/>
        <v>897813.07</v>
      </c>
      <c r="E49" s="23">
        <f t="shared" si="15"/>
        <v>428209.56</v>
      </c>
      <c r="F49" s="23">
        <f t="shared" si="15"/>
        <v>736772.25</v>
      </c>
      <c r="G49" s="23">
        <f t="shared" si="15"/>
        <v>1017875.81</v>
      </c>
      <c r="H49" s="23">
        <f t="shared" si="15"/>
        <v>396920.52</v>
      </c>
      <c r="I49" s="23">
        <f>ROUND(I30*I7,2)</f>
        <v>131978.6</v>
      </c>
      <c r="J49" s="23">
        <f>ROUND(J30*J7,2)</f>
        <v>360258.93</v>
      </c>
      <c r="K49" s="23">
        <f t="shared" si="14"/>
        <v>5221321.1899999995</v>
      </c>
    </row>
    <row r="50" spans="1:11" ht="17.25" customHeight="1">
      <c r="A50" s="34" t="s">
        <v>44</v>
      </c>
      <c r="B50" s="19">
        <v>0</v>
      </c>
      <c r="C50" s="23">
        <f>ROUND(C31*C7,2)</f>
        <v>1703.49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1703.49</v>
      </c>
    </row>
    <row r="51" spans="1:11" ht="17.25" customHeight="1">
      <c r="A51" s="64" t="s">
        <v>103</v>
      </c>
      <c r="B51" s="65">
        <f aca="true" t="shared" si="16" ref="B51:H51">ROUND(B32*B7,2)</f>
        <v>-790.43</v>
      </c>
      <c r="C51" s="65">
        <f t="shared" si="16"/>
        <v>-1141.91</v>
      </c>
      <c r="D51" s="65">
        <f t="shared" si="16"/>
        <v>-1209.8</v>
      </c>
      <c r="E51" s="65">
        <f t="shared" si="16"/>
        <v>-621.54</v>
      </c>
      <c r="F51" s="65">
        <f t="shared" si="16"/>
        <v>-1108.74</v>
      </c>
      <c r="G51" s="65">
        <f t="shared" si="16"/>
        <v>-1506.3</v>
      </c>
      <c r="H51" s="65">
        <f t="shared" si="16"/>
        <v>-604.2</v>
      </c>
      <c r="I51" s="19">
        <v>0</v>
      </c>
      <c r="J51" s="19">
        <v>0</v>
      </c>
      <c r="K51" s="65">
        <f>SUM(B51:J51)</f>
        <v>-6982.92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30719.56</v>
      </c>
      <c r="I53" s="31">
        <f>+I35</f>
        <v>0</v>
      </c>
      <c r="J53" s="31">
        <f>+J35</f>
        <v>0</v>
      </c>
      <c r="K53" s="23">
        <f t="shared" si="14"/>
        <v>30719.56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6" t="s">
        <v>49</v>
      </c>
      <c r="B58" s="36">
        <v>17066.76</v>
      </c>
      <c r="C58" s="36">
        <v>24718.13</v>
      </c>
      <c r="D58" s="36">
        <v>24966.78</v>
      </c>
      <c r="E58" s="36">
        <v>23533.26</v>
      </c>
      <c r="F58" s="36">
        <v>14478.54</v>
      </c>
      <c r="G58" s="36">
        <v>27482.83</v>
      </c>
      <c r="H58" s="36">
        <v>17339.58</v>
      </c>
      <c r="I58" s="19">
        <v>0</v>
      </c>
      <c r="J58" s="36">
        <v>14083.81</v>
      </c>
      <c r="K58" s="36">
        <f t="shared" si="14"/>
        <v>163669.69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-62184</v>
      </c>
      <c r="C62" s="35">
        <f t="shared" si="17"/>
        <v>-100345.57</v>
      </c>
      <c r="D62" s="35">
        <f t="shared" si="17"/>
        <v>-91358.34</v>
      </c>
      <c r="E62" s="35">
        <f t="shared" si="17"/>
        <v>-54988</v>
      </c>
      <c r="F62" s="35">
        <f t="shared" si="17"/>
        <v>-71228.65</v>
      </c>
      <c r="G62" s="35">
        <f t="shared" si="17"/>
        <v>-94654.59</v>
      </c>
      <c r="H62" s="35">
        <f t="shared" si="17"/>
        <v>-60888</v>
      </c>
      <c r="I62" s="35">
        <f t="shared" si="17"/>
        <v>-13260.59</v>
      </c>
      <c r="J62" s="35">
        <f t="shared" si="17"/>
        <v>-43144</v>
      </c>
      <c r="K62" s="35">
        <f>SUM(B62:J62)</f>
        <v>-592051.74</v>
      </c>
    </row>
    <row r="63" spans="1:11" ht="18.75" customHeight="1">
      <c r="A63" s="16" t="s">
        <v>74</v>
      </c>
      <c r="B63" s="35">
        <f aca="true" t="shared" si="18" ref="B63:J63">B64+B65+B66+B67+B68+B69</f>
        <v>-62184</v>
      </c>
      <c r="C63" s="35">
        <f t="shared" si="18"/>
        <v>-100312</v>
      </c>
      <c r="D63" s="35">
        <f t="shared" si="18"/>
        <v>-90284</v>
      </c>
      <c r="E63" s="35">
        <f t="shared" si="18"/>
        <v>-54988</v>
      </c>
      <c r="F63" s="35">
        <f t="shared" si="18"/>
        <v>-70848</v>
      </c>
      <c r="G63" s="35">
        <f t="shared" si="18"/>
        <v>-93148</v>
      </c>
      <c r="H63" s="35">
        <f t="shared" si="18"/>
        <v>-60888</v>
      </c>
      <c r="I63" s="35">
        <f t="shared" si="18"/>
        <v>-10796</v>
      </c>
      <c r="J63" s="35">
        <f t="shared" si="18"/>
        <v>-43144</v>
      </c>
      <c r="K63" s="35">
        <f aca="true" t="shared" si="19" ref="K63:K92">SUM(B63:J63)</f>
        <v>-586592</v>
      </c>
    </row>
    <row r="64" spans="1:11" ht="18.75" customHeight="1">
      <c r="A64" s="12" t="s">
        <v>75</v>
      </c>
      <c r="B64" s="35">
        <f>-ROUND(B9*$D$3,2)</f>
        <v>-62184</v>
      </c>
      <c r="C64" s="35">
        <f aca="true" t="shared" si="20" ref="C64:J64">-ROUND(C9*$D$3,2)</f>
        <v>-100312</v>
      </c>
      <c r="D64" s="35">
        <f t="shared" si="20"/>
        <v>-90284</v>
      </c>
      <c r="E64" s="35">
        <f t="shared" si="20"/>
        <v>-54988</v>
      </c>
      <c r="F64" s="35">
        <f t="shared" si="20"/>
        <v>-70848</v>
      </c>
      <c r="G64" s="35">
        <f t="shared" si="20"/>
        <v>-93148</v>
      </c>
      <c r="H64" s="35">
        <f t="shared" si="20"/>
        <v>-60888</v>
      </c>
      <c r="I64" s="35">
        <f t="shared" si="20"/>
        <v>-10796</v>
      </c>
      <c r="J64" s="35">
        <f t="shared" si="20"/>
        <v>-43144</v>
      </c>
      <c r="K64" s="35">
        <f t="shared" si="19"/>
        <v>-586592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104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65">
        <f>SUM(B71:B104)</f>
        <v>0</v>
      </c>
      <c r="C70" s="65">
        <f>SUM(C71:C104)</f>
        <v>-33.57</v>
      </c>
      <c r="D70" s="65">
        <f>SUM(D71:D104)</f>
        <v>-1074.34</v>
      </c>
      <c r="E70" s="65">
        <f aca="true" t="shared" si="21" ref="E70:J70">SUM(E71:E104)</f>
        <v>0</v>
      </c>
      <c r="F70" s="65">
        <f t="shared" si="21"/>
        <v>-380.65</v>
      </c>
      <c r="G70" s="65">
        <f t="shared" si="21"/>
        <v>-1506.5900000000001</v>
      </c>
      <c r="H70" s="65">
        <f t="shared" si="21"/>
        <v>0</v>
      </c>
      <c r="I70" s="65">
        <f t="shared" si="21"/>
        <v>-2464.59</v>
      </c>
      <c r="J70" s="65">
        <f t="shared" si="21"/>
        <v>0</v>
      </c>
      <c r="K70" s="65">
        <f t="shared" si="19"/>
        <v>-5459.74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-33.57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-46.75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9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35">
        <v>0</v>
      </c>
      <c r="J74" s="19">
        <v>0</v>
      </c>
      <c r="K74" s="65">
        <f t="shared" si="19"/>
        <v>0</v>
      </c>
    </row>
    <row r="75" spans="1:11" ht="18.75" customHeight="1">
      <c r="A75" s="34" t="s">
        <v>58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65">
        <f t="shared" si="19"/>
        <v>0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65">
        <v>-1000</v>
      </c>
      <c r="H85" s="19">
        <v>0</v>
      </c>
      <c r="I85" s="19">
        <v>0</v>
      </c>
      <c r="J85" s="19">
        <v>0</v>
      </c>
      <c r="K85" s="65">
        <f t="shared" si="19"/>
        <v>-1000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65">
        <v>-500</v>
      </c>
      <c r="H87" s="19">
        <v>0</v>
      </c>
      <c r="I87" s="19">
        <v>0</v>
      </c>
      <c r="J87" s="19">
        <v>0</v>
      </c>
      <c r="K87" s="65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110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100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2" ref="B108:H108">+B109+B110</f>
        <v>426224.49</v>
      </c>
      <c r="C108" s="24">
        <f>+C109+C110</f>
        <v>672408.5099999999</v>
      </c>
      <c r="D108" s="24">
        <f t="shared" si="22"/>
        <v>836597.47</v>
      </c>
      <c r="E108" s="24">
        <f t="shared" si="22"/>
        <v>399578.68000000005</v>
      </c>
      <c r="F108" s="24">
        <f t="shared" si="22"/>
        <v>687912.7300000001</v>
      </c>
      <c r="G108" s="24">
        <f>+G109+G110</f>
        <v>929151.59</v>
      </c>
      <c r="H108" s="24">
        <f t="shared" si="22"/>
        <v>369862.92</v>
      </c>
      <c r="I108" s="24">
        <f>+I109+I110</f>
        <v>119783.73000000001</v>
      </c>
      <c r="J108" s="24">
        <f>+J109+J110</f>
        <v>333415.77999999997</v>
      </c>
      <c r="K108" s="46">
        <f>SUM(B108:J108)</f>
        <v>4774935.9</v>
      </c>
      <c r="L108" s="52"/>
    </row>
    <row r="109" spans="1:12" ht="18" customHeight="1">
      <c r="A109" s="16" t="s">
        <v>81</v>
      </c>
      <c r="B109" s="24">
        <f aca="true" t="shared" si="23" ref="B109:J109">+B48+B63+B70+B105</f>
        <v>426224.49</v>
      </c>
      <c r="C109" s="24">
        <f>IF(C110=0,+C48+C63+C70+C105-C72,+C48+C63+C105)</f>
        <v>672408.5099999999</v>
      </c>
      <c r="D109" s="24">
        <f t="shared" si="23"/>
        <v>811630.69</v>
      </c>
      <c r="E109" s="24">
        <f t="shared" si="23"/>
        <v>376045.42000000004</v>
      </c>
      <c r="F109" s="24">
        <f t="shared" si="23"/>
        <v>673434.1900000001</v>
      </c>
      <c r="G109" s="24">
        <f>IF(G110=0,+G48+G63+G70+G105-G72,+G48+G63+G105)</f>
        <v>929151.59</v>
      </c>
      <c r="H109" s="24">
        <f t="shared" si="23"/>
        <v>369862.92</v>
      </c>
      <c r="I109" s="24">
        <f t="shared" si="23"/>
        <v>119783.73000000001</v>
      </c>
      <c r="J109" s="24">
        <f t="shared" si="23"/>
        <v>319331.97</v>
      </c>
      <c r="K109" s="46">
        <f>SUM(B109:J109)</f>
        <v>4697873.51</v>
      </c>
      <c r="L109" s="52"/>
    </row>
    <row r="110" spans="1:12" ht="18.75" customHeight="1">
      <c r="A110" s="16" t="s">
        <v>98</v>
      </c>
      <c r="B110" s="24">
        <f aca="true" t="shared" si="24" ref="B110:J110">IF(+B58+B106+B111&lt;0,0,(B58+B106+B111))</f>
        <v>0</v>
      </c>
      <c r="C110" s="24">
        <f t="shared" si="24"/>
        <v>0</v>
      </c>
      <c r="D110" s="24">
        <f t="shared" si="24"/>
        <v>24966.78</v>
      </c>
      <c r="E110" s="24">
        <f t="shared" si="24"/>
        <v>23533.26</v>
      </c>
      <c r="F110" s="24">
        <f t="shared" si="24"/>
        <v>14478.54</v>
      </c>
      <c r="G110" s="24">
        <f t="shared" si="24"/>
        <v>0</v>
      </c>
      <c r="H110" s="24">
        <f t="shared" si="24"/>
        <v>0</v>
      </c>
      <c r="I110" s="19">
        <f t="shared" si="24"/>
        <v>0</v>
      </c>
      <c r="J110" s="24">
        <f t="shared" si="24"/>
        <v>14083.81</v>
      </c>
      <c r="K110" s="46">
        <f>SUM(B110:J110)</f>
        <v>77062.39</v>
      </c>
      <c r="L110" s="84"/>
    </row>
    <row r="111" spans="1:11" ht="18.75" customHeight="1">
      <c r="A111" s="16" t="s">
        <v>83</v>
      </c>
      <c r="B111" s="65">
        <v>-63084.92000000001</v>
      </c>
      <c r="C111" s="65">
        <v>-37844.23999999999</v>
      </c>
      <c r="D111" s="19">
        <v>0</v>
      </c>
      <c r="E111" s="19">
        <v>0</v>
      </c>
      <c r="F111" s="19">
        <v>0</v>
      </c>
      <c r="G111" s="65">
        <v>-36398.36</v>
      </c>
      <c r="H111" s="65">
        <v>-46545.20999999999</v>
      </c>
      <c r="I111" s="19">
        <v>0</v>
      </c>
      <c r="J111" s="19">
        <v>0</v>
      </c>
      <c r="K111" s="46">
        <v>-183872.73</v>
      </c>
    </row>
    <row r="112" spans="1:11" ht="18.75" customHeight="1">
      <c r="A112" s="16" t="s">
        <v>99</v>
      </c>
      <c r="B112" s="65">
        <f>IF(B106+B58+B111&lt;0,B106+B58+B72+B111,0)</f>
        <v>-46018.16000000002</v>
      </c>
      <c r="C112" s="65">
        <f>IF(C106+C58+C111&lt;0,C106+C58+C72+C111,0)</f>
        <v>-13159.67999999999</v>
      </c>
      <c r="D112" s="19">
        <v>0</v>
      </c>
      <c r="E112" s="19">
        <v>0</v>
      </c>
      <c r="F112" s="19">
        <v>0</v>
      </c>
      <c r="G112" s="65">
        <f>IF(G106+G58+G111&lt;0,G106+G58+G72+G111,0)</f>
        <v>-8922.119999999999</v>
      </c>
      <c r="H112" s="65">
        <f>IF(H106+H58+H111&lt;0,H106+H58+H72+H111,0)</f>
        <v>-29205.62999999999</v>
      </c>
      <c r="I112" s="19">
        <v>0</v>
      </c>
      <c r="J112" s="19">
        <v>0</v>
      </c>
      <c r="K112" s="46">
        <f>SUM(B112:J112)</f>
        <v>-97305.59</v>
      </c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4774935.890000001</v>
      </c>
      <c r="L116" s="52"/>
    </row>
    <row r="117" spans="1:11" ht="18.75" customHeight="1">
      <c r="A117" s="26" t="s">
        <v>70</v>
      </c>
      <c r="B117" s="27">
        <v>51914.14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51914.14</v>
      </c>
    </row>
    <row r="118" spans="1:11" ht="18.75" customHeight="1">
      <c r="A118" s="26" t="s">
        <v>71</v>
      </c>
      <c r="B118" s="27">
        <v>374310.36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5" ref="K118:K136">SUM(B118:J118)</f>
        <v>374310.36</v>
      </c>
    </row>
    <row r="119" spans="1:11" ht="18.75" customHeight="1">
      <c r="A119" s="26" t="s">
        <v>72</v>
      </c>
      <c r="B119" s="38">
        <v>0</v>
      </c>
      <c r="C119" s="27">
        <f>+C108</f>
        <v>672408.5099999999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672408.5099999999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779782.85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779782.85</v>
      </c>
    </row>
    <row r="121" spans="1:11" ht="18.75" customHeight="1">
      <c r="A121" s="26" t="s">
        <v>118</v>
      </c>
      <c r="B121" s="38">
        <v>0</v>
      </c>
      <c r="C121" s="38">
        <v>0</v>
      </c>
      <c r="D121" s="27">
        <v>56814.61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56814.61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395582.89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395582.89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27">
        <v>3995.78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3995.78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125708.91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125708.91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240011.94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240011.94</v>
      </c>
    </row>
    <row r="126" spans="1:11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27">
        <v>42043.25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5"/>
        <v>42043.25</v>
      </c>
    </row>
    <row r="127" spans="1:11" ht="18.75" customHeight="1">
      <c r="A127" s="26" t="s">
        <v>124</v>
      </c>
      <c r="B127" s="66">
        <v>0</v>
      </c>
      <c r="C127" s="66">
        <v>0</v>
      </c>
      <c r="D127" s="66">
        <v>0</v>
      </c>
      <c r="E127" s="66">
        <v>0</v>
      </c>
      <c r="F127" s="67">
        <v>280148.62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5"/>
        <v>280148.62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280510.87</v>
      </c>
      <c r="H128" s="38">
        <v>0</v>
      </c>
      <c r="I128" s="38">
        <v>0</v>
      </c>
      <c r="J128" s="38">
        <v>0</v>
      </c>
      <c r="K128" s="39">
        <f t="shared" si="25"/>
        <v>280510.87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18583.03</v>
      </c>
      <c r="H129" s="38">
        <v>0</v>
      </c>
      <c r="I129" s="38">
        <v>0</v>
      </c>
      <c r="J129" s="38">
        <v>0</v>
      </c>
      <c r="K129" s="39">
        <f t="shared" si="25"/>
        <v>18583.03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120789.71</v>
      </c>
      <c r="H130" s="38">
        <v>0</v>
      </c>
      <c r="I130" s="38">
        <v>0</v>
      </c>
      <c r="J130" s="38">
        <v>0</v>
      </c>
      <c r="K130" s="39">
        <f t="shared" si="25"/>
        <v>120789.71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126364.62</v>
      </c>
      <c r="H131" s="38">
        <v>0</v>
      </c>
      <c r="I131" s="38">
        <v>0</v>
      </c>
      <c r="J131" s="38">
        <v>0</v>
      </c>
      <c r="K131" s="39">
        <f t="shared" si="25"/>
        <v>126364.62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382903.37</v>
      </c>
      <c r="H132" s="38">
        <v>0</v>
      </c>
      <c r="I132" s="38">
        <v>0</v>
      </c>
      <c r="J132" s="38">
        <v>0</v>
      </c>
      <c r="K132" s="39">
        <f t="shared" si="25"/>
        <v>382903.37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123460.24</v>
      </c>
      <c r="I133" s="38">
        <v>0</v>
      </c>
      <c r="J133" s="38">
        <v>0</v>
      </c>
      <c r="K133" s="39">
        <f t="shared" si="25"/>
        <v>123460.24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246402.68</v>
      </c>
      <c r="I134" s="38">
        <v>0</v>
      </c>
      <c r="J134" s="38">
        <v>0</v>
      </c>
      <c r="K134" s="39">
        <f t="shared" si="25"/>
        <v>246402.68</v>
      </c>
    </row>
    <row r="135" spans="1:11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119783.73</v>
      </c>
      <c r="J135" s="38"/>
      <c r="K135" s="39">
        <f t="shared" si="25"/>
        <v>119783.73</v>
      </c>
    </row>
    <row r="136" spans="1:11" ht="18.75" customHeight="1">
      <c r="A136" s="74" t="s">
        <v>133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333415.78</v>
      </c>
      <c r="K136" s="42">
        <f t="shared" si="25"/>
        <v>333415.78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2018-07-13T21:01:43Z</dcterms:modified>
  <cp:category/>
  <cp:version/>
  <cp:contentType/>
  <cp:contentStatus/>
</cp:coreProperties>
</file>