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CONCESSÃO'!$A$1:$K$136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<sst xmlns="http://schemas.openxmlformats.org/spreadsheetml/2006/main" count="142" uniqueCount="142">
  <si>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</si>
  <si>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</si>
  <si>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</si>
  <si>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</si>
  <si>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</si>
  <si>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</si>
  <si>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</si>
  <si>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</si>
  <si>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</si>
  <si>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</si>
  <si>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</si>
  <si>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</si>
  <si>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</si>
  <si>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</si>
  <si>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</si>
  <si>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</si>
  <si>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</si>
  <si>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</si>
  <si>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</si>
  <si>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</si>
  <si>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</si>
  <si>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</si>
  <si>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</si>
  <si>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</si>
  <si>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</si>
  <si>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</si>
  <si>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</si>
  <si>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</si>
  <si>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</si>
  <si>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</si>
  <si>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</si>
  <si>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</si>
  <si>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</si>
  <si>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</si>
  <si>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</si>
  <si>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</si>
  <si>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</si>
  <si>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</si>
  <si>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</si>
  <si>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</si>
  <si>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</si>
  <si>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</si>
  <si>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</si>
  <si>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</si>
  <si>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</si>
  <si>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</si>
  <si>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</si>
  <si>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</si>
  <si>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</si>
  <si>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</si>
  <si>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</si>
  <si>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</si>
  <si>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</si>
  <si>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</si>
  <si>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</si>
  <si>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</si>
  <si>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</si>
  <si>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</si>
  <si>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</si>
  <si>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</si>
  <si>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</si>
  <si>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</si>
  <si>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</si>
  <si>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</si>
  <si>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</si>
  <si>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</si>
  <si>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</si>
  <si>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</si>
  <si>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</si>
  <si>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</si>
  <si>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</si>
  <si>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</si>
  <si>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</si>
  <si>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</si>
  <si>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</si>
  <si>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</si>
  <si>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</si>
  <si>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</si>
  <si>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</si>
  <si>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</si>
  <si>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</si>
  <si>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</si>
  <si>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</si>
  <si>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</si>
  <si>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</si>
  <si>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</si>
  <si>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</si>
  <si>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</si>
  <si>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</si>
  <si>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</si>
  <si>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</si>
  <si>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</si>
  <si>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</si>
  <si>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</si>
  <si>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</si>
  <si>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</si>
  <si>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</si>
  <si>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</si>
  <si>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</si>
  <si>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</si>
  <si>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</si>
  <si>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</si>
  <si>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</si>
  <si>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</si>
  <si>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</si>
  <si>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</si>
  <si>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</si>
  <si>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</si>
  <si>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</si>
  <si>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</si>
  <si>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</si>
  <si>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</si>
  <si>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</si>
  <si>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</si>
  <si>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</si>
  <si>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</si>
  <si>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</si>
  <si>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</si>
  <si>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</si>
  <si>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</si>
  <si>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</si>
  <si>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</si>
  <si>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</si>
  <si>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</si>
  <si>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</si>
  <si>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</si>
  <si>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</si>
  <si>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</si>
  <si>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</si>
  <si>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</si>
  <si>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</si>
  <si>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</si>
  <si>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</si>
  <si>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</si>
  <si>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</si>
  <si>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</si>
  <si>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 Remuneração pelo Transporte Coletivo (5.1.1 + 5.1.2....+ 5.1.9)</t>
  </si>
  <si>
    <t>OPERAÇÃO 06/07/18 - VENCIMENTO 16/07/18</t>
  </si>
  <si>
    <t>6.3. Revisão de Remuneração pelo Transporte Coletivo ¹</t>
  </si>
  <si>
    <t>6.4. Revisão de Remuneração pelo Serviço Atende ²</t>
  </si>
  <si>
    <t>¹ Rede da madrugada de abr/18.</t>
  </si>
  <si>
    <t>² Frota operacional e horas extras.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</si>
</sst>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4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90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89</v>
      </c>
      <c r="J5" s="83" t="s">
        <v>88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438617</v>
      </c>
      <c r="C7" s="9">
        <f t="shared" si="0"/>
        <v>558102</v>
      </c>
      <c r="D7" s="9">
        <f t="shared" si="0"/>
        <v>571514</v>
      </c>
      <c r="E7" s="9">
        <f t="shared" si="0"/>
        <v>389791</v>
      </c>
      <c r="F7" s="9">
        <f t="shared" si="0"/>
        <v>558173</v>
      </c>
      <c r="G7" s="9">
        <f t="shared" si="0"/>
        <v>939850</v>
      </c>
      <c r="H7" s="9">
        <f t="shared" si="0"/>
        <v>402364</v>
      </c>
      <c r="I7" s="9">
        <f t="shared" si="0"/>
        <v>83254</v>
      </c>
      <c r="J7" s="9">
        <f t="shared" si="0"/>
        <v>239863</v>
      </c>
      <c r="K7" s="9">
        <f t="shared" si="0"/>
        <v>4181528</v>
      </c>
      <c r="L7" s="50"/>
    </row>
    <row r="8" spans="1:11" ht="17.25" customHeight="1">
      <c r="A8" s="10" t="s">
        <v>96</v>
      </c>
      <c r="B8" s="11">
        <f>B9+B12+B16</f>
        <v>228172</v>
      </c>
      <c r="C8" s="11">
        <f aca="true" t="shared" si="1" ref="C8:J8">C9+C12+C16</f>
        <v>301668</v>
      </c>
      <c r="D8" s="11">
        <f t="shared" si="1"/>
        <v>283112</v>
      </c>
      <c r="E8" s="11">
        <f t="shared" si="1"/>
        <v>211810</v>
      </c>
      <c r="F8" s="11">
        <f t="shared" si="1"/>
        <v>282851</v>
      </c>
      <c r="G8" s="11">
        <f t="shared" si="1"/>
        <v>472021</v>
      </c>
      <c r="H8" s="11">
        <f t="shared" si="1"/>
        <v>227770</v>
      </c>
      <c r="I8" s="11">
        <f t="shared" si="1"/>
        <v>40087</v>
      </c>
      <c r="J8" s="11">
        <f t="shared" si="1"/>
        <v>120762</v>
      </c>
      <c r="K8" s="11">
        <f>SUM(B8:J8)</f>
        <v>2168253</v>
      </c>
    </row>
    <row r="9" spans="1:11" ht="17.25" customHeight="1">
      <c r="A9" s="15" t="s">
        <v>16</v>
      </c>
      <c r="B9" s="13">
        <f>+B10+B11</f>
        <v>31419</v>
      </c>
      <c r="C9" s="13">
        <f aca="true" t="shared" si="2" ref="C9:J9">+C10+C11</f>
        <v>44666</v>
      </c>
      <c r="D9" s="13">
        <f t="shared" si="2"/>
        <v>38578</v>
      </c>
      <c r="E9" s="13">
        <f t="shared" si="2"/>
        <v>29253</v>
      </c>
      <c r="F9" s="13">
        <f t="shared" si="2"/>
        <v>33522</v>
      </c>
      <c r="G9" s="13">
        <f t="shared" si="2"/>
        <v>43636</v>
      </c>
      <c r="H9" s="13">
        <f t="shared" si="2"/>
        <v>36623</v>
      </c>
      <c r="I9" s="13">
        <f t="shared" si="2"/>
        <v>6562</v>
      </c>
      <c r="J9" s="13">
        <f t="shared" si="2"/>
        <v>15680</v>
      </c>
      <c r="K9" s="11">
        <f>SUM(B9:J9)</f>
        <v>279939</v>
      </c>
    </row>
    <row r="10" spans="1:11" ht="17.25" customHeight="1">
      <c r="A10" s="29" t="s">
        <v>17</v>
      </c>
      <c r="B10" s="13">
        <v>31419</v>
      </c>
      <c r="C10" s="13">
        <v>44666</v>
      </c>
      <c r="D10" s="13">
        <v>38578</v>
      </c>
      <c r="E10" s="13">
        <v>29253</v>
      </c>
      <c r="F10" s="13">
        <v>33522</v>
      </c>
      <c r="G10" s="13">
        <v>43636</v>
      </c>
      <c r="H10" s="13">
        <v>36623</v>
      </c>
      <c r="I10" s="13">
        <v>6562</v>
      </c>
      <c r="J10" s="13">
        <v>15680</v>
      </c>
      <c r="K10" s="11">
        <f>SUM(B10:J10)</f>
        <v>279939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186303</v>
      </c>
      <c r="C12" s="17">
        <f t="shared" si="3"/>
        <v>242748</v>
      </c>
      <c r="D12" s="17">
        <f t="shared" si="3"/>
        <v>231442</v>
      </c>
      <c r="E12" s="17">
        <f t="shared" si="3"/>
        <v>173100</v>
      </c>
      <c r="F12" s="17">
        <f t="shared" si="3"/>
        <v>233983</v>
      </c>
      <c r="G12" s="17">
        <f t="shared" si="3"/>
        <v>402085</v>
      </c>
      <c r="H12" s="17">
        <f t="shared" si="3"/>
        <v>181146</v>
      </c>
      <c r="I12" s="17">
        <f t="shared" si="3"/>
        <v>31340</v>
      </c>
      <c r="J12" s="17">
        <f t="shared" si="3"/>
        <v>99669</v>
      </c>
      <c r="K12" s="11">
        <f aca="true" t="shared" si="4" ref="K12:K27">SUM(B12:J12)</f>
        <v>1781816</v>
      </c>
    </row>
    <row r="13" spans="1:13" ht="17.25" customHeight="1">
      <c r="A13" s="14" t="s">
        <v>19</v>
      </c>
      <c r="B13" s="13">
        <v>85532</v>
      </c>
      <c r="C13" s="13">
        <v>119286</v>
      </c>
      <c r="D13" s="13">
        <v>116911</v>
      </c>
      <c r="E13" s="13">
        <v>84215</v>
      </c>
      <c r="F13" s="13">
        <v>111339</v>
      </c>
      <c r="G13" s="13">
        <v>181111</v>
      </c>
      <c r="H13" s="13">
        <v>80978</v>
      </c>
      <c r="I13" s="13">
        <v>17013</v>
      </c>
      <c r="J13" s="13">
        <v>49823</v>
      </c>
      <c r="K13" s="11">
        <f t="shared" si="4"/>
        <v>846208</v>
      </c>
      <c r="L13" s="50"/>
      <c r="M13" s="51"/>
    </row>
    <row r="14" spans="1:12" ht="17.25" customHeight="1">
      <c r="A14" s="14" t="s">
        <v>20</v>
      </c>
      <c r="B14" s="13">
        <v>95816</v>
      </c>
      <c r="C14" s="13">
        <v>116127</v>
      </c>
      <c r="D14" s="13">
        <v>109685</v>
      </c>
      <c r="E14" s="13">
        <v>84251</v>
      </c>
      <c r="F14" s="13">
        <v>117539</v>
      </c>
      <c r="G14" s="13">
        <v>212907</v>
      </c>
      <c r="H14" s="13">
        <v>91992</v>
      </c>
      <c r="I14" s="13">
        <v>13361</v>
      </c>
      <c r="J14" s="13">
        <v>48041</v>
      </c>
      <c r="K14" s="11">
        <f t="shared" si="4"/>
        <v>889719</v>
      </c>
      <c r="L14" s="50"/>
    </row>
    <row r="15" spans="1:11" ht="17.25" customHeight="1">
      <c r="A15" s="14" t="s">
        <v>21</v>
      </c>
      <c r="B15" s="13">
        <v>4955</v>
      </c>
      <c r="C15" s="13">
        <v>7335</v>
      </c>
      <c r="D15" s="13">
        <v>4846</v>
      </c>
      <c r="E15" s="13">
        <v>4634</v>
      </c>
      <c r="F15" s="13">
        <v>5105</v>
      </c>
      <c r="G15" s="13">
        <v>8067</v>
      </c>
      <c r="H15" s="13">
        <v>8176</v>
      </c>
      <c r="I15" s="13">
        <v>966</v>
      </c>
      <c r="J15" s="13">
        <v>1805</v>
      </c>
      <c r="K15" s="11">
        <f t="shared" si="4"/>
        <v>45889</v>
      </c>
    </row>
    <row r="16" spans="1:11" ht="17.25" customHeight="1">
      <c r="A16" s="15" t="s">
        <v>92</v>
      </c>
      <c r="B16" s="13">
        <f>B17+B18+B19</f>
        <v>10450</v>
      </c>
      <c r="C16" s="13">
        <f aca="true" t="shared" si="5" ref="C16:J16">C17+C18+C19</f>
        <v>14254</v>
      </c>
      <c r="D16" s="13">
        <f t="shared" si="5"/>
        <v>13092</v>
      </c>
      <c r="E16" s="13">
        <f t="shared" si="5"/>
        <v>9457</v>
      </c>
      <c r="F16" s="13">
        <f t="shared" si="5"/>
        <v>15346</v>
      </c>
      <c r="G16" s="13">
        <f t="shared" si="5"/>
        <v>26300</v>
      </c>
      <c r="H16" s="13">
        <f t="shared" si="5"/>
        <v>10001</v>
      </c>
      <c r="I16" s="13">
        <f t="shared" si="5"/>
        <v>2185</v>
      </c>
      <c r="J16" s="13">
        <f t="shared" si="5"/>
        <v>5413</v>
      </c>
      <c r="K16" s="11">
        <f t="shared" si="4"/>
        <v>106498</v>
      </c>
    </row>
    <row r="17" spans="1:11" ht="17.25" customHeight="1">
      <c r="A17" s="14" t="s">
        <v>93</v>
      </c>
      <c r="B17" s="13">
        <v>10413</v>
      </c>
      <c r="C17" s="13">
        <v>14216</v>
      </c>
      <c r="D17" s="13">
        <v>13046</v>
      </c>
      <c r="E17" s="13">
        <v>9423</v>
      </c>
      <c r="F17" s="13">
        <v>15308</v>
      </c>
      <c r="G17" s="13">
        <v>26216</v>
      </c>
      <c r="H17" s="13">
        <v>9986</v>
      </c>
      <c r="I17" s="13">
        <v>2178</v>
      </c>
      <c r="J17" s="13">
        <v>5402</v>
      </c>
      <c r="K17" s="11">
        <f t="shared" si="4"/>
        <v>106188</v>
      </c>
    </row>
    <row r="18" spans="1:11" ht="17.25" customHeight="1">
      <c r="A18" s="14" t="s">
        <v>94</v>
      </c>
      <c r="B18" s="13">
        <v>24</v>
      </c>
      <c r="C18" s="13">
        <v>30</v>
      </c>
      <c r="D18" s="13">
        <v>32</v>
      </c>
      <c r="E18" s="13">
        <v>25</v>
      </c>
      <c r="F18" s="13">
        <v>33</v>
      </c>
      <c r="G18" s="13">
        <v>69</v>
      </c>
      <c r="H18" s="13">
        <v>9</v>
      </c>
      <c r="I18" s="13">
        <v>7</v>
      </c>
      <c r="J18" s="13">
        <v>10</v>
      </c>
      <c r="K18" s="11">
        <f t="shared" si="4"/>
        <v>239</v>
      </c>
    </row>
    <row r="19" spans="1:11" ht="17.25" customHeight="1">
      <c r="A19" s="14" t="s">
        <v>95</v>
      </c>
      <c r="B19" s="13">
        <v>13</v>
      </c>
      <c r="C19" s="13">
        <v>8</v>
      </c>
      <c r="D19" s="13">
        <v>14</v>
      </c>
      <c r="E19" s="13">
        <v>9</v>
      </c>
      <c r="F19" s="13">
        <v>5</v>
      </c>
      <c r="G19" s="13">
        <v>15</v>
      </c>
      <c r="H19" s="13">
        <v>6</v>
      </c>
      <c r="I19" s="13">
        <v>0</v>
      </c>
      <c r="J19" s="13">
        <v>1</v>
      </c>
      <c r="K19" s="11">
        <f t="shared" si="4"/>
        <v>71</v>
      </c>
    </row>
    <row r="20" spans="1:11" ht="17.25" customHeight="1">
      <c r="A20" s="16" t="s">
        <v>22</v>
      </c>
      <c r="B20" s="11">
        <f>+B21+B22+B23</f>
        <v>130959</v>
      </c>
      <c r="C20" s="11">
        <f aca="true" t="shared" si="6" ref="C20:J20">+C21+C22+C23</f>
        <v>147595</v>
      </c>
      <c r="D20" s="11">
        <f t="shared" si="6"/>
        <v>164699</v>
      </c>
      <c r="E20" s="11">
        <f t="shared" si="6"/>
        <v>105793</v>
      </c>
      <c r="F20" s="11">
        <f t="shared" si="6"/>
        <v>177813</v>
      </c>
      <c r="G20" s="11">
        <f t="shared" si="6"/>
        <v>335350</v>
      </c>
      <c r="H20" s="11">
        <f t="shared" si="6"/>
        <v>107205</v>
      </c>
      <c r="I20" s="11">
        <f t="shared" si="6"/>
        <v>25081</v>
      </c>
      <c r="J20" s="11">
        <f t="shared" si="6"/>
        <v>64957</v>
      </c>
      <c r="K20" s="11">
        <f t="shared" si="4"/>
        <v>1259452</v>
      </c>
    </row>
    <row r="21" spans="1:12" ht="17.25" customHeight="1">
      <c r="A21" s="12" t="s">
        <v>23</v>
      </c>
      <c r="B21" s="13">
        <v>64444</v>
      </c>
      <c r="C21" s="13">
        <v>80259</v>
      </c>
      <c r="D21" s="13">
        <v>91395</v>
      </c>
      <c r="E21" s="13">
        <v>56674</v>
      </c>
      <c r="F21" s="13">
        <v>92706</v>
      </c>
      <c r="G21" s="13">
        <v>161495</v>
      </c>
      <c r="H21" s="13">
        <v>54814</v>
      </c>
      <c r="I21" s="13">
        <v>14698</v>
      </c>
      <c r="J21" s="13">
        <v>35183</v>
      </c>
      <c r="K21" s="11">
        <f t="shared" si="4"/>
        <v>651668</v>
      </c>
      <c r="L21" s="50"/>
    </row>
    <row r="22" spans="1:12" ht="17.25" customHeight="1">
      <c r="A22" s="12" t="s">
        <v>24</v>
      </c>
      <c r="B22" s="13">
        <v>64176</v>
      </c>
      <c r="C22" s="13">
        <v>64464</v>
      </c>
      <c r="D22" s="13">
        <v>70834</v>
      </c>
      <c r="E22" s="13">
        <v>47460</v>
      </c>
      <c r="F22" s="13">
        <v>82573</v>
      </c>
      <c r="G22" s="13">
        <v>169570</v>
      </c>
      <c r="H22" s="13">
        <v>49662</v>
      </c>
      <c r="I22" s="13">
        <v>9926</v>
      </c>
      <c r="J22" s="13">
        <v>28898</v>
      </c>
      <c r="K22" s="11">
        <f t="shared" si="4"/>
        <v>587563</v>
      </c>
      <c r="L22" s="50"/>
    </row>
    <row r="23" spans="1:11" ht="17.25" customHeight="1">
      <c r="A23" s="12" t="s">
        <v>25</v>
      </c>
      <c r="B23" s="13">
        <v>2339</v>
      </c>
      <c r="C23" s="13">
        <v>2872</v>
      </c>
      <c r="D23" s="13">
        <v>2470</v>
      </c>
      <c r="E23" s="13">
        <v>1659</v>
      </c>
      <c r="F23" s="13">
        <v>2534</v>
      </c>
      <c r="G23" s="13">
        <v>4285</v>
      </c>
      <c r="H23" s="13">
        <v>2729</v>
      </c>
      <c r="I23" s="13">
        <v>457</v>
      </c>
      <c r="J23" s="13">
        <v>876</v>
      </c>
      <c r="K23" s="11">
        <f t="shared" si="4"/>
        <v>20221</v>
      </c>
    </row>
    <row r="24" spans="1:11" ht="17.25" customHeight="1">
      <c r="A24" s="16" t="s">
        <v>26</v>
      </c>
      <c r="B24" s="13">
        <f>+B25+B26</f>
        <v>79486</v>
      </c>
      <c r="C24" s="13">
        <f aca="true" t="shared" si="7" ref="C24:J24">+C25+C26</f>
        <v>108839</v>
      </c>
      <c r="D24" s="13">
        <f t="shared" si="7"/>
        <v>123703</v>
      </c>
      <c r="E24" s="13">
        <f t="shared" si="7"/>
        <v>72188</v>
      </c>
      <c r="F24" s="13">
        <f t="shared" si="7"/>
        <v>97509</v>
      </c>
      <c r="G24" s="13">
        <f t="shared" si="7"/>
        <v>132479</v>
      </c>
      <c r="H24" s="13">
        <f t="shared" si="7"/>
        <v>63708</v>
      </c>
      <c r="I24" s="13">
        <f t="shared" si="7"/>
        <v>18086</v>
      </c>
      <c r="J24" s="13">
        <f t="shared" si="7"/>
        <v>54144</v>
      </c>
      <c r="K24" s="11">
        <f t="shared" si="4"/>
        <v>750142</v>
      </c>
    </row>
    <row r="25" spans="1:12" ht="17.25" customHeight="1">
      <c r="A25" s="12" t="s">
        <v>112</v>
      </c>
      <c r="B25" s="13">
        <v>52594</v>
      </c>
      <c r="C25" s="13">
        <v>77581</v>
      </c>
      <c r="D25" s="13">
        <v>89909</v>
      </c>
      <c r="E25" s="13">
        <v>53519</v>
      </c>
      <c r="F25" s="13">
        <v>66896</v>
      </c>
      <c r="G25" s="13">
        <v>89831</v>
      </c>
      <c r="H25" s="13">
        <v>43315</v>
      </c>
      <c r="I25" s="13">
        <v>14381</v>
      </c>
      <c r="J25" s="13">
        <v>38636</v>
      </c>
      <c r="K25" s="11">
        <f t="shared" si="4"/>
        <v>526662</v>
      </c>
      <c r="L25" s="50"/>
    </row>
    <row r="26" spans="1:12" ht="17.25" customHeight="1">
      <c r="A26" s="12" t="s">
        <v>113</v>
      </c>
      <c r="B26" s="13">
        <v>26892</v>
      </c>
      <c r="C26" s="13">
        <v>31258</v>
      </c>
      <c r="D26" s="13">
        <v>33794</v>
      </c>
      <c r="E26" s="13">
        <v>18669</v>
      </c>
      <c r="F26" s="13">
        <v>30613</v>
      </c>
      <c r="G26" s="13">
        <v>42648</v>
      </c>
      <c r="H26" s="13">
        <v>20393</v>
      </c>
      <c r="I26" s="13">
        <v>3705</v>
      </c>
      <c r="J26" s="13">
        <v>15508</v>
      </c>
      <c r="K26" s="11">
        <f t="shared" si="4"/>
        <v>223480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3681</v>
      </c>
      <c r="I27" s="11">
        <v>0</v>
      </c>
      <c r="J27" s="11">
        <v>0</v>
      </c>
      <c r="K27" s="11">
        <f t="shared" si="4"/>
        <v>3681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101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22140.39</v>
      </c>
      <c r="I35" s="19">
        <v>0</v>
      </c>
      <c r="J35" s="19">
        <v>0</v>
      </c>
      <c r="K35" s="23">
        <f>SUM(B35:J35)</f>
        <v>22140.39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100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+B48+B58</f>
        <v>1311174.9</v>
      </c>
      <c r="C47" s="22">
        <f aca="true" t="shared" si="12" ref="C47:H47">+C48+C58</f>
        <v>1867210.99</v>
      </c>
      <c r="D47" s="22">
        <f t="shared" si="12"/>
        <v>2149154.82</v>
      </c>
      <c r="E47" s="22">
        <f t="shared" si="12"/>
        <v>1255256.7</v>
      </c>
      <c r="F47" s="22">
        <f t="shared" si="12"/>
        <v>1764140.37</v>
      </c>
      <c r="G47" s="22">
        <f t="shared" si="12"/>
        <v>2509577.39</v>
      </c>
      <c r="H47" s="22">
        <f t="shared" si="12"/>
        <v>1257247.91</v>
      </c>
      <c r="I47" s="22">
        <f>+I48+I58</f>
        <v>417252.47</v>
      </c>
      <c r="J47" s="22">
        <f>+J48+J58</f>
        <v>778681.4100000001</v>
      </c>
      <c r="K47" s="22">
        <f>SUM(B47:J47)</f>
        <v>13309696.96</v>
      </c>
    </row>
    <row r="48" spans="1:11" ht="17.25" customHeight="1">
      <c r="A48" s="16" t="s">
        <v>136</v>
      </c>
      <c r="B48" s="23">
        <f>SUM(B49:B57)</f>
        <v>1294108.14</v>
      </c>
      <c r="C48" s="23">
        <f aca="true" t="shared" si="13" ref="C48:J48">SUM(C49:C57)</f>
        <v>1842492.86</v>
      </c>
      <c r="D48" s="23">
        <f t="shared" si="13"/>
        <v>2124188.04</v>
      </c>
      <c r="E48" s="23">
        <f t="shared" si="13"/>
        <v>1231723.44</v>
      </c>
      <c r="F48" s="23">
        <f t="shared" si="13"/>
        <v>1749661.83</v>
      </c>
      <c r="G48" s="23">
        <f t="shared" si="13"/>
        <v>2480645.35</v>
      </c>
      <c r="H48" s="23">
        <f t="shared" si="13"/>
        <v>1239908.3299999998</v>
      </c>
      <c r="I48" s="23">
        <f t="shared" si="13"/>
        <v>417252.47</v>
      </c>
      <c r="J48" s="23">
        <f t="shared" si="13"/>
        <v>764597.6000000001</v>
      </c>
      <c r="K48" s="23">
        <f aca="true" t="shared" si="14" ref="K48:K58">SUM(B48:J48)</f>
        <v>13144578.06</v>
      </c>
    </row>
    <row r="49" spans="1:11" ht="17.25" customHeight="1">
      <c r="A49" s="34" t="s">
        <v>43</v>
      </c>
      <c r="B49" s="23">
        <f aca="true" t="shared" si="15" ref="B49:H49">ROUND(B30*B7,2)</f>
        <v>1292121.82</v>
      </c>
      <c r="C49" s="23">
        <f t="shared" si="15"/>
        <v>1835374.24</v>
      </c>
      <c r="D49" s="23">
        <f t="shared" si="15"/>
        <v>2120659.85</v>
      </c>
      <c r="E49" s="23">
        <f t="shared" si="15"/>
        <v>1230063.46</v>
      </c>
      <c r="F49" s="23">
        <f t="shared" si="15"/>
        <v>1743285.91</v>
      </c>
      <c r="G49" s="23">
        <f t="shared" si="15"/>
        <v>2476880.69</v>
      </c>
      <c r="H49" s="23">
        <f t="shared" si="15"/>
        <v>1215903.77</v>
      </c>
      <c r="I49" s="23">
        <f>ROUND(I30*I7,2)</f>
        <v>416186.75</v>
      </c>
      <c r="J49" s="23">
        <f>ROUND(J30*J7,2)</f>
        <v>762380.56</v>
      </c>
      <c r="K49" s="23">
        <f t="shared" si="14"/>
        <v>13092857.05</v>
      </c>
    </row>
    <row r="50" spans="1:11" ht="17.25" customHeight="1">
      <c r="A50" s="34" t="s">
        <v>44</v>
      </c>
      <c r="B50" s="19">
        <v>0</v>
      </c>
      <c r="C50" s="23">
        <f>ROUND(C31*C7,2)</f>
        <v>4079.6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4079.6</v>
      </c>
    </row>
    <row r="51" spans="1:11" ht="17.25" customHeight="1">
      <c r="A51" s="64" t="s">
        <v>102</v>
      </c>
      <c r="B51" s="65">
        <f aca="true" t="shared" si="16" ref="B51:H51">ROUND(B32*B7,2)</f>
        <v>-2105.36</v>
      </c>
      <c r="C51" s="65">
        <f t="shared" si="16"/>
        <v>-2734.7</v>
      </c>
      <c r="D51" s="65">
        <f t="shared" si="16"/>
        <v>-2857.57</v>
      </c>
      <c r="E51" s="65">
        <f t="shared" si="16"/>
        <v>-1785.42</v>
      </c>
      <c r="F51" s="65">
        <f t="shared" si="16"/>
        <v>-2623.41</v>
      </c>
      <c r="G51" s="65">
        <f t="shared" si="16"/>
        <v>-3665.42</v>
      </c>
      <c r="H51" s="65">
        <f t="shared" si="16"/>
        <v>-1850.87</v>
      </c>
      <c r="I51" s="19">
        <v>0</v>
      </c>
      <c r="J51" s="19">
        <v>0</v>
      </c>
      <c r="K51" s="65">
        <f>SUM(B51:J51)</f>
        <v>-17622.75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22140.39</v>
      </c>
      <c r="I53" s="31">
        <f>+I35</f>
        <v>0</v>
      </c>
      <c r="J53" s="31">
        <f>+J35</f>
        <v>0</v>
      </c>
      <c r="K53" s="23">
        <f t="shared" si="14"/>
        <v>22140.39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2" t="s">
        <v>135</v>
      </c>
      <c r="B57" s="19">
        <v>0</v>
      </c>
      <c r="C57" s="19">
        <v>0</v>
      </c>
      <c r="D57" s="19">
        <v>0</v>
      </c>
      <c r="E57" s="19">
        <v>0</v>
      </c>
      <c r="F57" s="36">
        <v>3717.81</v>
      </c>
      <c r="G57" s="19">
        <v>0</v>
      </c>
      <c r="H57" s="19">
        <v>0</v>
      </c>
      <c r="I57" s="19">
        <v>0</v>
      </c>
      <c r="J57" s="19">
        <v>0</v>
      </c>
      <c r="K57" s="23">
        <f t="shared" si="14"/>
        <v>3717.81</v>
      </c>
    </row>
    <row r="58" spans="1:11" ht="17.25" customHeight="1">
      <c r="A58" s="16" t="s">
        <v>49</v>
      </c>
      <c r="B58" s="36">
        <v>17066.76</v>
      </c>
      <c r="C58" s="36">
        <v>24718.13</v>
      </c>
      <c r="D58" s="36">
        <v>24966.78</v>
      </c>
      <c r="E58" s="36">
        <v>23533.26</v>
      </c>
      <c r="F58" s="36">
        <v>14478.54</v>
      </c>
      <c r="G58" s="36">
        <v>28932.04</v>
      </c>
      <c r="H58" s="36">
        <v>17339.58</v>
      </c>
      <c r="I58" s="19">
        <v>0</v>
      </c>
      <c r="J58" s="36">
        <v>14083.81</v>
      </c>
      <c r="K58" s="36">
        <f t="shared" si="14"/>
        <v>165118.90000000002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f>SUM(B59:J59)</f>
        <v>0</v>
      </c>
    </row>
    <row r="60" spans="1:11" ht="17.25" customHeight="1">
      <c r="A60" s="47"/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f>SUM(B60:J60)</f>
        <v>0</v>
      </c>
    </row>
    <row r="61" spans="1:11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</row>
    <row r="62" spans="1:11" ht="18.75" customHeight="1">
      <c r="A62" s="2" t="s">
        <v>50</v>
      </c>
      <c r="B62" s="35">
        <f aca="true" t="shared" si="17" ref="B62:J62">+B63+B70+B105+B106</f>
        <v>-312545.66000000003</v>
      </c>
      <c r="C62" s="35">
        <f t="shared" si="17"/>
        <v>-373117.24</v>
      </c>
      <c r="D62" s="35">
        <f t="shared" si="17"/>
        <v>-196882.05000000002</v>
      </c>
      <c r="E62" s="35">
        <f t="shared" si="17"/>
        <v>-268115.65</v>
      </c>
      <c r="F62" s="35">
        <f t="shared" si="17"/>
        <v>-287864.44</v>
      </c>
      <c r="G62" s="35">
        <f t="shared" si="17"/>
        <v>-396004.70999999996</v>
      </c>
      <c r="H62" s="35">
        <f t="shared" si="17"/>
        <v>-262824.07999999996</v>
      </c>
      <c r="I62" s="35">
        <f t="shared" si="17"/>
        <v>-106887.73999999999</v>
      </c>
      <c r="J62" s="35">
        <f t="shared" si="17"/>
        <v>-86556.07</v>
      </c>
      <c r="K62" s="35">
        <f>SUM(B62:J62)</f>
        <v>-2290797.64</v>
      </c>
    </row>
    <row r="63" spans="1:11" ht="18.75" customHeight="1">
      <c r="A63" s="16" t="s">
        <v>74</v>
      </c>
      <c r="B63" s="35">
        <f aca="true" t="shared" si="18" ref="B63:J63">B64+B65+B66+B67+B68+B69</f>
        <v>-174391.28</v>
      </c>
      <c r="C63" s="35">
        <f t="shared" si="18"/>
        <v>-187231.85</v>
      </c>
      <c r="D63" s="35">
        <f t="shared" si="18"/>
        <v>-174222.84</v>
      </c>
      <c r="E63" s="35">
        <f t="shared" si="18"/>
        <v>-202006.72</v>
      </c>
      <c r="F63" s="35">
        <f t="shared" si="18"/>
        <v>-210242.71000000002</v>
      </c>
      <c r="G63" s="35">
        <f t="shared" si="18"/>
        <v>-241983.34</v>
      </c>
      <c r="H63" s="35">
        <f t="shared" si="18"/>
        <v>-146492</v>
      </c>
      <c r="I63" s="35">
        <f t="shared" si="18"/>
        <v>-26248</v>
      </c>
      <c r="J63" s="35">
        <f t="shared" si="18"/>
        <v>-62720</v>
      </c>
      <c r="K63" s="35">
        <f aca="true" t="shared" si="19" ref="K63:K92">SUM(B63:J63)</f>
        <v>-1425538.74</v>
      </c>
    </row>
    <row r="64" spans="1:11" ht="18.75" customHeight="1">
      <c r="A64" s="12" t="s">
        <v>75</v>
      </c>
      <c r="B64" s="35">
        <f>-ROUND(B9*$D$3,2)</f>
        <v>-125676</v>
      </c>
      <c r="C64" s="35">
        <f aca="true" t="shared" si="20" ref="C64:J64">-ROUND(C9*$D$3,2)</f>
        <v>-178664</v>
      </c>
      <c r="D64" s="35">
        <f t="shared" si="20"/>
        <v>-154312</v>
      </c>
      <c r="E64" s="35">
        <f t="shared" si="20"/>
        <v>-117012</v>
      </c>
      <c r="F64" s="35">
        <f t="shared" si="20"/>
        <v>-134088</v>
      </c>
      <c r="G64" s="35">
        <f t="shared" si="20"/>
        <v>-174544</v>
      </c>
      <c r="H64" s="35">
        <f t="shared" si="20"/>
        <v>-146492</v>
      </c>
      <c r="I64" s="35">
        <f t="shared" si="20"/>
        <v>-26248</v>
      </c>
      <c r="J64" s="35">
        <f t="shared" si="20"/>
        <v>-62720</v>
      </c>
      <c r="K64" s="35">
        <f t="shared" si="19"/>
        <v>-1119756</v>
      </c>
    </row>
    <row r="65" spans="1:11" ht="18.75" customHeight="1">
      <c r="A65" s="12" t="s">
        <v>51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97</v>
      </c>
      <c r="B66" s="35">
        <v>-532</v>
      </c>
      <c r="C66" s="35">
        <v>-328</v>
      </c>
      <c r="D66" s="35">
        <v>-196</v>
      </c>
      <c r="E66" s="35">
        <v>-692</v>
      </c>
      <c r="F66" s="35">
        <v>-320</v>
      </c>
      <c r="G66" s="35">
        <v>-232</v>
      </c>
      <c r="H66" s="19">
        <v>0</v>
      </c>
      <c r="I66" s="19">
        <v>0</v>
      </c>
      <c r="J66" s="19">
        <v>0</v>
      </c>
      <c r="K66" s="35">
        <f t="shared" si="19"/>
        <v>-2300</v>
      </c>
    </row>
    <row r="67" spans="1:11" ht="18.75" customHeight="1">
      <c r="A67" s="12" t="s">
        <v>103</v>
      </c>
      <c r="B67" s="35">
        <v>-2008</v>
      </c>
      <c r="C67" s="35">
        <v>-1136</v>
      </c>
      <c r="D67" s="35">
        <v>-720</v>
      </c>
      <c r="E67" s="35">
        <v>-1756</v>
      </c>
      <c r="F67" s="35">
        <v>-756</v>
      </c>
      <c r="G67" s="35">
        <v>-420</v>
      </c>
      <c r="H67" s="19">
        <v>0</v>
      </c>
      <c r="I67" s="19">
        <v>0</v>
      </c>
      <c r="J67" s="19">
        <v>0</v>
      </c>
      <c r="K67" s="35">
        <f t="shared" si="19"/>
        <v>-6796</v>
      </c>
    </row>
    <row r="68" spans="1:11" ht="18.75" customHeight="1">
      <c r="A68" s="12" t="s">
        <v>52</v>
      </c>
      <c r="B68" s="35">
        <v>-46175.28</v>
      </c>
      <c r="C68" s="35">
        <v>-7103.85</v>
      </c>
      <c r="D68" s="35">
        <v>-18994.84</v>
      </c>
      <c r="E68" s="35">
        <v>-82546.72</v>
      </c>
      <c r="F68" s="35">
        <v>-75078.71</v>
      </c>
      <c r="G68" s="35">
        <v>-66787.34</v>
      </c>
      <c r="H68" s="19">
        <v>0</v>
      </c>
      <c r="I68" s="19">
        <v>0</v>
      </c>
      <c r="J68" s="19">
        <v>0</v>
      </c>
      <c r="K68" s="35">
        <f t="shared" si="19"/>
        <v>-296686.74</v>
      </c>
    </row>
    <row r="69" spans="1:11" ht="18.75" customHeight="1">
      <c r="A69" s="12" t="s">
        <v>53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s="69" customFormat="1" ht="18.75" customHeight="1">
      <c r="A70" s="62" t="s">
        <v>79</v>
      </c>
      <c r="B70" s="65">
        <f>SUM(B71:B104)</f>
        <v>-41114.56</v>
      </c>
      <c r="C70" s="65">
        <f>SUM(C71:C104)</f>
        <v>-110253.54</v>
      </c>
      <c r="D70" s="65">
        <f>SUM(D71:D104)</f>
        <v>-72082.17</v>
      </c>
      <c r="E70" s="65">
        <f aca="true" t="shared" si="21" ref="E70:J70">SUM(E71:E104)</f>
        <v>-45417.98</v>
      </c>
      <c r="F70" s="65">
        <f t="shared" si="21"/>
        <v>-86374.04000000001</v>
      </c>
      <c r="G70" s="65">
        <f t="shared" si="21"/>
        <v>-63702.850000000006</v>
      </c>
      <c r="H70" s="65">
        <f t="shared" si="21"/>
        <v>-35685.25</v>
      </c>
      <c r="I70" s="65">
        <f t="shared" si="21"/>
        <v>-80702.60999999999</v>
      </c>
      <c r="J70" s="65">
        <f t="shared" si="21"/>
        <v>-23136.11</v>
      </c>
      <c r="K70" s="65">
        <f t="shared" si="19"/>
        <v>-558469.1099999999</v>
      </c>
    </row>
    <row r="71" spans="1:11" ht="18.75" customHeight="1">
      <c r="A71" s="12" t="s">
        <v>54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f t="shared" si="19"/>
        <v>0</v>
      </c>
    </row>
    <row r="72" spans="1:11" ht="18.75" customHeight="1">
      <c r="A72" s="12" t="s">
        <v>55</v>
      </c>
      <c r="B72" s="19">
        <v>0</v>
      </c>
      <c r="C72" s="35">
        <v>-33.57</v>
      </c>
      <c r="D72" s="35">
        <v>-6.59</v>
      </c>
      <c r="E72" s="19">
        <v>0</v>
      </c>
      <c r="F72" s="19">
        <v>0</v>
      </c>
      <c r="G72" s="35">
        <v>-6.59</v>
      </c>
      <c r="H72" s="19">
        <v>0</v>
      </c>
      <c r="I72" s="19">
        <v>0</v>
      </c>
      <c r="J72" s="19">
        <v>0</v>
      </c>
      <c r="K72" s="65">
        <f t="shared" si="19"/>
        <v>-46.75</v>
      </c>
    </row>
    <row r="73" spans="1:11" ht="18.75" customHeight="1">
      <c r="A73" s="12" t="s">
        <v>56</v>
      </c>
      <c r="B73" s="19">
        <v>0</v>
      </c>
      <c r="C73" s="19">
        <v>0</v>
      </c>
      <c r="D73" s="35">
        <v>-1067.75</v>
      </c>
      <c r="E73" s="19">
        <v>0</v>
      </c>
      <c r="F73" s="35">
        <v>-380.65</v>
      </c>
      <c r="G73" s="19">
        <v>0</v>
      </c>
      <c r="H73" s="19">
        <v>0</v>
      </c>
      <c r="I73" s="45">
        <v>-2464.59</v>
      </c>
      <c r="J73" s="19">
        <v>0</v>
      </c>
      <c r="K73" s="65">
        <f t="shared" si="19"/>
        <v>-3912.9900000000002</v>
      </c>
    </row>
    <row r="74" spans="1:11" ht="18.75" customHeight="1">
      <c r="A74" s="12" t="s">
        <v>57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35">
        <v>-60000</v>
      </c>
      <c r="J74" s="19">
        <v>0</v>
      </c>
      <c r="K74" s="65">
        <f t="shared" si="19"/>
        <v>-60000</v>
      </c>
    </row>
    <row r="75" spans="1:11" ht="18.75" customHeight="1">
      <c r="A75" s="34" t="s">
        <v>58</v>
      </c>
      <c r="B75" s="35">
        <v>-14510.95</v>
      </c>
      <c r="C75" s="35">
        <v>-21065.24</v>
      </c>
      <c r="D75" s="35">
        <v>-19913.81</v>
      </c>
      <c r="E75" s="35">
        <v>-13964.76</v>
      </c>
      <c r="F75" s="35">
        <v>-19190.48</v>
      </c>
      <c r="G75" s="35">
        <v>-29243.33</v>
      </c>
      <c r="H75" s="35">
        <v>-14319.05</v>
      </c>
      <c r="I75" s="35">
        <v>-5033.81</v>
      </c>
      <c r="J75" s="35">
        <v>-10377.62</v>
      </c>
      <c r="K75" s="65">
        <f t="shared" si="19"/>
        <v>-147619.05</v>
      </c>
    </row>
    <row r="76" spans="1:11" ht="18.75" customHeight="1">
      <c r="A76" s="12" t="s">
        <v>59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60</v>
      </c>
      <c r="B77" s="65">
        <v>-26603.61</v>
      </c>
      <c r="C77" s="65">
        <v>-89154.73</v>
      </c>
      <c r="D77" s="65">
        <v>-51094.02</v>
      </c>
      <c r="E77" s="65">
        <v>-31453.22</v>
      </c>
      <c r="F77" s="65">
        <v>-66802.91</v>
      </c>
      <c r="G77" s="65">
        <v>-32952.93</v>
      </c>
      <c r="H77" s="65">
        <v>-21366.2</v>
      </c>
      <c r="I77" s="65">
        <v>-13204.21</v>
      </c>
      <c r="J77" s="65">
        <v>-12758.49</v>
      </c>
      <c r="K77" s="65">
        <f t="shared" si="19"/>
        <v>-345390.32</v>
      </c>
    </row>
    <row r="78" spans="1:11" ht="18.75" customHeight="1">
      <c r="A78" s="12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67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68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65">
        <v>-1000</v>
      </c>
      <c r="H85" s="19">
        <v>0</v>
      </c>
      <c r="I85" s="19">
        <v>0</v>
      </c>
      <c r="J85" s="19">
        <v>0</v>
      </c>
      <c r="K85" s="65">
        <f t="shared" si="19"/>
        <v>-1000</v>
      </c>
    </row>
    <row r="86" spans="1:11" ht="18.75" customHeight="1">
      <c r="A86" s="12" t="s">
        <v>77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133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65">
        <v>-500</v>
      </c>
      <c r="H87" s="19">
        <v>0</v>
      </c>
      <c r="I87" s="19">
        <v>0</v>
      </c>
      <c r="J87" s="19">
        <v>0</v>
      </c>
      <c r="K87" s="65">
        <f t="shared" si="19"/>
        <v>-500</v>
      </c>
    </row>
    <row r="88" spans="1:11" ht="18.75" customHeight="1">
      <c r="A88" s="12" t="s">
        <v>80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1" ht="18.75" customHeight="1">
      <c r="A91" s="12" t="s">
        <v>86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</row>
    <row r="92" spans="1:12" ht="18.75" customHeight="1">
      <c r="A92" s="12" t="s">
        <v>87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9"/>
        <v>0</v>
      </c>
      <c r="L92" s="54"/>
    </row>
    <row r="93" spans="1:12" ht="18.75" customHeight="1">
      <c r="A93" s="12" t="s">
        <v>104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91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107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s="69" customFormat="1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>SUM(B98:J98)</f>
        <v>0</v>
      </c>
      <c r="L98" s="68"/>
    </row>
    <row r="99" spans="1:12" ht="18.75" customHeight="1">
      <c r="A99" s="62" t="s">
        <v>109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73" t="s">
        <v>132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115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134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  <c r="L103" s="53"/>
    </row>
    <row r="104" spans="1:12" ht="18.75" customHeight="1">
      <c r="A104" s="12"/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138</v>
      </c>
      <c r="B105" s="46">
        <v>178.62</v>
      </c>
      <c r="C105" s="46">
        <v>11581.51</v>
      </c>
      <c r="D105" s="46">
        <v>3131.99</v>
      </c>
      <c r="E105" s="46">
        <v>3101.61</v>
      </c>
      <c r="F105" s="46">
        <v>518.82</v>
      </c>
      <c r="G105" s="46">
        <v>2481.53</v>
      </c>
      <c r="H105" s="46">
        <v>577.54</v>
      </c>
      <c r="I105" s="46">
        <v>62.87</v>
      </c>
      <c r="J105" s="19">
        <v>0</v>
      </c>
      <c r="K105" s="46">
        <f aca="true" t="shared" si="22" ref="K105:K112">SUM(B105:J105)</f>
        <v>21634.489999999998</v>
      </c>
      <c r="L105" s="53"/>
    </row>
    <row r="106" spans="1:12" ht="18.75" customHeight="1">
      <c r="A106" s="16" t="s">
        <v>139</v>
      </c>
      <c r="B106" s="46">
        <v>-97218.44</v>
      </c>
      <c r="C106" s="46">
        <v>-87213.36</v>
      </c>
      <c r="D106" s="46">
        <v>46290.97</v>
      </c>
      <c r="E106" s="46">
        <v>-23792.56</v>
      </c>
      <c r="F106" s="46">
        <v>8233.49</v>
      </c>
      <c r="G106" s="46">
        <v>-92800.05</v>
      </c>
      <c r="H106" s="46">
        <v>-81224.37</v>
      </c>
      <c r="I106" s="19">
        <v>0</v>
      </c>
      <c r="J106" s="46">
        <v>-699.96</v>
      </c>
      <c r="K106" s="46">
        <f t="shared" si="22"/>
        <v>-328424.28</v>
      </c>
      <c r="L106" s="54"/>
    </row>
    <row r="107" spans="1:12" ht="18.75" customHeight="1">
      <c r="A107" s="16"/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31">
        <f t="shared" si="22"/>
        <v>0</v>
      </c>
      <c r="L107" s="52"/>
    </row>
    <row r="108" spans="1:12" ht="18.75" customHeight="1">
      <c r="A108" s="16" t="s">
        <v>82</v>
      </c>
      <c r="B108" s="24">
        <f aca="true" t="shared" si="23" ref="B108:H108">+B109+B110</f>
        <v>1078780.92</v>
      </c>
      <c r="C108" s="24">
        <f>+C109+C110</f>
        <v>1556622.55</v>
      </c>
      <c r="D108" s="24">
        <f t="shared" si="23"/>
        <v>1952272.77</v>
      </c>
      <c r="E108" s="24">
        <f t="shared" si="23"/>
        <v>987400.35</v>
      </c>
      <c r="F108" s="24">
        <f t="shared" si="23"/>
        <v>1476275.9300000002</v>
      </c>
      <c r="G108" s="24">
        <f>+G109+G110</f>
        <v>2177447.28</v>
      </c>
      <c r="H108" s="24">
        <f t="shared" si="23"/>
        <v>1058308.6199999999</v>
      </c>
      <c r="I108" s="24">
        <f>+I109+I110</f>
        <v>310364.73</v>
      </c>
      <c r="J108" s="24">
        <f>+J109+J110</f>
        <v>692125.3400000001</v>
      </c>
      <c r="K108" s="46">
        <f t="shared" si="22"/>
        <v>11289598.489999998</v>
      </c>
      <c r="L108" s="52"/>
    </row>
    <row r="109" spans="1:12" ht="18" customHeight="1">
      <c r="A109" s="16" t="s">
        <v>81</v>
      </c>
      <c r="B109" s="24">
        <f aca="true" t="shared" si="24" ref="B109:J109">+B48+B63+B70+B105</f>
        <v>1078780.92</v>
      </c>
      <c r="C109" s="24">
        <f>IF(C110=0,+C48+C63+C70+C105-C72,+C48+C63+C105)</f>
        <v>1556622.55</v>
      </c>
      <c r="D109" s="24">
        <f t="shared" si="24"/>
        <v>1881015.02</v>
      </c>
      <c r="E109" s="24">
        <f t="shared" si="24"/>
        <v>987400.35</v>
      </c>
      <c r="F109" s="24">
        <f t="shared" si="24"/>
        <v>1453563.9000000001</v>
      </c>
      <c r="G109" s="24">
        <f>IF(G110=0,+G48+G63+G70+G105-G72,+G48+G63+G105)</f>
        <v>2177447.28</v>
      </c>
      <c r="H109" s="24">
        <f t="shared" si="24"/>
        <v>1058308.6199999999</v>
      </c>
      <c r="I109" s="24">
        <f t="shared" si="24"/>
        <v>310364.73</v>
      </c>
      <c r="J109" s="24">
        <f t="shared" si="24"/>
        <v>678741.4900000001</v>
      </c>
      <c r="K109" s="46">
        <f t="shared" si="22"/>
        <v>11182244.86</v>
      </c>
      <c r="L109" s="52"/>
    </row>
    <row r="110" spans="1:12" ht="18.75" customHeight="1">
      <c r="A110" s="16" t="s">
        <v>98</v>
      </c>
      <c r="B110" s="24">
        <f aca="true" t="shared" si="25" ref="B110:J110">IF(+B58+B106+B111&lt;0,0,(B58+B106+B111))</f>
        <v>0</v>
      </c>
      <c r="C110" s="24">
        <f>IF(+C59+C106+C111&lt;0,0,(C59+C106+C111))</f>
        <v>0</v>
      </c>
      <c r="D110" s="24">
        <f t="shared" si="25"/>
        <v>71257.75</v>
      </c>
      <c r="E110" s="24">
        <f t="shared" si="25"/>
        <v>0</v>
      </c>
      <c r="F110" s="24">
        <f t="shared" si="25"/>
        <v>22712.03</v>
      </c>
      <c r="G110" s="24">
        <f>IF(+G59+G106+G111&lt;0,0,(G59+G106+G111))</f>
        <v>0</v>
      </c>
      <c r="H110" s="24">
        <f t="shared" si="25"/>
        <v>0</v>
      </c>
      <c r="I110" s="19">
        <f t="shared" si="25"/>
        <v>0</v>
      </c>
      <c r="J110" s="24">
        <f t="shared" si="25"/>
        <v>13383.849999999999</v>
      </c>
      <c r="K110" s="46">
        <f t="shared" si="22"/>
        <v>107353.63</v>
      </c>
      <c r="L110" s="75"/>
    </row>
    <row r="111" spans="1:13" ht="18.75" customHeight="1">
      <c r="A111" s="16" t="s">
        <v>83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f t="shared" si="22"/>
        <v>0</v>
      </c>
      <c r="M111" s="55"/>
    </row>
    <row r="112" spans="1:11" ht="18.75" customHeight="1">
      <c r="A112" s="16" t="s">
        <v>99</v>
      </c>
      <c r="B112" s="65">
        <f>IF(B106+B58+B111&lt;0,B106+B58+B72+B111,0)</f>
        <v>-80151.68000000001</v>
      </c>
      <c r="C112" s="65">
        <f>IF(C106+C58+C111&lt;0,C106+C58+C72+C111,0)</f>
        <v>-62528.799999999996</v>
      </c>
      <c r="D112" s="19">
        <v>0</v>
      </c>
      <c r="E112" s="65">
        <f>IF(E106+E58+E111&lt;0,E106+E58+E72+E111,0)</f>
        <v>-259.3000000000029</v>
      </c>
      <c r="F112" s="19">
        <v>0</v>
      </c>
      <c r="G112" s="65">
        <f>IF(G106+G58+G111&lt;0,G106+G58+G72+G111,0)</f>
        <v>-63874.6</v>
      </c>
      <c r="H112" s="65">
        <f>IF(H106+H58+H111&lt;0,H106+H58+H72+H111,0)</f>
        <v>-63884.78999999999</v>
      </c>
      <c r="I112" s="19">
        <v>0</v>
      </c>
      <c r="J112" s="19">
        <v>0</v>
      </c>
      <c r="K112" s="46">
        <f t="shared" si="22"/>
        <v>-270699.17000000004</v>
      </c>
    </row>
    <row r="113" spans="1:11" ht="18.75" customHeight="1">
      <c r="A113" s="2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</row>
    <row r="114" spans="1:11" ht="18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8.75" customHeight="1">
      <c r="A115" s="8"/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/>
    </row>
    <row r="116" spans="1:12" ht="18.75" customHeight="1">
      <c r="A116" s="25" t="s">
        <v>69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39">
        <f>SUM(K117:K136)</f>
        <v>11289598.489999998</v>
      </c>
      <c r="L116" s="52"/>
    </row>
    <row r="117" spans="1:11" ht="18.75" customHeight="1">
      <c r="A117" s="26" t="s">
        <v>70</v>
      </c>
      <c r="B117" s="27">
        <v>139857.62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>SUM(B117:J117)</f>
        <v>139857.62</v>
      </c>
    </row>
    <row r="118" spans="1:11" ht="18.75" customHeight="1">
      <c r="A118" s="26" t="s">
        <v>71</v>
      </c>
      <c r="B118" s="27">
        <v>938923.3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aca="true" t="shared" si="26" ref="K118:K136">SUM(B118:J118)</f>
        <v>938923.3</v>
      </c>
    </row>
    <row r="119" spans="1:11" ht="18.75" customHeight="1">
      <c r="A119" s="26" t="s">
        <v>72</v>
      </c>
      <c r="B119" s="38">
        <v>0</v>
      </c>
      <c r="C119" s="27">
        <f>+C108</f>
        <v>1556622.55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6"/>
        <v>1556622.55</v>
      </c>
    </row>
    <row r="120" spans="1:11" ht="18.75" customHeight="1">
      <c r="A120" s="26" t="s">
        <v>73</v>
      </c>
      <c r="B120" s="38">
        <v>0</v>
      </c>
      <c r="C120" s="38">
        <v>0</v>
      </c>
      <c r="D120" s="27">
        <v>1820820.49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6"/>
        <v>1820820.49</v>
      </c>
    </row>
    <row r="121" spans="1:11" ht="18.75" customHeight="1">
      <c r="A121" s="26" t="s">
        <v>116</v>
      </c>
      <c r="B121" s="38">
        <v>0</v>
      </c>
      <c r="C121" s="38">
        <v>0</v>
      </c>
      <c r="D121" s="27">
        <v>131452.27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6"/>
        <v>131452.27</v>
      </c>
    </row>
    <row r="122" spans="1:11" ht="18.75" customHeight="1">
      <c r="A122" s="26" t="s">
        <v>117</v>
      </c>
      <c r="B122" s="38">
        <v>0</v>
      </c>
      <c r="C122" s="38">
        <v>0</v>
      </c>
      <c r="D122" s="38">
        <v>0</v>
      </c>
      <c r="E122" s="27">
        <v>974455.75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6"/>
        <v>974455.75</v>
      </c>
    </row>
    <row r="123" spans="1:11" ht="18.75" customHeight="1">
      <c r="A123" s="26" t="s">
        <v>118</v>
      </c>
      <c r="B123" s="38">
        <v>0</v>
      </c>
      <c r="C123" s="38">
        <v>0</v>
      </c>
      <c r="D123" s="38">
        <v>0</v>
      </c>
      <c r="E123" s="27">
        <v>12944.6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6"/>
        <v>12944.6</v>
      </c>
    </row>
    <row r="124" spans="1:11" ht="18.75" customHeight="1">
      <c r="A124" s="26" t="s">
        <v>119</v>
      </c>
      <c r="B124" s="38">
        <v>0</v>
      </c>
      <c r="C124" s="38">
        <v>0</v>
      </c>
      <c r="D124" s="38">
        <v>0</v>
      </c>
      <c r="E124" s="38">
        <v>0</v>
      </c>
      <c r="F124" s="27">
        <v>270871.05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6"/>
        <v>270871.05</v>
      </c>
    </row>
    <row r="125" spans="1:11" ht="18.75" customHeight="1">
      <c r="A125" s="26" t="s">
        <v>120</v>
      </c>
      <c r="B125" s="38">
        <v>0</v>
      </c>
      <c r="C125" s="38">
        <v>0</v>
      </c>
      <c r="D125" s="38">
        <v>0</v>
      </c>
      <c r="E125" s="38">
        <v>0</v>
      </c>
      <c r="F125" s="27">
        <v>522280.07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6"/>
        <v>522280.07</v>
      </c>
    </row>
    <row r="126" spans="1:11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27">
        <v>78658.06000000001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6"/>
        <v>78658.06000000001</v>
      </c>
    </row>
    <row r="127" spans="1:11" ht="18.75" customHeight="1">
      <c r="A127" s="26" t="s">
        <v>122</v>
      </c>
      <c r="B127" s="66">
        <v>0</v>
      </c>
      <c r="C127" s="66">
        <v>0</v>
      </c>
      <c r="D127" s="66">
        <v>0</v>
      </c>
      <c r="E127" s="66">
        <v>0</v>
      </c>
      <c r="F127" s="67">
        <v>604466.76</v>
      </c>
      <c r="G127" s="66">
        <v>0</v>
      </c>
      <c r="H127" s="66">
        <v>0</v>
      </c>
      <c r="I127" s="66">
        <v>0</v>
      </c>
      <c r="J127" s="66">
        <v>0</v>
      </c>
      <c r="K127" s="67">
        <f t="shared" si="26"/>
        <v>604466.76</v>
      </c>
    </row>
    <row r="128" spans="1:11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654664.69</v>
      </c>
      <c r="H128" s="38">
        <v>0</v>
      </c>
      <c r="I128" s="38">
        <v>0</v>
      </c>
      <c r="J128" s="38">
        <v>0</v>
      </c>
      <c r="K128" s="39">
        <f t="shared" si="26"/>
        <v>654664.69</v>
      </c>
    </row>
    <row r="129" spans="1:11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43548.95</v>
      </c>
      <c r="H129" s="38">
        <v>0</v>
      </c>
      <c r="I129" s="38">
        <v>0</v>
      </c>
      <c r="J129" s="38">
        <v>0</v>
      </c>
      <c r="K129" s="39">
        <f t="shared" si="26"/>
        <v>43548.95</v>
      </c>
    </row>
    <row r="130" spans="1:11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312760.07</v>
      </c>
      <c r="H130" s="38">
        <v>0</v>
      </c>
      <c r="I130" s="38">
        <v>0</v>
      </c>
      <c r="J130" s="38">
        <v>0</v>
      </c>
      <c r="K130" s="39">
        <f t="shared" si="26"/>
        <v>312760.07</v>
      </c>
    </row>
    <row r="131" spans="1:11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270130.75</v>
      </c>
      <c r="H131" s="38">
        <v>0</v>
      </c>
      <c r="I131" s="38">
        <v>0</v>
      </c>
      <c r="J131" s="38">
        <v>0</v>
      </c>
      <c r="K131" s="39">
        <f t="shared" si="26"/>
        <v>270130.75</v>
      </c>
    </row>
    <row r="132" spans="1:11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896342.8200000001</v>
      </c>
      <c r="H132" s="38">
        <v>0</v>
      </c>
      <c r="I132" s="38">
        <v>0</v>
      </c>
      <c r="J132" s="38">
        <v>0</v>
      </c>
      <c r="K132" s="39">
        <f t="shared" si="26"/>
        <v>896342.8200000001</v>
      </c>
    </row>
    <row r="133" spans="1:11" ht="18.75" customHeight="1">
      <c r="A133" s="26" t="s">
        <v>128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353648.17</v>
      </c>
      <c r="I133" s="38">
        <v>0</v>
      </c>
      <c r="J133" s="38">
        <v>0</v>
      </c>
      <c r="K133" s="39">
        <f t="shared" si="26"/>
        <v>353648.17</v>
      </c>
    </row>
    <row r="134" spans="1:11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704660.45</v>
      </c>
      <c r="I134" s="38">
        <v>0</v>
      </c>
      <c r="J134" s="38">
        <v>0</v>
      </c>
      <c r="K134" s="39">
        <f t="shared" si="26"/>
        <v>704660.45</v>
      </c>
    </row>
    <row r="135" spans="1:11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27">
        <v>310364.73</v>
      </c>
      <c r="J135" s="38"/>
      <c r="K135" s="39">
        <f t="shared" si="26"/>
        <v>310364.73</v>
      </c>
    </row>
    <row r="136" spans="1:11" ht="18.75" customHeight="1">
      <c r="A136" s="74" t="s">
        <v>131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/>
      <c r="J136" s="41">
        <v>692125.34</v>
      </c>
      <c r="K136" s="42">
        <f t="shared" si="26"/>
        <v>692125.34</v>
      </c>
    </row>
    <row r="137" spans="1:11" ht="18.75" customHeight="1">
      <c r="A137" s="72" t="s">
        <v>140</v>
      </c>
      <c r="B137" s="48">
        <v>0</v>
      </c>
      <c r="C137" s="48">
        <v>0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48">
        <f>J108-J136</f>
        <v>0</v>
      </c>
      <c r="K137" s="49"/>
    </row>
    <row r="138" ht="18" customHeight="1">
      <c r="A138" s="72" t="s">
        <v>141</v>
      </c>
    </row>
    <row r="139" ht="18" customHeight="1">
      <c r="A139" s="72"/>
    </row>
    <row r="140" ht="18" customHeight="1">
      <c r="A140" s="72"/>
    </row>
    <row r="141" ht="18" customHeight="1"/>
    <row r="142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2018-07-13T21:02:00Z</dcterms:modified>
  <cp:category/>
  <cp:version/>
  <cp:contentType/>
  <cp:contentStatus/>
</cp:coreProperties>
</file>