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595" windowHeight="9495" activeTab="0"/>
  </bookViews>
  <sheets>
    <sheet name="jan_18" sheetId="1" r:id="rId1"/>
  </sheets>
  <externalReferences>
    <externalReference r:id="rId4"/>
  </externalReferences>
  <definedNames>
    <definedName name="_xlnm.Print_Titles" localSheetId="0">'jan_18'!$1:$6</definedName>
  </definedNames>
  <calcPr fullCalcOnLoad="1"/>
</workbook>
</file>

<file path=xl/sharedStrings.xml><?xml version="1.0" encoding="utf-8"?>
<sst xmlns="http://schemas.openxmlformats.org/spreadsheetml/2006/main" count="121" uniqueCount="119">
  <si>
    <t>DEMONSTRATIVO DE REMUNERAÇÃO DO SUBSISTEMA LOCAL</t>
  </si>
  <si>
    <t>OPERAÇÃO DE 01 A 31/01/18 - VENCIMENTO DE 08/01 A 07/02/18</t>
  </si>
  <si>
    <t>Tarifa até 06/01/18:</t>
  </si>
  <si>
    <t>A partir de 07/01/18:</t>
  </si>
  <si>
    <t>DISCRIMINAÇÃO</t>
  </si>
  <si>
    <t>Consórcios/Empresas</t>
  </si>
  <si>
    <t>TOTAL</t>
  </si>
  <si>
    <t>Consórcio Transnoroeste</t>
  </si>
  <si>
    <t>Empresa Transunião Transporte S/A</t>
  </si>
  <si>
    <t>Qualibus Qualidade em Transporte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</si>
  <si>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</si>
  <si>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</si>
  <si>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</si>
  <si>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</si>
  <si>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</si>
  <si>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</si>
  <si>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</si>
  <si>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</si>
  <si>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</si>
  <si>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</si>
  <si>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</si>
  <si>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</si>
  <si>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Átea 4.0</t>
  </si>
  <si>
    <t>Átea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</si>
  <si>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</si>
  <si>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</si>
  <si>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</si>
  <si>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</si>
  <si>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</si>
  <si>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</si>
  <si>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</si>
  <si>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</si>
  <si>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</si>
  <si>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</si>
  <si>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</si>
  <si>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</si>
  <si>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</si>
  <si>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</si>
  <si>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</si>
  <si>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</si>
  <si>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</si>
  <si>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</si>
  <si>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</si>
  <si>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</si>
  <si>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</si>
  <si>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</si>
  <si>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</si>
  <si>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</si>
  <si>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</si>
  <si>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</si>
  <si>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</si>
  <si>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</si>
  <si>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</si>
  <si>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</si>
  <si>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</si>
  <si>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</si>
  <si>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</si>
  <si>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</si>
  <si>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</si>
  <si>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</si>
  <si>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</si>
  <si>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</si>
  <si>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</si>
  <si>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</si>
  <si>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</si>
  <si>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</si>
  <si>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</si>
  <si>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</si>
  <si>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</si>
  <si>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</si>
  <si>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</si>
  <si>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</si>
  <si>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</si>
  <si>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</si>
  <si>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</si>
  <si>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</si>
  <si>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</si>
  <si>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</si>
  <si>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5.2.8. Aquisição de validador (Prodata)</t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</si>
  <si>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(2)</t>
    </r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</si>
  <si>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</si>
  <si>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</si>
  <si>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</si>
  <si>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</si>
  <si>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</si>
  <si>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</si>
  <si>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</si>
  <si>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</si>
  <si>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</si>
  <si>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Movebuss 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</si>
  <si>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</si>
  <si>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</si>
  <si>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</si>
  <si>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</si>
  <si>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</si>
  <si>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</si>
  <si>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(3)</t>
    </r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</si>
  <si>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</si>
  <si>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</si>
  <si>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</si>
  <si>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</si>
  <si>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</si>
  <si>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</si>
  <si>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</si>
  <si>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</si>
  <si>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</si>
  <si>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</si>
  <si>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</si>
  <si>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</si>
  <si>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</si>
  <si>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</t>
  </si>
  <si>
    <t>(1) Ajuste anual de remuneração, período de 05/12/16 a 20/12/17, vencimento em 2017, parcela 02 e 03/5.</t>
  </si>
  <si>
    <t xml:space="preserve">(2) Revisões: </t>
  </si>
  <si>
    <t>- de passageiros do período de 13 a 31/12/2017, da empresa Qualibus (Área 3.1), total de 54.713 passageiros;</t>
  </si>
  <si>
    <t>- de passageiros transportados, processada pelo sistema de bilhetagem eletrônica, mês de dezembro/17, total de 925.712 passageiros;</t>
  </si>
  <si>
    <t>- de passageiros transportados, área 3.1, período de 01 a 16/01/18, total de 38.101 passageiros;</t>
  </si>
  <si>
    <t>- remuneração linhas noturnas, mês de dezembro/17; e</t>
  </si>
  <si>
    <t>- remuneração referente ao diesel, previsto contratualmente, período de 31/12/17 a 31/01/18.</t>
  </si>
  <si>
    <t>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</si>
</sst>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  <numFmt numFmtId="169" formatCode="0.000000000000"/>
    <numFmt numFmtId="170" formatCode="_-&quot;R$&quot;\ * #,##0.000000000000_-;\-&quot;R$&quot;\ * #,##0.000000000000_-;_-&quot;R$&quot;\ * &quot;-&quot;??????????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31" borderId="0" applyNumberFormat="0" applyBorder="0" applyAlignment="0" applyProtection="0"/>
    <xf numFmtId="1" fontId="21" fillId="0" borderId="0" applyBorder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6" fillId="21" borderId="5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" fontId="22" fillId="33" borderId="10" xfId="48" applyFont="1" applyFill="1" applyBorder="1" applyAlignment="1">
      <alignment horizontal="left" vertical="center"/>
      <protection/>
    </xf>
    <xf numFmtId="44" fontId="22" fillId="33" borderId="10" xfId="45" applyFont="1" applyFill="1" applyBorder="1" applyAlignment="1">
      <alignment vertical="center"/>
    </xf>
    <xf numFmtId="1" fontId="22" fillId="33" borderId="10" xfId="48" applyFont="1" applyFill="1" applyBorder="1" applyAlignment="1">
      <alignment vertical="center"/>
      <protection/>
    </xf>
    <xf numFmtId="1" fontId="21" fillId="33" borderId="10" xfId="48" applyFont="1" applyFill="1" applyBorder="1" applyAlignment="1">
      <alignment vertical="center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indent="1"/>
    </xf>
    <xf numFmtId="165" fontId="45" fillId="0" borderId="13" xfId="52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indent="2"/>
    </xf>
    <xf numFmtId="165" fontId="45" fillId="0" borderId="15" xfId="52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 indent="3"/>
    </xf>
    <xf numFmtId="165" fontId="23" fillId="0" borderId="15" xfId="52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horizontal="left" vertical="center" indent="4"/>
    </xf>
    <xf numFmtId="165" fontId="45" fillId="0" borderId="15" xfId="52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center" indent="3"/>
    </xf>
    <xf numFmtId="0" fontId="45" fillId="0" borderId="15" xfId="0" applyFont="1" applyFill="1" applyBorder="1" applyAlignment="1">
      <alignment horizontal="left" vertical="center" indent="2"/>
    </xf>
    <xf numFmtId="165" fontId="45" fillId="0" borderId="15" xfId="0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horizontal="left" vertical="center" indent="1"/>
    </xf>
    <xf numFmtId="164" fontId="45" fillId="0" borderId="15" xfId="52" applyFont="1" applyFill="1" applyBorder="1" applyAlignment="1">
      <alignment vertical="center"/>
    </xf>
    <xf numFmtId="166" fontId="45" fillId="0" borderId="15" xfId="45" applyNumberFormat="1" applyFont="1" applyFill="1" applyBorder="1" applyAlignment="1">
      <alignment horizontal="center" vertical="center"/>
    </xf>
    <xf numFmtId="164" fontId="46" fillId="0" borderId="15" xfId="45" applyNumberFormat="1" applyFont="1" applyFill="1" applyBorder="1" applyAlignment="1">
      <alignment vertical="center"/>
    </xf>
    <xf numFmtId="164" fontId="45" fillId="0" borderId="15" xfId="45" applyNumberFormat="1" applyFont="1" applyFill="1" applyBorder="1" applyAlignment="1">
      <alignment vertical="center"/>
    </xf>
    <xf numFmtId="0" fontId="45" fillId="34" borderId="15" xfId="0" applyFont="1" applyFill="1" applyBorder="1" applyAlignment="1">
      <alignment horizontal="left" vertical="center" indent="2"/>
    </xf>
    <xf numFmtId="164" fontId="46" fillId="34" borderId="15" xfId="52" applyFont="1" applyFill="1" applyBorder="1" applyAlignment="1">
      <alignment vertical="center"/>
    </xf>
    <xf numFmtId="0" fontId="45" fillId="34" borderId="15" xfId="0" applyFont="1" applyFill="1" applyBorder="1" applyAlignment="1">
      <alignment vertical="center"/>
    </xf>
    <xf numFmtId="164" fontId="45" fillId="34" borderId="15" xfId="52" applyFont="1" applyFill="1" applyBorder="1" applyAlignment="1">
      <alignment vertical="center"/>
    </xf>
    <xf numFmtId="0" fontId="45" fillId="34" borderId="15" xfId="0" applyFont="1" applyFill="1" applyBorder="1" applyAlignment="1">
      <alignment horizontal="left" vertical="center" indent="1"/>
    </xf>
    <xf numFmtId="44" fontId="45" fillId="34" borderId="15" xfId="45" applyFont="1" applyFill="1" applyBorder="1" applyAlignment="1">
      <alignment horizontal="center" vertical="center"/>
    </xf>
    <xf numFmtId="167" fontId="45" fillId="0" borderId="15" xfId="45" applyNumberFormat="1" applyFont="1" applyFill="1" applyBorder="1" applyAlignment="1">
      <alignment horizontal="center" vertical="center"/>
    </xf>
    <xf numFmtId="165" fontId="45" fillId="34" borderId="15" xfId="52" applyNumberFormat="1" applyFont="1" applyFill="1" applyBorder="1" applyAlignment="1">
      <alignment vertical="center"/>
    </xf>
    <xf numFmtId="0" fontId="45" fillId="35" borderId="15" xfId="0" applyFont="1" applyFill="1" applyBorder="1" applyAlignment="1">
      <alignment horizontal="left" vertical="center" indent="1"/>
    </xf>
    <xf numFmtId="44" fontId="45" fillId="35" borderId="15" xfId="45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 indent="3"/>
    </xf>
    <xf numFmtId="0" fontId="45" fillId="0" borderId="15" xfId="0" applyFont="1" applyFill="1" applyBorder="1" applyAlignment="1">
      <alignment vertical="center"/>
    </xf>
    <xf numFmtId="44" fontId="45" fillId="0" borderId="15" xfId="45" applyFont="1" applyFill="1" applyBorder="1" applyAlignment="1">
      <alignment horizontal="center" vertical="center"/>
    </xf>
    <xf numFmtId="167" fontId="45" fillId="0" borderId="15" xfId="45" applyNumberFormat="1" applyFont="1" applyFill="1" applyBorder="1" applyAlignment="1">
      <alignment vertical="center"/>
    </xf>
    <xf numFmtId="164" fontId="45" fillId="0" borderId="15" xfId="52" applyFont="1" applyFill="1" applyBorder="1" applyAlignment="1">
      <alignment horizontal="center" vertical="center"/>
    </xf>
    <xf numFmtId="164" fontId="45" fillId="0" borderId="15" xfId="45" applyNumberFormat="1" applyFont="1" applyFill="1" applyBorder="1" applyAlignment="1">
      <alignment horizontal="center" vertical="center"/>
    </xf>
    <xf numFmtId="164" fontId="45" fillId="0" borderId="15" xfId="52" applyFont="1" applyFill="1" applyBorder="1" applyAlignment="1">
      <alignment horizontal="left" vertical="center" indent="2"/>
    </xf>
    <xf numFmtId="0" fontId="0" fillId="0" borderId="15" xfId="0" applyFill="1" applyBorder="1" applyAlignment="1">
      <alignment horizontal="left" vertical="center" indent="2"/>
    </xf>
    <xf numFmtId="0" fontId="46" fillId="0" borderId="15" xfId="0" applyFont="1" applyFill="1" applyBorder="1" applyAlignment="1">
      <alignment vertical="center"/>
    </xf>
    <xf numFmtId="44" fontId="45" fillId="0" borderId="15" xfId="45" applyFont="1" applyFill="1" applyBorder="1" applyAlignment="1">
      <alignment vertical="center"/>
    </xf>
    <xf numFmtId="0" fontId="45" fillId="0" borderId="12" xfId="0" applyFont="1" applyFill="1" applyBorder="1" applyAlignment="1">
      <alignment horizontal="left" vertical="center" indent="2"/>
    </xf>
    <xf numFmtId="0" fontId="45" fillId="0" borderId="12" xfId="0" applyFont="1" applyFill="1" applyBorder="1" applyAlignment="1">
      <alignment vertical="center"/>
    </xf>
    <xf numFmtId="164" fontId="45" fillId="0" borderId="12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left" vertical="center" indent="2"/>
    </xf>
    <xf numFmtId="164" fontId="0" fillId="0" borderId="15" xfId="45" applyNumberFormat="1" applyFont="1" applyBorder="1" applyAlignment="1">
      <alignment vertical="center"/>
    </xf>
    <xf numFmtId="164" fontId="0" fillId="0" borderId="15" xfId="45" applyNumberFormat="1" applyFont="1" applyFill="1" applyBorder="1" applyAlignment="1">
      <alignment vertical="center"/>
    </xf>
    <xf numFmtId="44" fontId="45" fillId="0" borderId="15" xfId="45" applyFont="1" applyBorder="1" applyAlignment="1">
      <alignment vertical="center"/>
    </xf>
    <xf numFmtId="164" fontId="45" fillId="0" borderId="15" xfId="45" applyNumberFormat="1" applyFont="1" applyBorder="1" applyAlignment="1">
      <alignment vertical="center"/>
    </xf>
    <xf numFmtId="164" fontId="46" fillId="0" borderId="15" xfId="45" applyNumberFormat="1" applyFont="1" applyBorder="1" applyAlignment="1">
      <alignment vertical="center"/>
    </xf>
    <xf numFmtId="44" fontId="45" fillId="0" borderId="12" xfId="45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indent="2"/>
    </xf>
    <xf numFmtId="164" fontId="45" fillId="0" borderId="13" xfId="45" applyNumberFormat="1" applyFont="1" applyBorder="1" applyAlignment="1">
      <alignment vertical="center"/>
    </xf>
    <xf numFmtId="164" fontId="45" fillId="0" borderId="13" xfId="45" applyNumberFormat="1" applyFont="1" applyFill="1" applyBorder="1" applyAlignment="1">
      <alignment vertical="center"/>
    </xf>
    <xf numFmtId="168" fontId="45" fillId="0" borderId="15" xfId="52" applyNumberFormat="1" applyFont="1" applyBorder="1" applyAlignment="1">
      <alignment vertical="center"/>
    </xf>
    <xf numFmtId="168" fontId="45" fillId="0" borderId="15" xfId="52" applyNumberFormat="1" applyFont="1" applyFill="1" applyBorder="1" applyAlignment="1">
      <alignment vertical="center"/>
    </xf>
    <xf numFmtId="44" fontId="46" fillId="0" borderId="15" xfId="45" applyFont="1" applyFill="1" applyBorder="1" applyAlignment="1">
      <alignment vertical="center"/>
    </xf>
    <xf numFmtId="168" fontId="45" fillId="0" borderId="12" xfId="52" applyNumberFormat="1" applyFont="1" applyBorder="1" applyAlignment="1">
      <alignment vertical="center"/>
    </xf>
    <xf numFmtId="168" fontId="45" fillId="0" borderId="12" xfId="52" applyNumberFormat="1" applyFont="1" applyFill="1" applyBorder="1" applyAlignment="1">
      <alignment vertical="center"/>
    </xf>
    <xf numFmtId="167" fontId="45" fillId="0" borderId="12" xfId="45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168" fontId="45" fillId="0" borderId="0" xfId="52" applyNumberFormat="1" applyFont="1" applyBorder="1" applyAlignment="1">
      <alignment vertical="center"/>
    </xf>
    <xf numFmtId="168" fontId="45" fillId="0" borderId="0" xfId="52" applyNumberFormat="1" applyFont="1" applyFill="1" applyBorder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106</xdr:row>
      <xdr:rowOff>0</xdr:rowOff>
    </xdr:from>
    <xdr:to>
      <xdr:col>2</xdr:col>
      <xdr:colOff>742950</xdr:colOff>
      <xdr:row>107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5307925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742950</xdr:colOff>
      <xdr:row>107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25307925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742950</xdr:colOff>
      <xdr:row>107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87025" y="25307925"/>
          <a:ext cx="742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jan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118"/>
      <sheetName val="020118"/>
      <sheetName val="030118"/>
      <sheetName val="040118 "/>
      <sheetName val="050118 "/>
      <sheetName val="060118 "/>
      <sheetName val="070118 "/>
      <sheetName val="080118 "/>
      <sheetName val="090118 "/>
      <sheetName val="100118 "/>
      <sheetName val="110118 "/>
      <sheetName val="120118"/>
      <sheetName val="130118 "/>
      <sheetName val="140118 "/>
      <sheetName val="150118 "/>
      <sheetName val="160118"/>
      <sheetName val="170118 "/>
      <sheetName val="180118"/>
      <sheetName val="190118"/>
      <sheetName val="200118"/>
      <sheetName val="210118"/>
      <sheetName val="220118"/>
      <sheetName val="230118"/>
      <sheetName val="240118"/>
      <sheetName val="250118"/>
      <sheetName val="260118"/>
      <sheetName val="270118"/>
      <sheetName val="280118"/>
      <sheetName val="290118"/>
      <sheetName val="300118"/>
      <sheetName val="310118"/>
      <sheetName val="jan_18 formula"/>
      <sheetName val="jan_18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/>
  <dimension ref="A1:Z109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2" customWidth="1"/>
    <col min="2" max="3" width="18.25390625" style="2" customWidth="1"/>
    <col min="4" max="4" width="17.125" style="2" customWidth="1"/>
    <col min="5" max="5" width="17.00390625" style="2" customWidth="1"/>
    <col min="6" max="6" width="19.375" style="2" customWidth="1"/>
    <col min="7" max="7" width="17.50390625" style="2" customWidth="1"/>
    <col min="8" max="9" width="17.00390625" style="2" customWidth="1"/>
    <col min="10" max="10" width="19.125" style="2" customWidth="1"/>
    <col min="11" max="11" width="18.00390625" style="2" customWidth="1"/>
    <col min="12" max="12" width="18.50390625" style="2" customWidth="1"/>
    <col min="13" max="13" width="17.375" style="2" customWidth="1"/>
    <col min="14" max="14" width="17.625" style="2" bestFit="1" customWidth="1"/>
    <col min="15" max="15" width="20.125" style="2" bestFit="1" customWidth="1"/>
    <col min="16" max="16" width="9.00390625" style="2" customWidth="1"/>
    <col min="17" max="17" width="15.50390625" style="2" bestFit="1" customWidth="1"/>
    <col min="18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5"/>
      <c r="C3" s="4" t="s">
        <v>2</v>
      </c>
      <c r="D3" s="6">
        <v>3.8</v>
      </c>
      <c r="E3" s="7"/>
      <c r="F3" s="8" t="s">
        <v>3</v>
      </c>
      <c r="G3" s="6">
        <v>4</v>
      </c>
      <c r="H3" s="7"/>
      <c r="I3" s="7"/>
      <c r="J3" s="7"/>
      <c r="K3" s="7"/>
      <c r="L3" s="7"/>
      <c r="M3" s="7"/>
      <c r="N3" s="7"/>
      <c r="O3" s="4"/>
    </row>
    <row r="4" spans="1:15" ht="18.75" customHeight="1">
      <c r="A4" s="9" t="s">
        <v>4</v>
      </c>
      <c r="B4" s="9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6</v>
      </c>
    </row>
    <row r="5" spans="1:15" ht="42" customHeight="1">
      <c r="A5" s="9"/>
      <c r="B5" s="11" t="s">
        <v>7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14</v>
      </c>
      <c r="M5" s="11" t="s">
        <v>16</v>
      </c>
      <c r="N5" s="11" t="s">
        <v>17</v>
      </c>
      <c r="O5" s="9"/>
    </row>
    <row r="6" spans="1:15" ht="20.25" customHeight="1">
      <c r="A6" s="9"/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23</v>
      </c>
      <c r="H6" s="13" t="s">
        <v>24</v>
      </c>
      <c r="I6" s="13" t="s">
        <v>25</v>
      </c>
      <c r="J6" s="12" t="s">
        <v>26</v>
      </c>
      <c r="K6" s="12" t="s">
        <v>27</v>
      </c>
      <c r="L6" s="12" t="s">
        <v>28</v>
      </c>
      <c r="M6" s="12" t="s">
        <v>29</v>
      </c>
      <c r="N6" s="12" t="s">
        <v>30</v>
      </c>
      <c r="O6" s="9"/>
    </row>
    <row r="7" spans="1:26" ht="18.75" customHeight="1">
      <c r="A7" s="14" t="s">
        <v>31</v>
      </c>
      <c r="B7" s="15">
        <f>B8+B20+B24</f>
        <v>11245227</v>
      </c>
      <c r="C7" s="15">
        <f>C8+C20+C24</f>
        <v>8091076</v>
      </c>
      <c r="D7" s="15">
        <f>D8+D20+D24</f>
        <v>8652324</v>
      </c>
      <c r="E7" s="15">
        <f>E8+E20+E24</f>
        <v>1249703</v>
      </c>
      <c r="F7" s="15">
        <f aca="true" t="shared" si="0" ref="F7:N7">F8+F20+F24</f>
        <v>7430519</v>
      </c>
      <c r="G7" s="15">
        <f t="shared" si="0"/>
        <v>11415776</v>
      </c>
      <c r="H7" s="15">
        <f>H8+H20+H24</f>
        <v>7983876</v>
      </c>
      <c r="I7" s="15">
        <f>I8+I20+I24</f>
        <v>2339848</v>
      </c>
      <c r="J7" s="15">
        <f>J8+J20+J24</f>
        <v>9714323</v>
      </c>
      <c r="K7" s="15">
        <f>K8+K20+K24</f>
        <v>6935625</v>
      </c>
      <c r="L7" s="15">
        <f>L8+L20+L24</f>
        <v>8746851</v>
      </c>
      <c r="M7" s="15">
        <f t="shared" si="0"/>
        <v>3226671</v>
      </c>
      <c r="N7" s="15">
        <f t="shared" si="0"/>
        <v>2039006</v>
      </c>
      <c r="O7" s="15">
        <f>+O8+O20+O24</f>
        <v>89070825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6" t="s">
        <v>32</v>
      </c>
      <c r="B8" s="17">
        <f>+B9+B12+B16</f>
        <v>5775950</v>
      </c>
      <c r="C8" s="17">
        <f>+C9+C12+C16</f>
        <v>4353629</v>
      </c>
      <c r="D8" s="17">
        <f>+D9+D12+D16</f>
        <v>5032220</v>
      </c>
      <c r="E8" s="17">
        <f>+E9+E12+E16</f>
        <v>659219</v>
      </c>
      <c r="F8" s="17">
        <f aca="true" t="shared" si="1" ref="F8:N8">+F9+F12+F16</f>
        <v>4040211</v>
      </c>
      <c r="G8" s="17">
        <f t="shared" si="1"/>
        <v>6254129</v>
      </c>
      <c r="H8" s="17">
        <f>+H9+H12+H16</f>
        <v>4182726</v>
      </c>
      <c r="I8" s="17">
        <f>+I9+I12+I16</f>
        <v>1247082</v>
      </c>
      <c r="J8" s="17">
        <f>+J9+J12+J16</f>
        <v>5319568</v>
      </c>
      <c r="K8" s="17">
        <f>+K9+K12+K16</f>
        <v>3776470</v>
      </c>
      <c r="L8" s="17">
        <f>+L9+L12+L16</f>
        <v>4448500</v>
      </c>
      <c r="M8" s="17">
        <f t="shared" si="1"/>
        <v>1827659</v>
      </c>
      <c r="N8" s="17">
        <f t="shared" si="1"/>
        <v>1212472</v>
      </c>
      <c r="O8" s="17">
        <f>SUM(B8:N8)</f>
        <v>48129835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8" t="s">
        <v>33</v>
      </c>
      <c r="B9" s="19">
        <v>637897</v>
      </c>
      <c r="C9" s="19">
        <v>608926</v>
      </c>
      <c r="D9" s="19">
        <v>459265</v>
      </c>
      <c r="E9" s="19">
        <v>62075</v>
      </c>
      <c r="F9" s="19">
        <v>397057</v>
      </c>
      <c r="G9" s="19">
        <v>676525</v>
      </c>
      <c r="H9" s="19">
        <v>577498</v>
      </c>
      <c r="I9" s="19">
        <v>172295</v>
      </c>
      <c r="J9" s="19">
        <v>399400</v>
      </c>
      <c r="K9" s="19">
        <v>489938</v>
      </c>
      <c r="L9" s="19">
        <v>406016</v>
      </c>
      <c r="M9" s="19">
        <v>227911</v>
      </c>
      <c r="N9" s="19">
        <v>157271</v>
      </c>
      <c r="O9" s="17">
        <f aca="true" t="shared" si="2" ref="O9:O19">SUM(B9:N9)</f>
        <v>5272074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20" t="s">
        <v>34</v>
      </c>
      <c r="B10" s="21">
        <f>+B9-B11</f>
        <v>637897</v>
      </c>
      <c r="C10" s="21">
        <f>+C9-C11</f>
        <v>608926</v>
      </c>
      <c r="D10" s="21">
        <f>+D9-D11</f>
        <v>459265</v>
      </c>
      <c r="E10" s="21">
        <f>+E9-E11</f>
        <v>62075</v>
      </c>
      <c r="F10" s="21">
        <f aca="true" t="shared" si="3" ref="F10:N10">+F9-F11</f>
        <v>397057</v>
      </c>
      <c r="G10" s="21">
        <f t="shared" si="3"/>
        <v>676525</v>
      </c>
      <c r="H10" s="21">
        <f>+H9-H11</f>
        <v>577498</v>
      </c>
      <c r="I10" s="21">
        <f>+I9-I11</f>
        <v>172295</v>
      </c>
      <c r="J10" s="21">
        <f>+J9-J11</f>
        <v>399400</v>
      </c>
      <c r="K10" s="21">
        <f>+K9-K11</f>
        <v>489938</v>
      </c>
      <c r="L10" s="21">
        <f>+L9-L11</f>
        <v>406016</v>
      </c>
      <c r="M10" s="21">
        <f t="shared" si="3"/>
        <v>227911</v>
      </c>
      <c r="N10" s="21">
        <f t="shared" si="3"/>
        <v>157271</v>
      </c>
      <c r="O10" s="17">
        <f t="shared" si="2"/>
        <v>5272074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20" t="s">
        <v>35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7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22" t="s">
        <v>36</v>
      </c>
      <c r="B12" s="21">
        <f>B13+B14+B15</f>
        <v>4859020</v>
      </c>
      <c r="C12" s="21">
        <f>C13+C14+C15</f>
        <v>3547636</v>
      </c>
      <c r="D12" s="21">
        <f>D13+D14+D15</f>
        <v>4340585</v>
      </c>
      <c r="E12" s="21">
        <f>E13+E14+E15</f>
        <v>567612</v>
      </c>
      <c r="F12" s="21">
        <f aca="true" t="shared" si="4" ref="F12:N12">F13+F14+F15</f>
        <v>3450735</v>
      </c>
      <c r="G12" s="21">
        <f t="shared" si="4"/>
        <v>5253741</v>
      </c>
      <c r="H12" s="21">
        <f>H13+H14+H15</f>
        <v>3416157</v>
      </c>
      <c r="I12" s="21">
        <f>I13+I14+I15</f>
        <v>1016009</v>
      </c>
      <c r="J12" s="21">
        <f>J13+J14+J15</f>
        <v>4653677</v>
      </c>
      <c r="K12" s="21">
        <f>K13+K14+K15</f>
        <v>3111347</v>
      </c>
      <c r="L12" s="21">
        <f>L13+L14+L15</f>
        <v>3808051</v>
      </c>
      <c r="M12" s="21">
        <f t="shared" si="4"/>
        <v>1521857</v>
      </c>
      <c r="N12" s="21">
        <f t="shared" si="4"/>
        <v>1012111</v>
      </c>
      <c r="O12" s="17">
        <f t="shared" si="2"/>
        <v>40558538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20" t="s">
        <v>37</v>
      </c>
      <c r="B13" s="21">
        <v>2530544</v>
      </c>
      <c r="C13" s="21">
        <v>1885946</v>
      </c>
      <c r="D13" s="21">
        <v>2155658</v>
      </c>
      <c r="E13" s="21">
        <v>299525</v>
      </c>
      <c r="F13" s="21">
        <v>1751473</v>
      </c>
      <c r="G13" s="21">
        <v>2706352</v>
      </c>
      <c r="H13" s="21">
        <v>1840382</v>
      </c>
      <c r="I13" s="21">
        <v>548566</v>
      </c>
      <c r="J13" s="21">
        <v>2473915</v>
      </c>
      <c r="K13" s="21">
        <v>1602440</v>
      </c>
      <c r="L13" s="21">
        <v>1958810</v>
      </c>
      <c r="M13" s="21">
        <v>762531</v>
      </c>
      <c r="N13" s="21">
        <v>491791</v>
      </c>
      <c r="O13" s="17">
        <f t="shared" si="2"/>
        <v>21007933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0" t="s">
        <v>38</v>
      </c>
      <c r="B14" s="21">
        <v>2302054</v>
      </c>
      <c r="C14" s="21">
        <v>1632663</v>
      </c>
      <c r="D14" s="21">
        <v>2168785</v>
      </c>
      <c r="E14" s="21">
        <v>264173</v>
      </c>
      <c r="F14" s="21">
        <v>1678975</v>
      </c>
      <c r="G14" s="21">
        <v>2503577</v>
      </c>
      <c r="H14" s="21">
        <v>1553689</v>
      </c>
      <c r="I14" s="21">
        <v>460137</v>
      </c>
      <c r="J14" s="21">
        <v>2162266</v>
      </c>
      <c r="K14" s="21">
        <v>1488918</v>
      </c>
      <c r="L14" s="21">
        <v>1831264</v>
      </c>
      <c r="M14" s="21">
        <v>749846</v>
      </c>
      <c r="N14" s="21">
        <v>514913</v>
      </c>
      <c r="O14" s="17">
        <f t="shared" si="2"/>
        <v>19311260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20" t="s">
        <v>39</v>
      </c>
      <c r="B15" s="21">
        <v>26422</v>
      </c>
      <c r="C15" s="21">
        <v>29027</v>
      </c>
      <c r="D15" s="21">
        <v>16142</v>
      </c>
      <c r="E15" s="21">
        <v>3914</v>
      </c>
      <c r="F15" s="21">
        <v>20287</v>
      </c>
      <c r="G15" s="21">
        <v>43812</v>
      </c>
      <c r="H15" s="21">
        <v>22086</v>
      </c>
      <c r="I15" s="21">
        <v>7306</v>
      </c>
      <c r="J15" s="21">
        <v>17496</v>
      </c>
      <c r="K15" s="21">
        <v>19989</v>
      </c>
      <c r="L15" s="21">
        <v>17977</v>
      </c>
      <c r="M15" s="21">
        <v>9480</v>
      </c>
      <c r="N15" s="21">
        <v>5407</v>
      </c>
      <c r="O15" s="17">
        <f t="shared" si="2"/>
        <v>239345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22" t="s">
        <v>40</v>
      </c>
      <c r="B16" s="21">
        <f>B17+B18+B19</f>
        <v>279033</v>
      </c>
      <c r="C16" s="21">
        <f>C17+C18+C19</f>
        <v>197067</v>
      </c>
      <c r="D16" s="21">
        <f>D17+D18+D19</f>
        <v>232370</v>
      </c>
      <c r="E16" s="21">
        <f>E17+E18+E19</f>
        <v>29532</v>
      </c>
      <c r="F16" s="21">
        <f aca="true" t="shared" si="5" ref="F16:N16">F17+F18+F19</f>
        <v>192419</v>
      </c>
      <c r="G16" s="21">
        <f t="shared" si="5"/>
        <v>323863</v>
      </c>
      <c r="H16" s="21">
        <f>H17+H18+H19</f>
        <v>189071</v>
      </c>
      <c r="I16" s="21">
        <f>I17+I18+I19</f>
        <v>58778</v>
      </c>
      <c r="J16" s="21">
        <f>J17+J18+J19</f>
        <v>266491</v>
      </c>
      <c r="K16" s="21">
        <f>K17+K18+K19</f>
        <v>175185</v>
      </c>
      <c r="L16" s="21">
        <f>L17+L18+L19</f>
        <v>234433</v>
      </c>
      <c r="M16" s="21">
        <f t="shared" si="5"/>
        <v>77891</v>
      </c>
      <c r="N16" s="21">
        <f t="shared" si="5"/>
        <v>43090</v>
      </c>
      <c r="O16" s="17">
        <f t="shared" si="2"/>
        <v>2299223</v>
      </c>
    </row>
    <row r="17" spans="1:26" ht="18.75" customHeight="1">
      <c r="A17" s="20" t="s">
        <v>41</v>
      </c>
      <c r="B17" s="21">
        <v>277600</v>
      </c>
      <c r="C17" s="21">
        <v>195936</v>
      </c>
      <c r="D17" s="21">
        <v>231236</v>
      </c>
      <c r="E17" s="21">
        <v>29353</v>
      </c>
      <c r="F17" s="21">
        <v>191546</v>
      </c>
      <c r="G17" s="21">
        <v>322352</v>
      </c>
      <c r="H17" s="21">
        <v>188063</v>
      </c>
      <c r="I17" s="21">
        <v>58487</v>
      </c>
      <c r="J17" s="21">
        <v>265133</v>
      </c>
      <c r="K17" s="21">
        <v>173938</v>
      </c>
      <c r="L17" s="21">
        <v>232782</v>
      </c>
      <c r="M17" s="21">
        <v>77393</v>
      </c>
      <c r="N17" s="21">
        <v>42733</v>
      </c>
      <c r="O17" s="17">
        <f t="shared" si="2"/>
        <v>2286552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42</v>
      </c>
      <c r="B18" s="21">
        <v>1252</v>
      </c>
      <c r="C18" s="21">
        <v>999</v>
      </c>
      <c r="D18" s="21">
        <v>862</v>
      </c>
      <c r="E18" s="21">
        <v>167</v>
      </c>
      <c r="F18" s="21">
        <v>787</v>
      </c>
      <c r="G18" s="21">
        <v>1228</v>
      </c>
      <c r="H18" s="21">
        <v>820</v>
      </c>
      <c r="I18" s="21">
        <v>245</v>
      </c>
      <c r="J18" s="21">
        <v>1162</v>
      </c>
      <c r="K18" s="21">
        <v>1149</v>
      </c>
      <c r="L18" s="21">
        <v>1516</v>
      </c>
      <c r="M18" s="21">
        <v>434</v>
      </c>
      <c r="N18" s="21">
        <v>308</v>
      </c>
      <c r="O18" s="17">
        <f t="shared" si="2"/>
        <v>10929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20" t="s">
        <v>43</v>
      </c>
      <c r="B19" s="21">
        <v>181</v>
      </c>
      <c r="C19" s="21">
        <v>132</v>
      </c>
      <c r="D19" s="21">
        <v>272</v>
      </c>
      <c r="E19" s="21">
        <v>12</v>
      </c>
      <c r="F19" s="21">
        <v>86</v>
      </c>
      <c r="G19" s="21">
        <v>283</v>
      </c>
      <c r="H19" s="21">
        <v>188</v>
      </c>
      <c r="I19" s="21">
        <v>46</v>
      </c>
      <c r="J19" s="21">
        <v>196</v>
      </c>
      <c r="K19" s="21">
        <v>98</v>
      </c>
      <c r="L19" s="21">
        <v>135</v>
      </c>
      <c r="M19" s="21">
        <v>64</v>
      </c>
      <c r="N19" s="21">
        <v>49</v>
      </c>
      <c r="O19" s="17">
        <f t="shared" si="2"/>
        <v>1742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23" t="s">
        <v>44</v>
      </c>
      <c r="B20" s="24">
        <f>B21+B22+B23</f>
        <v>3613750</v>
      </c>
      <c r="C20" s="24">
        <f>C21+C22+C23</f>
        <v>2196901</v>
      </c>
      <c r="D20" s="24">
        <f>D21+D22+D23</f>
        <v>2115527</v>
      </c>
      <c r="E20" s="24">
        <f>E21+E22+E23</f>
        <v>310502</v>
      </c>
      <c r="F20" s="24">
        <f aca="true" t="shared" si="6" ref="F20:N20">F21+F22+F23</f>
        <v>1927846</v>
      </c>
      <c r="G20" s="24">
        <f t="shared" si="6"/>
        <v>2890894</v>
      </c>
      <c r="H20" s="24">
        <f>H21+H22+H23</f>
        <v>2303920</v>
      </c>
      <c r="I20" s="24">
        <f>I21+I22+I23</f>
        <v>649648</v>
      </c>
      <c r="J20" s="24">
        <f>J21+J22+J23</f>
        <v>2966550</v>
      </c>
      <c r="K20" s="24">
        <f>K21+K22+K23</f>
        <v>1948999</v>
      </c>
      <c r="L20" s="24">
        <f>L21+L22+L23</f>
        <v>3058723</v>
      </c>
      <c r="M20" s="24">
        <f t="shared" si="6"/>
        <v>1019892</v>
      </c>
      <c r="N20" s="24">
        <f t="shared" si="6"/>
        <v>618264</v>
      </c>
      <c r="O20" s="17">
        <f aca="true" t="shared" si="7" ref="O20:O26">SUM(B20:N20)</f>
        <v>25621416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8" t="s">
        <v>45</v>
      </c>
      <c r="B21" s="21">
        <v>2035954</v>
      </c>
      <c r="C21" s="21">
        <v>1323755</v>
      </c>
      <c r="D21" s="21">
        <v>1182496</v>
      </c>
      <c r="E21" s="21">
        <v>185491</v>
      </c>
      <c r="F21" s="21">
        <v>1110966</v>
      </c>
      <c r="G21" s="21">
        <v>1680030</v>
      </c>
      <c r="H21" s="21">
        <v>1377869</v>
      </c>
      <c r="I21" s="21">
        <v>391833</v>
      </c>
      <c r="J21" s="21">
        <v>1746485</v>
      </c>
      <c r="K21" s="21">
        <v>1117583</v>
      </c>
      <c r="L21" s="21">
        <v>1694322</v>
      </c>
      <c r="M21" s="21">
        <v>568068</v>
      </c>
      <c r="N21" s="21">
        <v>334927</v>
      </c>
      <c r="O21" s="17">
        <f t="shared" si="7"/>
        <v>14749779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8" t="s">
        <v>46</v>
      </c>
      <c r="B22" s="21">
        <v>1563693</v>
      </c>
      <c r="C22" s="21">
        <v>861323</v>
      </c>
      <c r="D22" s="21">
        <v>926626</v>
      </c>
      <c r="E22" s="21">
        <v>123475</v>
      </c>
      <c r="F22" s="21">
        <v>808401</v>
      </c>
      <c r="G22" s="21">
        <v>1194354</v>
      </c>
      <c r="H22" s="21">
        <v>916876</v>
      </c>
      <c r="I22" s="21">
        <v>254784</v>
      </c>
      <c r="J22" s="21">
        <v>1210819</v>
      </c>
      <c r="K22" s="21">
        <v>822265</v>
      </c>
      <c r="L22" s="21">
        <v>1353578</v>
      </c>
      <c r="M22" s="21">
        <v>446931</v>
      </c>
      <c r="N22" s="21">
        <v>280740</v>
      </c>
      <c r="O22" s="17">
        <f t="shared" si="7"/>
        <v>10763865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8" t="s">
        <v>47</v>
      </c>
      <c r="B23" s="21">
        <v>14103</v>
      </c>
      <c r="C23" s="21">
        <v>11823</v>
      </c>
      <c r="D23" s="21">
        <v>6405</v>
      </c>
      <c r="E23" s="21">
        <v>1536</v>
      </c>
      <c r="F23" s="21">
        <v>8479</v>
      </c>
      <c r="G23" s="21">
        <v>16510</v>
      </c>
      <c r="H23" s="21">
        <v>9175</v>
      </c>
      <c r="I23" s="21">
        <v>3031</v>
      </c>
      <c r="J23" s="21">
        <v>9246</v>
      </c>
      <c r="K23" s="21">
        <v>9151</v>
      </c>
      <c r="L23" s="21">
        <v>10823</v>
      </c>
      <c r="M23" s="21">
        <v>4893</v>
      </c>
      <c r="N23" s="21">
        <v>2597</v>
      </c>
      <c r="O23" s="17">
        <f t="shared" si="7"/>
        <v>107772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3" t="s">
        <v>48</v>
      </c>
      <c r="B24" s="21">
        <f>B25+B26</f>
        <v>1855527</v>
      </c>
      <c r="C24" s="21">
        <f>C25+C26</f>
        <v>1540546</v>
      </c>
      <c r="D24" s="21">
        <f>D25+D26</f>
        <v>1504577</v>
      </c>
      <c r="E24" s="21">
        <f>E25+E26</f>
        <v>279982</v>
      </c>
      <c r="F24" s="21">
        <f aca="true" t="shared" si="8" ref="F24:N24">F25+F26</f>
        <v>1462462</v>
      </c>
      <c r="G24" s="21">
        <f t="shared" si="8"/>
        <v>2270753</v>
      </c>
      <c r="H24" s="21">
        <f>H25+H26</f>
        <v>1497230</v>
      </c>
      <c r="I24" s="21">
        <f>I25+I26</f>
        <v>443118</v>
      </c>
      <c r="J24" s="21">
        <f>J25+J26</f>
        <v>1428205</v>
      </c>
      <c r="K24" s="21">
        <f>K25+K26</f>
        <v>1210156</v>
      </c>
      <c r="L24" s="21">
        <f>L25+L26</f>
        <v>1239628</v>
      </c>
      <c r="M24" s="21">
        <f t="shared" si="8"/>
        <v>379120</v>
      </c>
      <c r="N24" s="21">
        <f t="shared" si="8"/>
        <v>208270</v>
      </c>
      <c r="O24" s="17">
        <f t="shared" si="7"/>
        <v>15319574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8" t="s">
        <v>49</v>
      </c>
      <c r="B25" s="21">
        <v>1810815</v>
      </c>
      <c r="C25" s="21">
        <v>1511717</v>
      </c>
      <c r="D25" s="21">
        <v>1473983</v>
      </c>
      <c r="E25" s="21">
        <v>275923</v>
      </c>
      <c r="F25" s="21">
        <v>1436404</v>
      </c>
      <c r="G25" s="21">
        <v>2231662</v>
      </c>
      <c r="H25" s="21">
        <v>1473088</v>
      </c>
      <c r="I25" s="21">
        <v>436801</v>
      </c>
      <c r="J25" s="21">
        <v>1395274</v>
      </c>
      <c r="K25" s="21">
        <v>1188362</v>
      </c>
      <c r="L25" s="21">
        <v>1212298</v>
      </c>
      <c r="M25" s="21">
        <v>370332</v>
      </c>
      <c r="N25" s="21">
        <v>202229</v>
      </c>
      <c r="O25" s="17">
        <f t="shared" si="7"/>
        <v>15018888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8" t="s">
        <v>50</v>
      </c>
      <c r="B26" s="21">
        <v>44712</v>
      </c>
      <c r="C26" s="21">
        <v>28829</v>
      </c>
      <c r="D26" s="21">
        <v>30594</v>
      </c>
      <c r="E26" s="21">
        <v>4059</v>
      </c>
      <c r="F26" s="21">
        <v>26058</v>
      </c>
      <c r="G26" s="21">
        <v>39091</v>
      </c>
      <c r="H26" s="21">
        <v>24142</v>
      </c>
      <c r="I26" s="21">
        <v>6317</v>
      </c>
      <c r="J26" s="21">
        <v>32931</v>
      </c>
      <c r="K26" s="21">
        <v>21794</v>
      </c>
      <c r="L26" s="21">
        <v>27330</v>
      </c>
      <c r="M26" s="21">
        <v>8788</v>
      </c>
      <c r="N26" s="21">
        <v>6041</v>
      </c>
      <c r="O26" s="17">
        <f t="shared" si="7"/>
        <v>300686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6"/>
    </row>
    <row r="28" spans="1:26" ht="18.75" customHeight="1">
      <c r="A28" s="25" t="s">
        <v>51</v>
      </c>
      <c r="B28" s="27">
        <f>B29+B30</f>
        <v>2.08270546</v>
      </c>
      <c r="C28" s="27">
        <f aca="true" t="shared" si="9" ref="C28:N28">C29+C30</f>
        <v>2.0121304999999996</v>
      </c>
      <c r="D28" s="27">
        <f t="shared" si="9"/>
        <v>1.86265005</v>
      </c>
      <c r="E28" s="27">
        <f t="shared" si="9"/>
        <v>2.5879184</v>
      </c>
      <c r="F28" s="27">
        <f t="shared" si="9"/>
        <v>2.17494205</v>
      </c>
      <c r="G28" s="27">
        <f t="shared" si="9"/>
        <v>1.7247999999999999</v>
      </c>
      <c r="H28" s="27">
        <f>H29+H30</f>
        <v>2.0285</v>
      </c>
      <c r="I28" s="27">
        <f>I29+I30</f>
        <v>1.9850002</v>
      </c>
      <c r="J28" s="27">
        <f>J29+J30</f>
        <v>1.9703118</v>
      </c>
      <c r="K28" s="27">
        <f>K29+K30</f>
        <v>2.2191343</v>
      </c>
      <c r="L28" s="27">
        <f>L29+L30</f>
        <v>2.12144976</v>
      </c>
      <c r="M28" s="27">
        <f t="shared" si="9"/>
        <v>2.5186314299999997</v>
      </c>
      <c r="N28" s="27">
        <f t="shared" si="9"/>
        <v>2.46767856</v>
      </c>
      <c r="O28" s="28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23" t="s">
        <v>52</v>
      </c>
      <c r="B29" s="27">
        <v>2.0889</v>
      </c>
      <c r="C29" s="27">
        <v>2.018</v>
      </c>
      <c r="D29" s="27">
        <v>1.8682</v>
      </c>
      <c r="E29" s="27">
        <v>2.5942</v>
      </c>
      <c r="F29" s="27">
        <v>2.1813</v>
      </c>
      <c r="G29" s="27">
        <v>1.7299</v>
      </c>
      <c r="H29" s="27">
        <v>2.0341</v>
      </c>
      <c r="I29" s="27">
        <v>1.9906</v>
      </c>
      <c r="J29" s="27">
        <v>1.976</v>
      </c>
      <c r="K29" s="27">
        <v>2.2255</v>
      </c>
      <c r="L29" s="27">
        <v>2.1277</v>
      </c>
      <c r="M29" s="27">
        <v>2.526</v>
      </c>
      <c r="N29" s="27">
        <v>2.475</v>
      </c>
      <c r="O29" s="29"/>
      <c r="P29"/>
    </row>
    <row r="30" spans="1:26" ht="18.75" customHeight="1">
      <c r="A30" s="30" t="s">
        <v>53</v>
      </c>
      <c r="B30" s="27">
        <v>-0.00619454</v>
      </c>
      <c r="C30" s="27">
        <v>-0.0058695</v>
      </c>
      <c r="D30" s="27">
        <v>-0.00554995</v>
      </c>
      <c r="E30" s="27">
        <v>-0.0062816</v>
      </c>
      <c r="F30" s="27">
        <v>-0.00635795</v>
      </c>
      <c r="G30" s="27">
        <v>-0.0051</v>
      </c>
      <c r="H30" s="27">
        <v>-0.0056</v>
      </c>
      <c r="I30" s="27">
        <v>-0.0055998</v>
      </c>
      <c r="J30" s="27">
        <v>-0.0056882</v>
      </c>
      <c r="K30" s="27">
        <v>-0.0063657</v>
      </c>
      <c r="L30" s="27">
        <v>-0.00625024</v>
      </c>
      <c r="M30" s="27">
        <v>-0.00736857</v>
      </c>
      <c r="N30" s="27">
        <v>-0.00732144</v>
      </c>
      <c r="O30" s="31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3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</row>
    <row r="32" spans="1:15" ht="18.75" customHeight="1">
      <c r="A32" s="34" t="s">
        <v>54</v>
      </c>
      <c r="B32" s="35">
        <v>100969.48000000004</v>
      </c>
      <c r="C32" s="35">
        <v>74168.11999999997</v>
      </c>
      <c r="D32" s="35">
        <v>67003.40000000002</v>
      </c>
      <c r="E32" s="35">
        <v>20034.68</v>
      </c>
      <c r="F32" s="35">
        <v>67003.40000000002</v>
      </c>
      <c r="G32" s="35">
        <v>82526.96000000006</v>
      </c>
      <c r="H32" s="35">
        <v>69524.32000000002</v>
      </c>
      <c r="I32" s="35">
        <v>20300.04</v>
      </c>
      <c r="J32" s="35">
        <v>78944.6</v>
      </c>
      <c r="K32" s="35">
        <v>65676.59999999998</v>
      </c>
      <c r="L32" s="35">
        <v>80669.44000000002</v>
      </c>
      <c r="M32" s="35">
        <v>39405.96000000002</v>
      </c>
      <c r="N32" s="35">
        <v>22290.240000000016</v>
      </c>
      <c r="O32" s="36">
        <f>SUM(B32:N32)</f>
        <v>788517.2400000002</v>
      </c>
    </row>
    <row r="33" spans="1:26" ht="18.75" customHeight="1">
      <c r="A33" s="30" t="s">
        <v>55</v>
      </c>
      <c r="B33" s="37">
        <v>761</v>
      </c>
      <c r="C33" s="37">
        <v>559</v>
      </c>
      <c r="D33" s="37">
        <v>505</v>
      </c>
      <c r="E33" s="37">
        <v>151</v>
      </c>
      <c r="F33" s="37">
        <v>505</v>
      </c>
      <c r="G33" s="37">
        <v>622</v>
      </c>
      <c r="H33" s="37">
        <v>524</v>
      </c>
      <c r="I33" s="37">
        <v>153</v>
      </c>
      <c r="J33" s="37">
        <v>595</v>
      </c>
      <c r="K33" s="37">
        <v>495</v>
      </c>
      <c r="L33" s="37">
        <v>608</v>
      </c>
      <c r="M33" s="37">
        <v>297</v>
      </c>
      <c r="N33" s="37">
        <v>168</v>
      </c>
      <c r="O33" s="17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0" t="s">
        <v>56</v>
      </c>
      <c r="B34" s="33">
        <v>4.28</v>
      </c>
      <c r="C34" s="33">
        <v>4.28</v>
      </c>
      <c r="D34" s="33">
        <v>4.28</v>
      </c>
      <c r="E34" s="33">
        <v>4.28</v>
      </c>
      <c r="F34" s="33">
        <v>4.28</v>
      </c>
      <c r="G34" s="33">
        <v>4.28</v>
      </c>
      <c r="H34" s="33">
        <v>4.28</v>
      </c>
      <c r="I34" s="33">
        <v>4.28</v>
      </c>
      <c r="J34" s="33">
        <v>4.28</v>
      </c>
      <c r="K34" s="33">
        <v>4.28</v>
      </c>
      <c r="L34" s="33">
        <v>4.28</v>
      </c>
      <c r="M34" s="33">
        <v>4.28</v>
      </c>
      <c r="N34" s="33">
        <v>4.28</v>
      </c>
      <c r="O34" s="3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</row>
    <row r="36" spans="1:15" ht="18.75" customHeight="1">
      <c r="A36" s="38" t="s">
        <v>57</v>
      </c>
      <c r="B36" s="39">
        <f>B37+B38+B39+B40</f>
        <v>23665868.11183942</v>
      </c>
      <c r="C36" s="39">
        <f aca="true" t="shared" si="10" ref="C36:N36">C37+C38+C39+C40</f>
        <v>16479176.027417997</v>
      </c>
      <c r="D36" s="39">
        <f t="shared" si="10"/>
        <v>16499042.831216201</v>
      </c>
      <c r="E36" s="39">
        <f t="shared" si="10"/>
        <v>3254164.0682352</v>
      </c>
      <c r="F36" s="39">
        <f t="shared" si="10"/>
        <v>16227951.62642395</v>
      </c>
      <c r="G36" s="39">
        <f t="shared" si="10"/>
        <v>19899267.8648</v>
      </c>
      <c r="H36" s="39">
        <f t="shared" si="10"/>
        <v>16373539.676</v>
      </c>
      <c r="I36" s="39">
        <f>I37+I38+I39+I40</f>
        <v>4664898.7879695995</v>
      </c>
      <c r="J36" s="39">
        <f>J37+J38+J39+J40</f>
        <v>19363124.0759114</v>
      </c>
      <c r="K36" s="39">
        <f>K37+K38+K39+K40</f>
        <v>15565480.029437497</v>
      </c>
      <c r="L36" s="39">
        <f>L37+L38+L39+L40</f>
        <v>18762480.45470576</v>
      </c>
      <c r="M36" s="39">
        <f t="shared" si="10"/>
        <v>8238678.954869529</v>
      </c>
      <c r="N36" s="39">
        <f t="shared" si="10"/>
        <v>5053901.62991136</v>
      </c>
      <c r="O36" s="39">
        <f>O37+O38+O39+O40</f>
        <v>184047574.13873795</v>
      </c>
    </row>
    <row r="37" spans="1:15" ht="18.75" customHeight="1">
      <c r="A37" s="40" t="s">
        <v>58</v>
      </c>
      <c r="B37" s="33">
        <f aca="true" t="shared" si="11" ref="B37:N37">B29*B7</f>
        <v>23490154.6803</v>
      </c>
      <c r="C37" s="33">
        <f t="shared" si="11"/>
        <v>16327791.367999999</v>
      </c>
      <c r="D37" s="33">
        <f t="shared" si="11"/>
        <v>16164271.696800001</v>
      </c>
      <c r="E37" s="33">
        <f t="shared" si="11"/>
        <v>3241979.5226</v>
      </c>
      <c r="F37" s="33">
        <f t="shared" si="11"/>
        <v>16208191.0947</v>
      </c>
      <c r="G37" s="33">
        <f t="shared" si="11"/>
        <v>19748150.9024</v>
      </c>
      <c r="H37" s="33">
        <f t="shared" si="11"/>
        <v>16240002.171600001</v>
      </c>
      <c r="I37" s="33">
        <f>I29*I7</f>
        <v>4657701.4288</v>
      </c>
      <c r="J37" s="33">
        <f>J29*J7</f>
        <v>19195502.248</v>
      </c>
      <c r="K37" s="33">
        <f>K29*K7</f>
        <v>15435233.437499998</v>
      </c>
      <c r="L37" s="33">
        <f>L29*L7</f>
        <v>18610674.8727</v>
      </c>
      <c r="M37" s="33">
        <f t="shared" si="11"/>
        <v>8150570.9459999995</v>
      </c>
      <c r="N37" s="33">
        <f t="shared" si="11"/>
        <v>5046539.850000001</v>
      </c>
      <c r="O37" s="35">
        <f>SUM(B37:N37)</f>
        <v>182516764.21940002</v>
      </c>
    </row>
    <row r="38" spans="1:15" ht="18.75" customHeight="1">
      <c r="A38" s="40" t="s">
        <v>59</v>
      </c>
      <c r="B38" s="33">
        <f aca="true" t="shared" si="12" ref="B38:N38">B30*B7</f>
        <v>-69659.00846058001</v>
      </c>
      <c r="C38" s="33">
        <f t="shared" si="12"/>
        <v>-47490.570582</v>
      </c>
      <c r="D38" s="33">
        <f t="shared" si="12"/>
        <v>-48019.965583799996</v>
      </c>
      <c r="E38" s="33">
        <f t="shared" si="12"/>
        <v>-7850.1343648</v>
      </c>
      <c r="F38" s="33">
        <f t="shared" si="12"/>
        <v>-47242.86827605</v>
      </c>
      <c r="G38" s="33">
        <f t="shared" si="12"/>
        <v>-58220.4576</v>
      </c>
      <c r="H38" s="33">
        <f t="shared" si="12"/>
        <v>-44709.7056</v>
      </c>
      <c r="I38" s="33">
        <f>I30*I7</f>
        <v>-13102.6808304</v>
      </c>
      <c r="J38" s="33">
        <f>J30*J7</f>
        <v>-55257.0120886</v>
      </c>
      <c r="K38" s="33">
        <f>K30*K7</f>
        <v>-44150.1080625</v>
      </c>
      <c r="L38" s="33">
        <f>L30*L7</f>
        <v>-54669.91799424</v>
      </c>
      <c r="M38" s="33">
        <f t="shared" si="12"/>
        <v>-23775.95113047</v>
      </c>
      <c r="N38" s="33">
        <f t="shared" si="12"/>
        <v>-14928.46008864</v>
      </c>
      <c r="O38" s="36">
        <f>SUM(B38:N38)</f>
        <v>-529076.8406620801</v>
      </c>
    </row>
    <row r="39" spans="1:15" ht="18.75" customHeight="1">
      <c r="A39" s="40" t="s">
        <v>60</v>
      </c>
      <c r="B39" s="33">
        <f aca="true" t="shared" si="13" ref="B39:N39">B32</f>
        <v>100969.48000000004</v>
      </c>
      <c r="C39" s="33">
        <f t="shared" si="13"/>
        <v>74168.11999999997</v>
      </c>
      <c r="D39" s="33">
        <f t="shared" si="13"/>
        <v>67003.40000000002</v>
      </c>
      <c r="E39" s="33">
        <f t="shared" si="13"/>
        <v>20034.68</v>
      </c>
      <c r="F39" s="33">
        <f t="shared" si="13"/>
        <v>67003.40000000002</v>
      </c>
      <c r="G39" s="33">
        <f t="shared" si="13"/>
        <v>82526.96000000006</v>
      </c>
      <c r="H39" s="33">
        <f t="shared" si="13"/>
        <v>69524.32000000002</v>
      </c>
      <c r="I39" s="33">
        <f>I32</f>
        <v>20300.04</v>
      </c>
      <c r="J39" s="33">
        <f>J32</f>
        <v>78944.6</v>
      </c>
      <c r="K39" s="33">
        <f>K32</f>
        <v>65676.59999999998</v>
      </c>
      <c r="L39" s="33">
        <f>L32</f>
        <v>80669.44000000002</v>
      </c>
      <c r="M39" s="33">
        <f t="shared" si="13"/>
        <v>39405.96000000002</v>
      </c>
      <c r="N39" s="33">
        <f t="shared" si="13"/>
        <v>22290.240000000016</v>
      </c>
      <c r="O39" s="35">
        <f>SUM(B39:N39)</f>
        <v>788517.2400000002</v>
      </c>
    </row>
    <row r="40" spans="1:26" ht="18.75" customHeight="1">
      <c r="A40" s="25" t="s">
        <v>61</v>
      </c>
      <c r="B40" s="33">
        <v>144402.96000000008</v>
      </c>
      <c r="C40" s="33">
        <v>124707.10999999996</v>
      </c>
      <c r="D40" s="33">
        <v>315787.7000000002</v>
      </c>
      <c r="E40" s="33">
        <v>0</v>
      </c>
      <c r="F40" s="33">
        <v>0</v>
      </c>
      <c r="G40" s="33">
        <v>126810.46000000008</v>
      </c>
      <c r="H40" s="33">
        <v>108722.89000000004</v>
      </c>
      <c r="I40" s="33">
        <v>0</v>
      </c>
      <c r="J40" s="33">
        <v>143934.23999999993</v>
      </c>
      <c r="K40" s="33">
        <v>108720.10000000005</v>
      </c>
      <c r="L40" s="33">
        <v>125806.05999999995</v>
      </c>
      <c r="M40" s="33">
        <v>72478</v>
      </c>
      <c r="N40" s="33">
        <v>0</v>
      </c>
      <c r="O40" s="35">
        <f>SUM(B40:N40)</f>
        <v>1271369.5200000005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8"/>
      <c r="B41" s="2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</row>
    <row r="42" spans="1:15" ht="18.75" customHeight="1">
      <c r="A42" s="25" t="s">
        <v>62</v>
      </c>
      <c r="B42" s="36">
        <f>+B43+B46+B59+B60</f>
        <v>-1442641.61</v>
      </c>
      <c r="C42" s="36">
        <f aca="true" t="shared" si="14" ref="C42:N42">+C43+C46+C59+C60</f>
        <v>-1599237.3000000003</v>
      </c>
      <c r="D42" s="36">
        <f t="shared" si="14"/>
        <v>-1179447.4500000002</v>
      </c>
      <c r="E42" s="36">
        <f t="shared" si="14"/>
        <v>-101815.05999999988</v>
      </c>
      <c r="F42" s="36">
        <f t="shared" si="14"/>
        <v>-898319.3599999999</v>
      </c>
      <c r="G42" s="36">
        <f t="shared" si="14"/>
        <v>-1513709.5500000003</v>
      </c>
      <c r="H42" s="36">
        <f t="shared" si="14"/>
        <v>-1320810.13</v>
      </c>
      <c r="I42" s="36">
        <f>+I43+I46+I59+I60</f>
        <v>-526116.89</v>
      </c>
      <c r="J42" s="36">
        <f>+J43+J46+J59+J60</f>
        <v>-853985.8600000001</v>
      </c>
      <c r="K42" s="36">
        <f>+K43+K46+K59+K60</f>
        <v>-1471744.19</v>
      </c>
      <c r="L42" s="36">
        <f>+L43+L46+L59+L60</f>
        <v>-844490.2</v>
      </c>
      <c r="M42" s="36">
        <f t="shared" si="14"/>
        <v>-556098.0700000001</v>
      </c>
      <c r="N42" s="36">
        <f t="shared" si="14"/>
        <v>-408018.22000000003</v>
      </c>
      <c r="O42" s="36">
        <f>+O43+O46+O59+O60</f>
        <v>-12716433.89</v>
      </c>
    </row>
    <row r="43" spans="1:15" ht="18.75" customHeight="1">
      <c r="A43" s="23" t="s">
        <v>63</v>
      </c>
      <c r="B43" s="43">
        <f>B44+B45</f>
        <v>-2528235</v>
      </c>
      <c r="C43" s="43">
        <f>C44+C45</f>
        <v>-2414608.6</v>
      </c>
      <c r="D43" s="43">
        <f>D44+D45</f>
        <v>-1819553.6</v>
      </c>
      <c r="E43" s="43">
        <f>E44+E45</f>
        <v>-246319</v>
      </c>
      <c r="F43" s="43">
        <f aca="true" t="shared" si="15" ref="F43:N43">F44+F45</f>
        <v>-1573626.4</v>
      </c>
      <c r="G43" s="43">
        <f t="shared" si="15"/>
        <v>-2681954.2</v>
      </c>
      <c r="H43" s="43">
        <f t="shared" si="15"/>
        <v>-2289945.4</v>
      </c>
      <c r="I43" s="43">
        <f>I44+I45</f>
        <v>-683321</v>
      </c>
      <c r="J43" s="43">
        <f>J44+J45</f>
        <v>-1582523.6</v>
      </c>
      <c r="K43" s="43">
        <f>K44+K45</f>
        <v>-1941412.4</v>
      </c>
      <c r="L43" s="43">
        <f>L44+L45</f>
        <v>-1608772.8</v>
      </c>
      <c r="M43" s="43">
        <f t="shared" si="15"/>
        <v>-903625.8</v>
      </c>
      <c r="N43" s="43">
        <f t="shared" si="15"/>
        <v>-623583</v>
      </c>
      <c r="O43" s="36">
        <f aca="true" t="shared" si="16" ref="O43:O60">SUM(B43:N43)</f>
        <v>-20897480.8</v>
      </c>
    </row>
    <row r="44" spans="1:26" ht="18.75" customHeight="1">
      <c r="A44" s="18" t="s">
        <v>64</v>
      </c>
      <c r="B44" s="26">
        <v>-2528235</v>
      </c>
      <c r="C44" s="26">
        <v>-2414608.6</v>
      </c>
      <c r="D44" s="26">
        <v>-1819553.6</v>
      </c>
      <c r="E44" s="26">
        <v>-246319</v>
      </c>
      <c r="F44" s="26">
        <v>-1573626.4</v>
      </c>
      <c r="G44" s="26">
        <v>-2681954.2</v>
      </c>
      <c r="H44" s="26">
        <v>-2289945.4</v>
      </c>
      <c r="I44" s="26">
        <v>-683321</v>
      </c>
      <c r="J44" s="26">
        <v>-1582523.6</v>
      </c>
      <c r="K44" s="26">
        <v>-1941412.4</v>
      </c>
      <c r="L44" s="26">
        <v>-1608772.8</v>
      </c>
      <c r="M44" s="26">
        <v>-903625.8</v>
      </c>
      <c r="N44" s="26">
        <v>-623583</v>
      </c>
      <c r="O44" s="44">
        <f t="shared" si="16"/>
        <v>-20897480.8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8" t="s">
        <v>65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23" t="s">
        <v>66</v>
      </c>
      <c r="B46" s="43">
        <f>SUM(B47:B58)</f>
        <v>507214.22</v>
      </c>
      <c r="C46" s="43">
        <f aca="true" t="shared" si="17" ref="C46:N46">SUM(C47:C58)</f>
        <v>364910.17000000004</v>
      </c>
      <c r="D46" s="43">
        <f t="shared" si="17"/>
        <v>267887.36</v>
      </c>
      <c r="E46" s="43">
        <f t="shared" si="17"/>
        <v>-208581.85999999993</v>
      </c>
      <c r="F46" s="43">
        <f t="shared" si="17"/>
        <v>178824.00000000003</v>
      </c>
      <c r="G46" s="43">
        <f t="shared" si="17"/>
        <v>332262.63</v>
      </c>
      <c r="H46" s="43">
        <f t="shared" si="17"/>
        <v>339442.37</v>
      </c>
      <c r="I46" s="43">
        <f t="shared" si="17"/>
        <v>34024.23000000001</v>
      </c>
      <c r="J46" s="43">
        <f t="shared" si="17"/>
        <v>318134.21</v>
      </c>
      <c r="K46" s="43">
        <f t="shared" si="17"/>
        <v>125880.05999999998</v>
      </c>
      <c r="L46" s="43">
        <f t="shared" si="17"/>
        <v>286428.56</v>
      </c>
      <c r="M46" s="43">
        <f t="shared" si="17"/>
        <v>181032.16</v>
      </c>
      <c r="N46" s="43">
        <f t="shared" si="17"/>
        <v>81194.46</v>
      </c>
      <c r="O46" s="43">
        <f>SUM(O47:O58)</f>
        <v>2808652.57</v>
      </c>
    </row>
    <row r="47" spans="1:26" ht="18.75" customHeight="1">
      <c r="A47" s="18" t="s">
        <v>67</v>
      </c>
      <c r="B47" s="29">
        <v>-78438.41999999998</v>
      </c>
      <c r="C47" s="29">
        <v>-48956.25</v>
      </c>
      <c r="D47" s="29">
        <v>-113552.52</v>
      </c>
      <c r="E47" s="29">
        <v>-281812.57999999996</v>
      </c>
      <c r="F47" s="29">
        <v>-207786.08</v>
      </c>
      <c r="G47" s="29">
        <v>-150399.01</v>
      </c>
      <c r="H47" s="29">
        <v>-49477.89000000001</v>
      </c>
      <c r="I47" s="29">
        <v>-46009.65</v>
      </c>
      <c r="J47" s="29">
        <v>-143634.25</v>
      </c>
      <c r="K47" s="29">
        <v>-141495.81</v>
      </c>
      <c r="L47" s="29">
        <v>-161076.76</v>
      </c>
      <c r="M47" s="29">
        <v>-24592.120000000003</v>
      </c>
      <c r="N47" s="29">
        <v>-36254.74</v>
      </c>
      <c r="O47" s="29">
        <f t="shared" si="16"/>
        <v>-1483486.08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8" t="s">
        <v>68</v>
      </c>
      <c r="B48" s="29">
        <v>0</v>
      </c>
      <c r="C48" s="29">
        <v>0</v>
      </c>
      <c r="D48" s="29">
        <v>0</v>
      </c>
      <c r="E48" s="29">
        <v>0</v>
      </c>
      <c r="F48" s="29">
        <v>-3283.2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16"/>
        <v>-3283.2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8" t="s">
        <v>69</v>
      </c>
      <c r="B49" s="29">
        <v>0</v>
      </c>
      <c r="C49" s="29">
        <v>0</v>
      </c>
      <c r="D49" s="29">
        <v>-15500</v>
      </c>
      <c r="E49" s="29">
        <v>0</v>
      </c>
      <c r="F49" s="29">
        <v>-15500</v>
      </c>
      <c r="G49" s="29">
        <v>-15500</v>
      </c>
      <c r="H49" s="29">
        <v>-15500</v>
      </c>
      <c r="I49" s="29">
        <v>-31000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16"/>
        <v>-93000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8" t="s">
        <v>70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45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8" t="s">
        <v>71</v>
      </c>
      <c r="B51" s="29">
        <v>-606.6</v>
      </c>
      <c r="C51" s="29">
        <v>0</v>
      </c>
      <c r="D51" s="29">
        <v>0</v>
      </c>
      <c r="E51" s="29">
        <v>-2493.8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-404.4</v>
      </c>
      <c r="O51" s="29">
        <f t="shared" si="16"/>
        <v>-3504.8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2" t="s">
        <v>72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2" t="s">
        <v>73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2" t="s">
        <v>74</v>
      </c>
      <c r="B54" s="29">
        <v>586259.24</v>
      </c>
      <c r="C54" s="29">
        <v>413866.42000000004</v>
      </c>
      <c r="D54" s="29">
        <v>396939.88</v>
      </c>
      <c r="E54" s="29">
        <v>75724.52</v>
      </c>
      <c r="F54" s="29">
        <v>405393.28</v>
      </c>
      <c r="G54" s="29">
        <v>498161.64</v>
      </c>
      <c r="H54" s="29">
        <v>404420.26</v>
      </c>
      <c r="I54" s="29">
        <v>111033.88</v>
      </c>
      <c r="J54" s="29">
        <v>461768.46</v>
      </c>
      <c r="K54" s="29">
        <v>372132.48</v>
      </c>
      <c r="L54" s="29">
        <v>447505.32</v>
      </c>
      <c r="M54" s="29">
        <v>205624.28</v>
      </c>
      <c r="N54" s="29">
        <v>117853.6</v>
      </c>
      <c r="O54" s="29">
        <f t="shared" si="16"/>
        <v>4496683.26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22" t="s">
        <v>75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16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22" t="s">
        <v>76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16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22" t="s">
        <v>77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16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22" t="s">
        <v>78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-104756.61</v>
      </c>
      <c r="L58" s="29">
        <v>0</v>
      </c>
      <c r="M58" s="29">
        <v>0</v>
      </c>
      <c r="N58" s="29">
        <v>0</v>
      </c>
      <c r="O58" s="29">
        <f t="shared" si="16"/>
        <v>-104756.61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23" t="s">
        <v>79</v>
      </c>
      <c r="B59" s="46">
        <v>578379.1699999999</v>
      </c>
      <c r="C59" s="46">
        <v>450461.13</v>
      </c>
      <c r="D59" s="46">
        <v>372218.79</v>
      </c>
      <c r="E59" s="46">
        <v>353085.80000000005</v>
      </c>
      <c r="F59" s="46">
        <v>496483.04000000004</v>
      </c>
      <c r="G59" s="46">
        <v>835982.02</v>
      </c>
      <c r="H59" s="46">
        <v>629692.9</v>
      </c>
      <c r="I59" s="46">
        <v>123179.88</v>
      </c>
      <c r="J59" s="46">
        <v>410403.52999999997</v>
      </c>
      <c r="K59" s="46">
        <v>343788.14999999997</v>
      </c>
      <c r="L59" s="46">
        <v>477854.04000000004</v>
      </c>
      <c r="M59" s="46">
        <v>166495.57</v>
      </c>
      <c r="N59" s="46">
        <v>134370.32</v>
      </c>
      <c r="O59" s="29">
        <f t="shared" si="16"/>
        <v>5372394.340000001</v>
      </c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23" t="s">
        <v>80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29">
        <f t="shared" si="16"/>
        <v>0</v>
      </c>
      <c r="P60"/>
      <c r="Q60"/>
      <c r="R60"/>
      <c r="S60"/>
      <c r="T60"/>
      <c r="U60"/>
      <c r="V60"/>
      <c r="W60"/>
      <c r="X60"/>
      <c r="Y60"/>
      <c r="Z60"/>
    </row>
    <row r="61" spans="1:15" ht="15" customHeight="1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6"/>
    </row>
    <row r="62" spans="1:26" ht="15.75">
      <c r="A62" s="25" t="s">
        <v>81</v>
      </c>
      <c r="B62" s="49">
        <f aca="true" t="shared" si="18" ref="B62:N62">+B36+B42</f>
        <v>22223226.50183942</v>
      </c>
      <c r="C62" s="49">
        <f t="shared" si="18"/>
        <v>14879938.727417996</v>
      </c>
      <c r="D62" s="49">
        <f t="shared" si="18"/>
        <v>15319595.381216202</v>
      </c>
      <c r="E62" s="49">
        <f t="shared" si="18"/>
        <v>3152349.0082352</v>
      </c>
      <c r="F62" s="49">
        <f t="shared" si="18"/>
        <v>15329632.26642395</v>
      </c>
      <c r="G62" s="49">
        <f t="shared" si="18"/>
        <v>18385558.314799998</v>
      </c>
      <c r="H62" s="49">
        <f t="shared" si="18"/>
        <v>15052729.546</v>
      </c>
      <c r="I62" s="49">
        <f t="shared" si="18"/>
        <v>4138781.8979695993</v>
      </c>
      <c r="J62" s="49">
        <f>+J36+J42</f>
        <v>18509138.2159114</v>
      </c>
      <c r="K62" s="49">
        <f>+K36+K42</f>
        <v>14093735.839437498</v>
      </c>
      <c r="L62" s="49">
        <f>+L36+L42</f>
        <v>17917990.25470576</v>
      </c>
      <c r="M62" s="49">
        <f t="shared" si="18"/>
        <v>7682580.884869529</v>
      </c>
      <c r="N62" s="49">
        <f t="shared" si="18"/>
        <v>4645883.409911361</v>
      </c>
      <c r="O62" s="49">
        <f>SUM(B62:N62)</f>
        <v>171331140.2487379</v>
      </c>
      <c r="P62"/>
      <c r="Q62"/>
      <c r="R62"/>
      <c r="S62"/>
      <c r="T62"/>
      <c r="U62"/>
      <c r="V62"/>
      <c r="W62"/>
      <c r="X62"/>
      <c r="Y62"/>
      <c r="Z62"/>
    </row>
    <row r="63" spans="1:17" ht="15" customHeight="1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  <c r="Q63" s="53"/>
    </row>
    <row r="64" spans="1:17" ht="15" customHeight="1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  <c r="Q64" s="53"/>
    </row>
    <row r="65" spans="1:15" ht="18.75" customHeight="1">
      <c r="A65" s="25" t="s">
        <v>82</v>
      </c>
      <c r="B65" s="57">
        <f>SUM(B66:B79)</f>
        <v>22223226.46</v>
      </c>
      <c r="C65" s="57">
        <f aca="true" t="shared" si="19" ref="C65:N65">SUM(C66:C79)</f>
        <v>14879938.71</v>
      </c>
      <c r="D65" s="57">
        <f t="shared" si="19"/>
        <v>15319595.379999999</v>
      </c>
      <c r="E65" s="57">
        <f t="shared" si="19"/>
        <v>3152348.999999999</v>
      </c>
      <c r="F65" s="57">
        <f t="shared" si="19"/>
        <v>15329632.280000001</v>
      </c>
      <c r="G65" s="57">
        <f t="shared" si="19"/>
        <v>18385558.239999995</v>
      </c>
      <c r="H65" s="57">
        <f t="shared" si="19"/>
        <v>15052729.54</v>
      </c>
      <c r="I65" s="57">
        <f t="shared" si="19"/>
        <v>4138781.900000001</v>
      </c>
      <c r="J65" s="57">
        <f t="shared" si="19"/>
        <v>18509138.200000003</v>
      </c>
      <c r="K65" s="57">
        <f t="shared" si="19"/>
        <v>14093735.829999998</v>
      </c>
      <c r="L65" s="57">
        <f t="shared" si="19"/>
        <v>17917990.229999997</v>
      </c>
      <c r="M65" s="57">
        <f t="shared" si="19"/>
        <v>7682580.83</v>
      </c>
      <c r="N65" s="57">
        <f t="shared" si="19"/>
        <v>4645883.47</v>
      </c>
      <c r="O65" s="49">
        <f>SUM(O66:O79)</f>
        <v>171331140.07</v>
      </c>
    </row>
    <row r="66" spans="1:16" ht="18.75" customHeight="1">
      <c r="A66" s="23" t="s">
        <v>83</v>
      </c>
      <c r="B66" s="57">
        <v>4193569.6599999997</v>
      </c>
      <c r="C66" s="57">
        <v>4352610.8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49">
        <f>SUM(B66:N66)</f>
        <v>8546180.459999999</v>
      </c>
      <c r="P66"/>
    </row>
    <row r="67" spans="1:16" ht="18.75" customHeight="1">
      <c r="A67" s="23" t="s">
        <v>84</v>
      </c>
      <c r="B67" s="57">
        <v>18029656.8</v>
      </c>
      <c r="C67" s="57">
        <v>10527327.910000002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49">
        <f aca="true" t="shared" si="20" ref="O67:O78">SUM(B67:N67)</f>
        <v>28556984.71</v>
      </c>
      <c r="P67"/>
    </row>
    <row r="68" spans="1:17" ht="18.75" customHeight="1">
      <c r="A68" s="23" t="s">
        <v>85</v>
      </c>
      <c r="B68" s="58">
        <v>0</v>
      </c>
      <c r="C68" s="58">
        <v>0</v>
      </c>
      <c r="D68" s="43">
        <v>15319595.379999999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43">
        <f t="shared" si="20"/>
        <v>15319595.379999999</v>
      </c>
      <c r="Q68"/>
    </row>
    <row r="69" spans="1:18" ht="18.75" customHeight="1">
      <c r="A69" s="23" t="s">
        <v>86</v>
      </c>
      <c r="B69" s="58">
        <v>0</v>
      </c>
      <c r="C69" s="58">
        <v>0</v>
      </c>
      <c r="D69" s="58">
        <v>0</v>
      </c>
      <c r="E69" s="43">
        <v>3152348.999999999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49">
        <f t="shared" si="20"/>
        <v>3152348.999999999</v>
      </c>
      <c r="R69"/>
    </row>
    <row r="70" spans="1:19" ht="18.75" customHeight="1">
      <c r="A70" s="23" t="s">
        <v>87</v>
      </c>
      <c r="B70" s="58">
        <v>0</v>
      </c>
      <c r="C70" s="58">
        <v>0</v>
      </c>
      <c r="D70" s="58">
        <v>0</v>
      </c>
      <c r="E70" s="58">
        <v>0</v>
      </c>
      <c r="F70" s="43">
        <v>15329632.280000001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43">
        <f t="shared" si="20"/>
        <v>15329632.280000001</v>
      </c>
      <c r="S70"/>
    </row>
    <row r="71" spans="1:20" ht="18.75" customHeight="1">
      <c r="A71" s="23" t="s">
        <v>88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7">
        <v>18385558.239999995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49">
        <f t="shared" si="20"/>
        <v>18385558.239999995</v>
      </c>
      <c r="T71"/>
    </row>
    <row r="72" spans="1:21" ht="18.75" customHeight="1">
      <c r="A72" s="23" t="s">
        <v>89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7">
        <v>15052729.54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49">
        <f t="shared" si="20"/>
        <v>15052729.54</v>
      </c>
      <c r="U72"/>
    </row>
    <row r="73" spans="1:21" ht="18.75" customHeight="1">
      <c r="A73" s="23" t="s">
        <v>90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7">
        <v>4138781.900000001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49">
        <f t="shared" si="20"/>
        <v>4138781.900000001</v>
      </c>
      <c r="U73"/>
    </row>
    <row r="74" spans="1:22" ht="18.75" customHeight="1">
      <c r="A74" s="23" t="s">
        <v>91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43">
        <v>18509138.200000003</v>
      </c>
      <c r="K74" s="58">
        <v>0</v>
      </c>
      <c r="L74" s="58">
        <v>0</v>
      </c>
      <c r="M74" s="58">
        <v>0</v>
      </c>
      <c r="N74" s="58">
        <v>0</v>
      </c>
      <c r="O74" s="43">
        <f t="shared" si="20"/>
        <v>18509138.200000003</v>
      </c>
      <c r="V74"/>
    </row>
    <row r="75" spans="1:23" ht="18.75" customHeight="1">
      <c r="A75" s="23" t="s">
        <v>92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43">
        <v>14093735.829999998</v>
      </c>
      <c r="L75" s="58">
        <v>0</v>
      </c>
      <c r="M75" s="58">
        <v>0</v>
      </c>
      <c r="N75" s="58">
        <v>0</v>
      </c>
      <c r="O75" s="49">
        <f t="shared" si="20"/>
        <v>14093735.829999998</v>
      </c>
      <c r="W75"/>
    </row>
    <row r="76" spans="1:24" ht="18.75" customHeight="1">
      <c r="A76" s="23" t="s">
        <v>93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43">
        <v>17917990.229999997</v>
      </c>
      <c r="M76" s="58">
        <v>0</v>
      </c>
      <c r="N76" s="59">
        <v>0</v>
      </c>
      <c r="O76" s="43">
        <f t="shared" si="20"/>
        <v>17917990.229999997</v>
      </c>
      <c r="X76"/>
    </row>
    <row r="77" spans="1:25" ht="18.75" customHeight="1">
      <c r="A77" s="23" t="s">
        <v>94</v>
      </c>
      <c r="B77" s="58">
        <v>0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43">
        <v>7682580.83</v>
      </c>
      <c r="N77" s="58">
        <v>0</v>
      </c>
      <c r="O77" s="49">
        <f t="shared" si="20"/>
        <v>7682580.83</v>
      </c>
      <c r="Y77"/>
    </row>
    <row r="78" spans="1:26" ht="18.75" customHeight="1">
      <c r="A78" s="23" t="s">
        <v>95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43">
        <v>4645883.47</v>
      </c>
      <c r="O78" s="43">
        <f t="shared" si="20"/>
        <v>4645883.47</v>
      </c>
      <c r="P78"/>
      <c r="Z78"/>
    </row>
    <row r="79" spans="1:26" ht="18.75" customHeight="1">
      <c r="A79" s="5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/>
      <c r="Q79"/>
      <c r="R79"/>
      <c r="S79"/>
      <c r="T79"/>
      <c r="U79"/>
      <c r="V79"/>
      <c r="W79"/>
      <c r="X79"/>
      <c r="Y79"/>
      <c r="Z79"/>
    </row>
    <row r="80" spans="1:15" ht="17.25" customHeight="1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" customHeight="1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5"/>
    </row>
    <row r="82" spans="1:15" ht="18.75" customHeight="1">
      <c r="A82" s="25" t="s">
        <v>96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49"/>
    </row>
    <row r="83" spans="1:16" ht="18.75" customHeight="1">
      <c r="A83" s="23" t="s">
        <v>97</v>
      </c>
      <c r="B83" s="66">
        <v>2.3422232886950876</v>
      </c>
      <c r="C83" s="66">
        <v>2.291490083956518</v>
      </c>
      <c r="D83" s="66">
        <v>0</v>
      </c>
      <c r="E83" s="66">
        <v>0</v>
      </c>
      <c r="F83" s="58">
        <v>0</v>
      </c>
      <c r="G83" s="58">
        <v>0</v>
      </c>
      <c r="H83" s="66">
        <v>0</v>
      </c>
      <c r="I83" s="66">
        <v>0</v>
      </c>
      <c r="J83" s="66">
        <v>0</v>
      </c>
      <c r="K83" s="66">
        <v>0</v>
      </c>
      <c r="L83" s="58">
        <v>0</v>
      </c>
      <c r="M83" s="66">
        <v>0</v>
      </c>
      <c r="N83" s="66">
        <v>0</v>
      </c>
      <c r="O83" s="49"/>
      <c r="P83"/>
    </row>
    <row r="84" spans="1:16" ht="18.75" customHeight="1">
      <c r="A84" s="23" t="s">
        <v>98</v>
      </c>
      <c r="B84" s="66">
        <v>2.041138342724847</v>
      </c>
      <c r="C84" s="66">
        <v>1.9267618948470944</v>
      </c>
      <c r="D84" s="66">
        <v>0</v>
      </c>
      <c r="E84" s="66">
        <v>0</v>
      </c>
      <c r="F84" s="58">
        <v>0</v>
      </c>
      <c r="G84" s="58">
        <v>0</v>
      </c>
      <c r="H84" s="66">
        <v>0</v>
      </c>
      <c r="I84" s="66">
        <v>0</v>
      </c>
      <c r="J84" s="66">
        <v>0</v>
      </c>
      <c r="K84" s="66">
        <v>0</v>
      </c>
      <c r="L84" s="58">
        <v>0</v>
      </c>
      <c r="M84" s="66">
        <v>0</v>
      </c>
      <c r="N84" s="66">
        <v>0</v>
      </c>
      <c r="O84" s="49"/>
      <c r="P84"/>
    </row>
    <row r="85" spans="1:17" ht="18.75" customHeight="1">
      <c r="A85" s="23" t="s">
        <v>99</v>
      </c>
      <c r="B85" s="66">
        <v>0</v>
      </c>
      <c r="C85" s="66">
        <v>0</v>
      </c>
      <c r="D85" s="67">
        <f>(D$37+D$38+D$39)/D$7</f>
        <v>1.8703940272250787</v>
      </c>
      <c r="E85" s="66">
        <v>0</v>
      </c>
      <c r="F85" s="58">
        <v>0</v>
      </c>
      <c r="G85" s="58">
        <v>0</v>
      </c>
      <c r="H85" s="66">
        <v>0</v>
      </c>
      <c r="I85" s="66">
        <v>0</v>
      </c>
      <c r="J85" s="66">
        <v>0</v>
      </c>
      <c r="K85" s="66">
        <v>0</v>
      </c>
      <c r="L85" s="58">
        <v>0</v>
      </c>
      <c r="M85" s="66">
        <v>0</v>
      </c>
      <c r="N85" s="66">
        <v>0</v>
      </c>
      <c r="O85" s="43"/>
      <c r="Q85"/>
    </row>
    <row r="86" spans="1:18" ht="18.75" customHeight="1">
      <c r="A86" s="23" t="s">
        <v>100</v>
      </c>
      <c r="B86" s="66">
        <v>0</v>
      </c>
      <c r="C86" s="66">
        <v>0</v>
      </c>
      <c r="D86" s="66">
        <v>0</v>
      </c>
      <c r="E86" s="67">
        <f>(E$37+E$38+E$39)/E$7</f>
        <v>2.6039499530970156</v>
      </c>
      <c r="F86" s="58">
        <v>0</v>
      </c>
      <c r="G86" s="58">
        <v>0</v>
      </c>
      <c r="H86" s="66">
        <v>0</v>
      </c>
      <c r="I86" s="66">
        <v>0</v>
      </c>
      <c r="J86" s="66">
        <v>0</v>
      </c>
      <c r="K86" s="66">
        <v>0</v>
      </c>
      <c r="L86" s="58">
        <v>0</v>
      </c>
      <c r="M86" s="66">
        <v>0</v>
      </c>
      <c r="N86" s="66">
        <v>0</v>
      </c>
      <c r="O86" s="49"/>
      <c r="R86"/>
    </row>
    <row r="87" spans="1:19" ht="18.75" customHeight="1">
      <c r="A87" s="23" t="s">
        <v>101</v>
      </c>
      <c r="B87" s="66">
        <v>0</v>
      </c>
      <c r="C87" s="66">
        <v>0</v>
      </c>
      <c r="D87" s="66">
        <v>0</v>
      </c>
      <c r="E87" s="66">
        <v>0</v>
      </c>
      <c r="F87" s="66">
        <f>(F$37+F$38+F$39)/F$7</f>
        <v>2.183959374361865</v>
      </c>
      <c r="G87" s="58">
        <v>0</v>
      </c>
      <c r="H87" s="66">
        <v>0</v>
      </c>
      <c r="I87" s="66">
        <v>0</v>
      </c>
      <c r="J87" s="66">
        <v>0</v>
      </c>
      <c r="K87" s="66">
        <v>0</v>
      </c>
      <c r="L87" s="58">
        <v>0</v>
      </c>
      <c r="M87" s="66">
        <v>0</v>
      </c>
      <c r="N87" s="66">
        <v>0</v>
      </c>
      <c r="O87" s="43"/>
      <c r="S87"/>
    </row>
    <row r="88" spans="1:20" ht="18.75" customHeight="1">
      <c r="A88" s="23" t="s">
        <v>102</v>
      </c>
      <c r="B88" s="66">
        <v>0</v>
      </c>
      <c r="C88" s="66">
        <v>0</v>
      </c>
      <c r="D88" s="66">
        <v>0</v>
      </c>
      <c r="E88" s="66">
        <v>0</v>
      </c>
      <c r="F88" s="58">
        <v>0</v>
      </c>
      <c r="G88" s="66">
        <f>(G$37+G$38+G$39)/G$7</f>
        <v>1.732029202815472</v>
      </c>
      <c r="H88" s="66">
        <v>0</v>
      </c>
      <c r="I88" s="66">
        <v>0</v>
      </c>
      <c r="J88" s="66">
        <v>0</v>
      </c>
      <c r="K88" s="66">
        <v>0</v>
      </c>
      <c r="L88" s="58">
        <v>0</v>
      </c>
      <c r="M88" s="66">
        <v>0</v>
      </c>
      <c r="N88" s="66">
        <v>0</v>
      </c>
      <c r="O88" s="49"/>
      <c r="T88"/>
    </row>
    <row r="89" spans="1:21" ht="18.75" customHeight="1">
      <c r="A89" s="23" t="s">
        <v>103</v>
      </c>
      <c r="B89" s="66">
        <v>0</v>
      </c>
      <c r="C89" s="66">
        <v>0</v>
      </c>
      <c r="D89" s="66">
        <v>0</v>
      </c>
      <c r="E89" s="66">
        <v>0</v>
      </c>
      <c r="F89" s="58">
        <v>0</v>
      </c>
      <c r="G89" s="58">
        <v>0</v>
      </c>
      <c r="H89" s="66">
        <f>(H$37+H$38+H$39)/H$7</f>
        <v>2.0372080911577286</v>
      </c>
      <c r="I89" s="66">
        <v>0</v>
      </c>
      <c r="J89" s="66">
        <v>0</v>
      </c>
      <c r="K89" s="66">
        <v>0</v>
      </c>
      <c r="L89" s="58">
        <v>0</v>
      </c>
      <c r="M89" s="66">
        <v>0</v>
      </c>
      <c r="N89" s="66">
        <v>0</v>
      </c>
      <c r="O89" s="49"/>
      <c r="U89"/>
    </row>
    <row r="90" spans="1:21" ht="18.75" customHeight="1">
      <c r="A90" s="23" t="s">
        <v>104</v>
      </c>
      <c r="B90" s="66">
        <v>0</v>
      </c>
      <c r="C90" s="66">
        <v>0</v>
      </c>
      <c r="D90" s="66">
        <v>0</v>
      </c>
      <c r="E90" s="66">
        <v>0</v>
      </c>
      <c r="F90" s="58">
        <v>0</v>
      </c>
      <c r="G90" s="58">
        <v>0</v>
      </c>
      <c r="H90" s="66">
        <v>0</v>
      </c>
      <c r="I90" s="66">
        <f>(I$37+I$38+I$39)/I$7</f>
        <v>1.9936759943251012</v>
      </c>
      <c r="J90" s="66">
        <v>0</v>
      </c>
      <c r="K90" s="66">
        <v>0</v>
      </c>
      <c r="L90" s="58">
        <v>0</v>
      </c>
      <c r="M90" s="66">
        <v>0</v>
      </c>
      <c r="N90" s="66">
        <v>0</v>
      </c>
      <c r="O90" s="49"/>
      <c r="U90"/>
    </row>
    <row r="91" spans="1:22" ht="18.75" customHeight="1">
      <c r="A91" s="23" t="s">
        <v>105</v>
      </c>
      <c r="B91" s="66">
        <v>0</v>
      </c>
      <c r="C91" s="66">
        <v>0</v>
      </c>
      <c r="D91" s="66">
        <v>0</v>
      </c>
      <c r="E91" s="66">
        <v>0</v>
      </c>
      <c r="F91" s="58">
        <v>0</v>
      </c>
      <c r="G91" s="58">
        <v>0</v>
      </c>
      <c r="H91" s="66">
        <v>0</v>
      </c>
      <c r="I91" s="66">
        <v>0</v>
      </c>
      <c r="J91" s="66">
        <f>(J$37+J$38+J$39)/J$7</f>
        <v>1.978438418808125</v>
      </c>
      <c r="K91" s="66">
        <v>0</v>
      </c>
      <c r="L91" s="58">
        <v>0</v>
      </c>
      <c r="M91" s="66">
        <v>0</v>
      </c>
      <c r="N91" s="66">
        <v>0</v>
      </c>
      <c r="O91" s="43"/>
      <c r="V91"/>
    </row>
    <row r="92" spans="1:23" ht="18.75" customHeight="1">
      <c r="A92" s="23" t="s">
        <v>106</v>
      </c>
      <c r="B92" s="66">
        <v>0</v>
      </c>
      <c r="C92" s="66">
        <v>0</v>
      </c>
      <c r="D92" s="66">
        <v>0</v>
      </c>
      <c r="E92" s="66">
        <v>0</v>
      </c>
      <c r="F92" s="58">
        <v>0</v>
      </c>
      <c r="G92" s="58">
        <v>0</v>
      </c>
      <c r="H92" s="66">
        <v>0</v>
      </c>
      <c r="I92" s="66">
        <v>0</v>
      </c>
      <c r="J92" s="66">
        <v>0</v>
      </c>
      <c r="K92" s="66">
        <f>(K$37+K$38+K$39)/K$7</f>
        <v>2.2286037566098944</v>
      </c>
      <c r="L92" s="58">
        <v>0</v>
      </c>
      <c r="M92" s="66">
        <v>0</v>
      </c>
      <c r="N92" s="66">
        <v>0</v>
      </c>
      <c r="O92" s="49"/>
      <c r="W92"/>
    </row>
    <row r="93" spans="1:24" ht="18.75" customHeight="1">
      <c r="A93" s="23" t="s">
        <v>107</v>
      </c>
      <c r="B93" s="66">
        <v>0</v>
      </c>
      <c r="C93" s="66">
        <v>0</v>
      </c>
      <c r="D93" s="66">
        <v>0</v>
      </c>
      <c r="E93" s="66">
        <v>0</v>
      </c>
      <c r="F93" s="58">
        <v>0</v>
      </c>
      <c r="G93" s="58">
        <v>0</v>
      </c>
      <c r="H93" s="66">
        <v>0</v>
      </c>
      <c r="I93" s="66">
        <v>0</v>
      </c>
      <c r="J93" s="66">
        <v>0</v>
      </c>
      <c r="K93" s="66">
        <v>0</v>
      </c>
      <c r="L93" s="66">
        <f>(L$37+L$38+L$39)/L$7</f>
        <v>2.1306724436835336</v>
      </c>
      <c r="M93" s="66">
        <v>0</v>
      </c>
      <c r="N93" s="66">
        <v>0</v>
      </c>
      <c r="O93" s="43"/>
      <c r="X93"/>
    </row>
    <row r="94" spans="1:25" ht="18.75" customHeight="1">
      <c r="A94" s="23" t="s">
        <v>108</v>
      </c>
      <c r="B94" s="66">
        <v>0</v>
      </c>
      <c r="C94" s="66">
        <v>0</v>
      </c>
      <c r="D94" s="66">
        <v>0</v>
      </c>
      <c r="E94" s="66">
        <v>0</v>
      </c>
      <c r="F94" s="58">
        <v>0</v>
      </c>
      <c r="G94" s="58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f>(M$37+M$38+M$39)/M$7</f>
        <v>2.5308440045079057</v>
      </c>
      <c r="N94" s="66">
        <v>0</v>
      </c>
      <c r="O94" s="68"/>
      <c r="Y94"/>
    </row>
    <row r="95" spans="1:26" ht="18.75" customHeight="1">
      <c r="A95" s="50" t="s">
        <v>109</v>
      </c>
      <c r="B95" s="69">
        <v>0</v>
      </c>
      <c r="C95" s="69">
        <v>0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70">
        <f>(N$37+N$38+N$39)/N$7</f>
        <v>2.4786104748643996</v>
      </c>
      <c r="O95" s="71"/>
      <c r="P95"/>
      <c r="Z95"/>
    </row>
    <row r="96" spans="1:14" ht="21" customHeight="1">
      <c r="A96" s="72" t="s">
        <v>110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4"/>
    </row>
    <row r="97" spans="1:14" ht="21" customHeight="1">
      <c r="A97" s="75" t="s">
        <v>111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21" customHeight="1">
      <c r="A98" s="75" t="s">
        <v>112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21" customHeight="1">
      <c r="A99" s="76" t="s">
        <v>113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1:14" ht="21" customHeight="1">
      <c r="A100" s="78" t="s">
        <v>114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1:14" ht="21" customHeight="1">
      <c r="A101" s="78" t="s">
        <v>115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1:14" ht="21" customHeight="1">
      <c r="A102" s="78" t="s">
        <v>116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1:14" ht="21" customHeight="1">
      <c r="A103" s="78" t="s">
        <v>117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1:14" ht="15.75">
      <c r="A104" s="75" t="s">
        <v>118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6" ht="14.25">
      <c r="B106" s="79"/>
    </row>
    <row r="107" spans="8:9" ht="14.25">
      <c r="H107" s="80"/>
      <c r="I107" s="80"/>
    </row>
    <row r="108" ht="14.25"/>
    <row r="109" spans="8:12" ht="14.25">
      <c r="H109" s="81"/>
      <c r="I109" s="81"/>
      <c r="J109" s="82"/>
      <c r="K109" s="82"/>
      <c r="L109" s="82"/>
    </row>
  </sheetData>
  <sheetProtection/>
  <mergeCells count="9">
    <mergeCell ref="A97:N97"/>
    <mergeCell ref="A98:N98"/>
    <mergeCell ref="A104:N104"/>
    <mergeCell ref="A1:O1"/>
    <mergeCell ref="A2:O2"/>
    <mergeCell ref="A4:A6"/>
    <mergeCell ref="B4:N4"/>
    <mergeCell ref="O4:O6"/>
    <mergeCell ref="A80:O80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2018-02-07T17:40:13Z</dcterms:created>
  <dcterms:modified xsi:type="dcterms:W3CDTF">2018-02-07T17:40:50Z</dcterms:modified>
  <cp:category/>
  <cp:version/>
  <cp:contentType/>
  <cp:contentStatus/>
</cp:coreProperties>
</file>