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<sst xmlns="http://schemas.openxmlformats.org/spreadsheetml/2006/main" count="113" uniqueCount="111">
  <si>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</si>
  <si>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</si>
  <si>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</si>
  <si>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</si>
  <si>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</si>
  <si>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</si>
  <si>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</si>
  <si>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</si>
  <si>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</si>
  <si>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</si>
  <si>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</si>
  <si>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</si>
  <si>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</si>
  <si>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</si>
  <si>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</si>
  <si>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</si>
  <si>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</si>
  <si>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</si>
  <si>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</si>
  <si>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</si>
  <si>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</si>
  <si>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</si>
  <si>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</si>
  <si>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</si>
  <si>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</si>
  <si>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</si>
  <si>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</si>
  <si>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</si>
  <si>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</si>
  <si>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</si>
  <si>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</si>
  <si>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</si>
  <si>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</si>
  <si>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</si>
  <si>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</si>
  <si>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</si>
  <si>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</si>
  <si>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</si>
  <si>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</si>
  <si>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</si>
  <si>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</si>
  <si>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</si>
  <si>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</si>
  <si>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</si>
  <si>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</si>
  <si>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</si>
  <si>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</si>
  <si>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</si>
  <si>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</si>
  <si>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</si>
  <si>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</si>
  <si>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</si>
  <si>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</si>
  <si>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</si>
  <si>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</si>
  <si>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</si>
  <si>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</si>
  <si>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</si>
  <si>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</si>
  <si>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</si>
  <si>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</si>
  <si>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</si>
  <si>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</si>
  <si>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</si>
  <si>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</si>
  <si>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</si>
  <si>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</si>
  <si>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</si>
  <si>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</si>
  <si>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</si>
  <si>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</si>
  <si>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</si>
  <si>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</si>
  <si>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</si>
  <si>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</si>
  <si>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</si>
  <si>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</si>
  <si>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</si>
  <si>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</si>
  <si>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</si>
  <si>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</si>
  <si>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</si>
  <si>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</si>
  <si>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</si>
  <si>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</si>
  <si>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</si>
  <si>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</si>
  <si>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</si>
  <si>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</si>
  <si>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</si>
  <si>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</si>
  <si>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</si>
  <si>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</si>
  <si>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</si>
  <si>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</si>
  <si>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</si>
  <si>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</si>
  <si>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</si>
  <si>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</si>
  <si>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</si>
  <si>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</si>
  <si>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</si>
  <si>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</si>
  <si>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</si>
  <si>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</si>
  <si>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</si>
  <si>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31/01/18 - VENCIMENTO 07/02/18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</si>
  <si>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(2)</t>
    </r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</si>
  <si>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(1)</t>
    </r>
  </si>
  <si>
    <t>(2) Tarifa de remuneração de cada empresa considerando o  reequilibrio interno estabelecido e informado pelo consórcio. Não consideram os acertos financeiros previstos no item 7.</t>
  </si>
  <si>
    <t>(1) Revisão remuneração referente ao diesel, previsto contratualmente, período de 31/12/17 a 31/01/18.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</si>
</sst>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8" sqref="A58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462201</v>
      </c>
      <c r="C7" s="10">
        <f>C8+C20+C24</f>
        <v>344076</v>
      </c>
      <c r="D7" s="10">
        <f>D8+D20+D24</f>
        <v>353203</v>
      </c>
      <c r="E7" s="10">
        <f>E8+E20+E24</f>
        <v>59185</v>
      </c>
      <c r="F7" s="10">
        <f aca="true" t="shared" si="0" ref="F7:N7">F8+F20+F24</f>
        <v>309564</v>
      </c>
      <c r="G7" s="10">
        <f t="shared" si="0"/>
        <v>484113</v>
      </c>
      <c r="H7" s="10">
        <f>H8+H20+H24</f>
        <v>337059</v>
      </c>
      <c r="I7" s="10">
        <f>I8+I20+I24</f>
        <v>103843</v>
      </c>
      <c r="J7" s="10">
        <f>J8+J20+J24</f>
        <v>395492</v>
      </c>
      <c r="K7" s="10">
        <f>K8+K20+K24</f>
        <v>284274</v>
      </c>
      <c r="L7" s="10">
        <f>L8+L20+L24</f>
        <v>346773</v>
      </c>
      <c r="M7" s="10">
        <f t="shared" si="0"/>
        <v>140762</v>
      </c>
      <c r="N7" s="10">
        <f t="shared" si="0"/>
        <v>86364</v>
      </c>
      <c r="O7" s="10">
        <f>+O8+O20+O24</f>
        <v>3706909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234737</v>
      </c>
      <c r="C8" s="12">
        <f>+C9+C12+C16</f>
        <v>184015</v>
      </c>
      <c r="D8" s="12">
        <f>+D9+D12+D16</f>
        <v>205428</v>
      </c>
      <c r="E8" s="12">
        <f>+E9+E12+E16</f>
        <v>30950</v>
      </c>
      <c r="F8" s="12">
        <f aca="true" t="shared" si="1" ref="F8:N8">+F9+F12+F16</f>
        <v>167085</v>
      </c>
      <c r="G8" s="12">
        <f t="shared" si="1"/>
        <v>263475</v>
      </c>
      <c r="H8" s="12">
        <f>+H9+H12+H16</f>
        <v>175136</v>
      </c>
      <c r="I8" s="12">
        <f>+I9+I12+I16</f>
        <v>54820</v>
      </c>
      <c r="J8" s="12">
        <f>+J9+J12+J16</f>
        <v>216707</v>
      </c>
      <c r="K8" s="12">
        <f>+K9+K12+K16</f>
        <v>153514</v>
      </c>
      <c r="L8" s="12">
        <f>+L9+L12+L16</f>
        <v>174943</v>
      </c>
      <c r="M8" s="12">
        <f t="shared" si="1"/>
        <v>79517</v>
      </c>
      <c r="N8" s="12">
        <f t="shared" si="1"/>
        <v>51122</v>
      </c>
      <c r="O8" s="12">
        <f>SUM(B8:N8)</f>
        <v>1991449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23104</v>
      </c>
      <c r="C9" s="14">
        <v>23672</v>
      </c>
      <c r="D9" s="14">
        <v>16576</v>
      </c>
      <c r="E9" s="14">
        <v>2700</v>
      </c>
      <c r="F9" s="14">
        <v>14480</v>
      </c>
      <c r="G9" s="14">
        <v>25779</v>
      </c>
      <c r="H9" s="14">
        <v>22615</v>
      </c>
      <c r="I9" s="14">
        <v>7076</v>
      </c>
      <c r="J9" s="14">
        <v>14819</v>
      </c>
      <c r="K9" s="14">
        <v>18492</v>
      </c>
      <c r="L9" s="14">
        <v>14826</v>
      </c>
      <c r="M9" s="14">
        <v>9443</v>
      </c>
      <c r="N9" s="14">
        <v>6568</v>
      </c>
      <c r="O9" s="12">
        <f aca="true" t="shared" si="2" ref="O9:O19">SUM(B9:N9)</f>
        <v>200150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23104</v>
      </c>
      <c r="C10" s="14">
        <f>+C9-C11</f>
        <v>23672</v>
      </c>
      <c r="D10" s="14">
        <f>+D9-D11</f>
        <v>16576</v>
      </c>
      <c r="E10" s="14">
        <f>+E9-E11</f>
        <v>2700</v>
      </c>
      <c r="F10" s="14">
        <f aca="true" t="shared" si="3" ref="F10:N10">+F9-F11</f>
        <v>14480</v>
      </c>
      <c r="G10" s="14">
        <f t="shared" si="3"/>
        <v>25779</v>
      </c>
      <c r="H10" s="14">
        <f>+H9-H11</f>
        <v>22615</v>
      </c>
      <c r="I10" s="14">
        <f>+I9-I11</f>
        <v>7076</v>
      </c>
      <c r="J10" s="14">
        <f>+J9-J11</f>
        <v>14819</v>
      </c>
      <c r="K10" s="14">
        <f>+K9-K11</f>
        <v>18492</v>
      </c>
      <c r="L10" s="14">
        <f>+L9-L11</f>
        <v>14826</v>
      </c>
      <c r="M10" s="14">
        <f t="shared" si="3"/>
        <v>9443</v>
      </c>
      <c r="N10" s="14">
        <f t="shared" si="3"/>
        <v>6568</v>
      </c>
      <c r="O10" s="12">
        <f t="shared" si="2"/>
        <v>200150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200522</v>
      </c>
      <c r="C12" s="14">
        <f>C13+C14+C15</f>
        <v>152129</v>
      </c>
      <c r="D12" s="14">
        <f>D13+D14+D15</f>
        <v>179803</v>
      </c>
      <c r="E12" s="14">
        <f>E13+E14+E15</f>
        <v>26998</v>
      </c>
      <c r="F12" s="14">
        <f aca="true" t="shared" si="4" ref="F12:N12">F13+F14+F15</f>
        <v>144835</v>
      </c>
      <c r="G12" s="14">
        <f t="shared" si="4"/>
        <v>224302</v>
      </c>
      <c r="H12" s="14">
        <f>H13+H14+H15</f>
        <v>144691</v>
      </c>
      <c r="I12" s="14">
        <f>I13+I14+I15</f>
        <v>45199</v>
      </c>
      <c r="J12" s="14">
        <f>J13+J14+J15</f>
        <v>191120</v>
      </c>
      <c r="K12" s="14">
        <f>K13+K14+K15</f>
        <v>128046</v>
      </c>
      <c r="L12" s="14">
        <f>L13+L14+L15</f>
        <v>151389</v>
      </c>
      <c r="M12" s="14">
        <f t="shared" si="4"/>
        <v>66695</v>
      </c>
      <c r="N12" s="14">
        <f t="shared" si="4"/>
        <v>42747</v>
      </c>
      <c r="O12" s="12">
        <f t="shared" si="2"/>
        <v>1698476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107281</v>
      </c>
      <c r="C13" s="14">
        <v>82621</v>
      </c>
      <c r="D13" s="14">
        <v>91151</v>
      </c>
      <c r="E13" s="14">
        <v>14571</v>
      </c>
      <c r="F13" s="14">
        <v>75350</v>
      </c>
      <c r="G13" s="14">
        <v>118247</v>
      </c>
      <c r="H13" s="14">
        <v>79994</v>
      </c>
      <c r="I13" s="14">
        <v>25133</v>
      </c>
      <c r="J13" s="14">
        <v>104862</v>
      </c>
      <c r="K13" s="14">
        <v>67718</v>
      </c>
      <c r="L13" s="14">
        <v>80869</v>
      </c>
      <c r="M13" s="14">
        <v>34758</v>
      </c>
      <c r="N13" s="14">
        <v>21597</v>
      </c>
      <c r="O13" s="12">
        <f t="shared" si="2"/>
        <v>904152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92136</v>
      </c>
      <c r="C14" s="14">
        <v>68247</v>
      </c>
      <c r="D14" s="14">
        <v>88075</v>
      </c>
      <c r="E14" s="14">
        <v>12264</v>
      </c>
      <c r="F14" s="14">
        <v>68713</v>
      </c>
      <c r="G14" s="14">
        <v>104268</v>
      </c>
      <c r="H14" s="14">
        <v>63736</v>
      </c>
      <c r="I14" s="14">
        <v>19734</v>
      </c>
      <c r="J14" s="14">
        <v>85599</v>
      </c>
      <c r="K14" s="14">
        <v>59565</v>
      </c>
      <c r="L14" s="14">
        <v>69805</v>
      </c>
      <c r="M14" s="14">
        <v>31518</v>
      </c>
      <c r="N14" s="14">
        <v>20949</v>
      </c>
      <c r="O14" s="12">
        <f t="shared" si="2"/>
        <v>784609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1105</v>
      </c>
      <c r="C15" s="14">
        <v>1261</v>
      </c>
      <c r="D15" s="14">
        <v>577</v>
      </c>
      <c r="E15" s="14">
        <v>163</v>
      </c>
      <c r="F15" s="14">
        <v>772</v>
      </c>
      <c r="G15" s="14">
        <v>1787</v>
      </c>
      <c r="H15" s="14">
        <v>961</v>
      </c>
      <c r="I15" s="14">
        <v>332</v>
      </c>
      <c r="J15" s="14">
        <v>659</v>
      </c>
      <c r="K15" s="14">
        <v>763</v>
      </c>
      <c r="L15" s="14">
        <v>715</v>
      </c>
      <c r="M15" s="14">
        <v>419</v>
      </c>
      <c r="N15" s="14">
        <v>201</v>
      </c>
      <c r="O15" s="12">
        <f t="shared" si="2"/>
        <v>9715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11111</v>
      </c>
      <c r="C16" s="14">
        <f>C17+C18+C19</f>
        <v>8214</v>
      </c>
      <c r="D16" s="14">
        <f>D17+D18+D19</f>
        <v>9049</v>
      </c>
      <c r="E16" s="14">
        <f>E17+E18+E19</f>
        <v>1252</v>
      </c>
      <c r="F16" s="14">
        <f aca="true" t="shared" si="5" ref="F16:N16">F17+F18+F19</f>
        <v>7770</v>
      </c>
      <c r="G16" s="14">
        <f t="shared" si="5"/>
        <v>13394</v>
      </c>
      <c r="H16" s="14">
        <f>H17+H18+H19</f>
        <v>7830</v>
      </c>
      <c r="I16" s="14">
        <f>I17+I18+I19</f>
        <v>2545</v>
      </c>
      <c r="J16" s="14">
        <f>J17+J18+J19</f>
        <v>10768</v>
      </c>
      <c r="K16" s="14">
        <f>K17+K18+K19</f>
        <v>6976</v>
      </c>
      <c r="L16" s="14">
        <f>L17+L18+L19</f>
        <v>8728</v>
      </c>
      <c r="M16" s="14">
        <f t="shared" si="5"/>
        <v>3379</v>
      </c>
      <c r="N16" s="14">
        <f t="shared" si="5"/>
        <v>1807</v>
      </c>
      <c r="O16" s="12">
        <f t="shared" si="2"/>
        <v>92823</v>
      </c>
    </row>
    <row r="17" spans="1:26" ht="18.75" customHeight="1">
      <c r="A17" s="15" t="s">
        <v>16</v>
      </c>
      <c r="B17" s="14">
        <v>11051</v>
      </c>
      <c r="C17" s="14">
        <v>8148</v>
      </c>
      <c r="D17" s="14">
        <v>9002</v>
      </c>
      <c r="E17" s="14">
        <v>1246</v>
      </c>
      <c r="F17" s="14">
        <v>7706</v>
      </c>
      <c r="G17" s="14">
        <v>13332</v>
      </c>
      <c r="H17" s="14">
        <v>7787</v>
      </c>
      <c r="I17" s="14">
        <v>2534</v>
      </c>
      <c r="J17" s="14">
        <v>10719</v>
      </c>
      <c r="K17" s="14">
        <v>6928</v>
      </c>
      <c r="L17" s="14">
        <v>8653</v>
      </c>
      <c r="M17" s="14">
        <v>3355</v>
      </c>
      <c r="N17" s="14">
        <v>1792</v>
      </c>
      <c r="O17" s="12">
        <f t="shared" si="2"/>
        <v>92253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47</v>
      </c>
      <c r="C18" s="14">
        <v>57</v>
      </c>
      <c r="D18" s="14">
        <v>32</v>
      </c>
      <c r="E18" s="14">
        <v>6</v>
      </c>
      <c r="F18" s="14">
        <v>51</v>
      </c>
      <c r="G18" s="14">
        <v>51</v>
      </c>
      <c r="H18" s="14">
        <v>30</v>
      </c>
      <c r="I18" s="14">
        <v>8</v>
      </c>
      <c r="J18" s="14">
        <v>46</v>
      </c>
      <c r="K18" s="14">
        <v>46</v>
      </c>
      <c r="L18" s="14">
        <v>71</v>
      </c>
      <c r="M18" s="14">
        <v>19</v>
      </c>
      <c r="N18" s="14">
        <v>14</v>
      </c>
      <c r="O18" s="12">
        <f t="shared" si="2"/>
        <v>478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13</v>
      </c>
      <c r="C19" s="14">
        <v>9</v>
      </c>
      <c r="D19" s="14">
        <v>15</v>
      </c>
      <c r="E19" s="14">
        <v>0</v>
      </c>
      <c r="F19" s="14">
        <v>13</v>
      </c>
      <c r="G19" s="14">
        <v>11</v>
      </c>
      <c r="H19" s="14">
        <v>13</v>
      </c>
      <c r="I19" s="14">
        <v>3</v>
      </c>
      <c r="J19" s="14">
        <v>3</v>
      </c>
      <c r="K19" s="14">
        <v>2</v>
      </c>
      <c r="L19" s="14">
        <v>4</v>
      </c>
      <c r="M19" s="14">
        <v>5</v>
      </c>
      <c r="N19" s="14">
        <v>1</v>
      </c>
      <c r="O19" s="12">
        <f t="shared" si="2"/>
        <v>92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152554</v>
      </c>
      <c r="C20" s="18">
        <f>C21+C22+C23</f>
        <v>94925</v>
      </c>
      <c r="D20" s="18">
        <f>D21+D22+D23</f>
        <v>86507</v>
      </c>
      <c r="E20" s="18">
        <f>E21+E22+E23</f>
        <v>14903</v>
      </c>
      <c r="F20" s="18">
        <f aca="true" t="shared" si="6" ref="F20:N20">F21+F22+F23</f>
        <v>80955</v>
      </c>
      <c r="G20" s="18">
        <f t="shared" si="6"/>
        <v>124668</v>
      </c>
      <c r="H20" s="18">
        <f>H21+H22+H23</f>
        <v>99113</v>
      </c>
      <c r="I20" s="18">
        <f>I21+I22+I23</f>
        <v>29523</v>
      </c>
      <c r="J20" s="18">
        <f>J21+J22+J23</f>
        <v>121591</v>
      </c>
      <c r="K20" s="18">
        <f>K21+K22+K23</f>
        <v>81711</v>
      </c>
      <c r="L20" s="18">
        <f>L21+L22+L23</f>
        <v>122815</v>
      </c>
      <c r="M20" s="18">
        <f t="shared" si="6"/>
        <v>45003</v>
      </c>
      <c r="N20" s="18">
        <f t="shared" si="6"/>
        <v>26507</v>
      </c>
      <c r="O20" s="12">
        <f aca="true" t="shared" si="7" ref="O20:O26">SUM(B20:N20)</f>
        <v>1080775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88032</v>
      </c>
      <c r="C21" s="14">
        <v>58943</v>
      </c>
      <c r="D21" s="14">
        <v>50343</v>
      </c>
      <c r="E21" s="14">
        <v>9146</v>
      </c>
      <c r="F21" s="14">
        <v>48086</v>
      </c>
      <c r="G21" s="14">
        <v>75537</v>
      </c>
      <c r="H21" s="14">
        <v>60978</v>
      </c>
      <c r="I21" s="14">
        <v>18537</v>
      </c>
      <c r="J21" s="14">
        <v>74208</v>
      </c>
      <c r="K21" s="14">
        <v>48114</v>
      </c>
      <c r="L21" s="14">
        <v>70516</v>
      </c>
      <c r="M21" s="14">
        <v>25809</v>
      </c>
      <c r="N21" s="14">
        <v>14921</v>
      </c>
      <c r="O21" s="12">
        <f t="shared" si="7"/>
        <v>643170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64004</v>
      </c>
      <c r="C22" s="14">
        <v>35503</v>
      </c>
      <c r="D22" s="14">
        <v>35926</v>
      </c>
      <c r="E22" s="14">
        <v>5677</v>
      </c>
      <c r="F22" s="14">
        <v>32537</v>
      </c>
      <c r="G22" s="14">
        <v>48454</v>
      </c>
      <c r="H22" s="14">
        <v>37742</v>
      </c>
      <c r="I22" s="14">
        <v>10879</v>
      </c>
      <c r="J22" s="14">
        <v>47062</v>
      </c>
      <c r="K22" s="14">
        <v>33262</v>
      </c>
      <c r="L22" s="14">
        <v>51913</v>
      </c>
      <c r="M22" s="14">
        <v>19008</v>
      </c>
      <c r="N22" s="14">
        <v>11490</v>
      </c>
      <c r="O22" s="12">
        <f t="shared" si="7"/>
        <v>433457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518</v>
      </c>
      <c r="C23" s="14">
        <v>479</v>
      </c>
      <c r="D23" s="14">
        <v>238</v>
      </c>
      <c r="E23" s="14">
        <v>80</v>
      </c>
      <c r="F23" s="14">
        <v>332</v>
      </c>
      <c r="G23" s="14">
        <v>677</v>
      </c>
      <c r="H23" s="14">
        <v>393</v>
      </c>
      <c r="I23" s="14">
        <v>107</v>
      </c>
      <c r="J23" s="14">
        <v>321</v>
      </c>
      <c r="K23" s="14">
        <v>335</v>
      </c>
      <c r="L23" s="14">
        <v>386</v>
      </c>
      <c r="M23" s="14">
        <v>186</v>
      </c>
      <c r="N23" s="14">
        <v>96</v>
      </c>
      <c r="O23" s="12">
        <f t="shared" si="7"/>
        <v>4148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74910</v>
      </c>
      <c r="C24" s="14">
        <f>C25+C26</f>
        <v>65136</v>
      </c>
      <c r="D24" s="14">
        <f>D25+D26</f>
        <v>61268</v>
      </c>
      <c r="E24" s="14">
        <f>E25+E26</f>
        <v>13332</v>
      </c>
      <c r="F24" s="14">
        <f aca="true" t="shared" si="8" ref="F24:N24">F25+F26</f>
        <v>61524</v>
      </c>
      <c r="G24" s="14">
        <f t="shared" si="8"/>
        <v>95970</v>
      </c>
      <c r="H24" s="14">
        <f>H25+H26</f>
        <v>62810</v>
      </c>
      <c r="I24" s="14">
        <f>I25+I26</f>
        <v>19500</v>
      </c>
      <c r="J24" s="14">
        <f>J25+J26</f>
        <v>57194</v>
      </c>
      <c r="K24" s="14">
        <f>K25+K26</f>
        <v>49049</v>
      </c>
      <c r="L24" s="14">
        <f>L25+L26</f>
        <v>49015</v>
      </c>
      <c r="M24" s="14">
        <f t="shared" si="8"/>
        <v>16242</v>
      </c>
      <c r="N24" s="14">
        <f t="shared" si="8"/>
        <v>8735</v>
      </c>
      <c r="O24" s="12">
        <f t="shared" si="7"/>
        <v>634685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74898</v>
      </c>
      <c r="C25" s="14">
        <v>65134</v>
      </c>
      <c r="D25" s="14">
        <v>61265</v>
      </c>
      <c r="E25" s="14">
        <v>13330</v>
      </c>
      <c r="F25" s="14">
        <v>61517</v>
      </c>
      <c r="G25" s="14">
        <v>95965</v>
      </c>
      <c r="H25" s="14">
        <v>62810</v>
      </c>
      <c r="I25" s="14">
        <v>19499</v>
      </c>
      <c r="J25" s="14">
        <v>57192</v>
      </c>
      <c r="K25" s="14">
        <v>49045</v>
      </c>
      <c r="L25" s="14">
        <v>49012</v>
      </c>
      <c r="M25" s="14">
        <v>16242</v>
      </c>
      <c r="N25" s="14">
        <v>8732</v>
      </c>
      <c r="O25" s="12">
        <f t="shared" si="7"/>
        <v>634641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12</v>
      </c>
      <c r="C26" s="14">
        <v>2</v>
      </c>
      <c r="D26" s="14">
        <v>3</v>
      </c>
      <c r="E26" s="14">
        <v>2</v>
      </c>
      <c r="F26" s="14">
        <v>7</v>
      </c>
      <c r="G26" s="14">
        <v>5</v>
      </c>
      <c r="H26" s="14">
        <v>0</v>
      </c>
      <c r="I26" s="14">
        <v>1</v>
      </c>
      <c r="J26" s="14">
        <v>2</v>
      </c>
      <c r="K26" s="14">
        <v>4</v>
      </c>
      <c r="L26" s="14">
        <v>3</v>
      </c>
      <c r="M26" s="14">
        <v>0</v>
      </c>
      <c r="N26" s="14">
        <v>3</v>
      </c>
      <c r="O26" s="12">
        <f t="shared" si="7"/>
        <v>44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970543.78631746</v>
      </c>
      <c r="C36" s="60">
        <f aca="true" t="shared" si="11" ref="C36:N36">C37+C38+C39+C40</f>
        <v>698741.1439179999</v>
      </c>
      <c r="D36" s="60">
        <f t="shared" si="11"/>
        <v>670241.6856101501</v>
      </c>
      <c r="E36" s="60">
        <f t="shared" si="11"/>
        <v>153812.23050399998</v>
      </c>
      <c r="F36" s="60">
        <f t="shared" si="11"/>
        <v>675445.1607662</v>
      </c>
      <c r="G36" s="60">
        <f t="shared" si="11"/>
        <v>841750.9224</v>
      </c>
      <c r="H36" s="60">
        <f t="shared" si="11"/>
        <v>689474.0914999999</v>
      </c>
      <c r="I36" s="60">
        <f>I37+I38+I39+I40</f>
        <v>206783.21576859997</v>
      </c>
      <c r="J36" s="60">
        <f>J37+J38+J39+J40</f>
        <v>786432.1944056001</v>
      </c>
      <c r="K36" s="60">
        <f>K37+K38+K39+K40</f>
        <v>636467.8839981998</v>
      </c>
      <c r="L36" s="60">
        <f>L37+L38+L39+L40</f>
        <v>742321.9976244799</v>
      </c>
      <c r="M36" s="60">
        <f t="shared" si="11"/>
        <v>358136.75734966</v>
      </c>
      <c r="N36" s="60">
        <f t="shared" si="11"/>
        <v>213837.63115584</v>
      </c>
      <c r="O36" s="60">
        <f>O37+O38+O39+O40</f>
        <v>7643988.701318189</v>
      </c>
    </row>
    <row r="37" spans="1:15" ht="18.75" customHeight="1">
      <c r="A37" s="57" t="s">
        <v>50</v>
      </c>
      <c r="B37" s="54">
        <f aca="true" t="shared" si="12" ref="B37:N37">B29*B7</f>
        <v>965491.6689</v>
      </c>
      <c r="C37" s="54">
        <f t="shared" si="12"/>
        <v>694345.3679999999</v>
      </c>
      <c r="D37" s="54">
        <f t="shared" si="12"/>
        <v>659853.8446000001</v>
      </c>
      <c r="E37" s="54">
        <f t="shared" si="12"/>
        <v>153537.72699999998</v>
      </c>
      <c r="F37" s="54">
        <f t="shared" si="12"/>
        <v>675251.9532</v>
      </c>
      <c r="G37" s="54">
        <f t="shared" si="12"/>
        <v>837467.0787</v>
      </c>
      <c r="H37" s="54">
        <f t="shared" si="12"/>
        <v>685611.7119</v>
      </c>
      <c r="I37" s="54">
        <f>I29*I7</f>
        <v>206709.87579999998</v>
      </c>
      <c r="J37" s="54">
        <f>J29*J7</f>
        <v>781492.192</v>
      </c>
      <c r="K37" s="54">
        <f>K29*K7</f>
        <v>632651.7869999999</v>
      </c>
      <c r="L37" s="54">
        <f>L29*L7</f>
        <v>737828.9121</v>
      </c>
      <c r="M37" s="54">
        <f t="shared" si="12"/>
        <v>355564.812</v>
      </c>
      <c r="N37" s="54">
        <f t="shared" si="12"/>
        <v>213750.9</v>
      </c>
      <c r="O37" s="56">
        <f>SUM(B37:N37)</f>
        <v>7599557.831199999</v>
      </c>
    </row>
    <row r="38" spans="1:15" ht="18.75" customHeight="1">
      <c r="A38" s="57" t="s">
        <v>51</v>
      </c>
      <c r="B38" s="54">
        <f aca="true" t="shared" si="13" ref="B38:N38">B30*B7</f>
        <v>-2863.12258254</v>
      </c>
      <c r="C38" s="54">
        <f t="shared" si="13"/>
        <v>-2019.5540819999999</v>
      </c>
      <c r="D38" s="54">
        <f t="shared" si="13"/>
        <v>-1960.2589898499998</v>
      </c>
      <c r="E38" s="54">
        <f t="shared" si="13"/>
        <v>-371.776496</v>
      </c>
      <c r="F38" s="54">
        <f t="shared" si="13"/>
        <v>-1968.1924338000001</v>
      </c>
      <c r="G38" s="54">
        <f t="shared" si="13"/>
        <v>-2468.9763000000003</v>
      </c>
      <c r="H38" s="54">
        <f t="shared" si="13"/>
        <v>-1887.5303999999999</v>
      </c>
      <c r="I38" s="54">
        <f>I30*I7</f>
        <v>-581.5000314</v>
      </c>
      <c r="J38" s="54">
        <f>J30*J7</f>
        <v>-2249.6375944</v>
      </c>
      <c r="K38" s="54">
        <f>K30*K7</f>
        <v>-1809.6030018000001</v>
      </c>
      <c r="L38" s="54">
        <f>L30*L7</f>
        <v>-2167.41447552</v>
      </c>
      <c r="M38" s="54">
        <f t="shared" si="13"/>
        <v>-1037.21465034</v>
      </c>
      <c r="N38" s="54">
        <f t="shared" si="13"/>
        <v>-632.30884416</v>
      </c>
      <c r="O38" s="25">
        <f>SUM(B38:N38)</f>
        <v>-22017.089881810003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315590.07999999996</v>
      </c>
      <c r="C42" s="25">
        <f aca="true" t="shared" si="15" ref="C42:N42">+C43+C46+C58+C59</f>
        <v>188204.28999999998</v>
      </c>
      <c r="D42" s="25">
        <f t="shared" si="15"/>
        <v>213725.86</v>
      </c>
      <c r="E42" s="25">
        <f t="shared" si="15"/>
        <v>44450.95</v>
      </c>
      <c r="F42" s="25">
        <f t="shared" si="15"/>
        <v>227332.96000000002</v>
      </c>
      <c r="G42" s="25">
        <f t="shared" si="15"/>
        <v>238856.05</v>
      </c>
      <c r="H42" s="25">
        <f t="shared" si="15"/>
        <v>189946.36</v>
      </c>
      <c r="I42" s="25">
        <f>+I43+I46+I58+I59</f>
        <v>50048.600000000006</v>
      </c>
      <c r="J42" s="25">
        <f>+J43+J46+J58+J59</f>
        <v>275421.86</v>
      </c>
      <c r="K42" s="25">
        <f>+K43+K46+K58+K59</f>
        <v>196383.90999999997</v>
      </c>
      <c r="L42" s="25">
        <f>+L43+L46+L58+L59</f>
        <v>265353.46</v>
      </c>
      <c r="M42" s="25">
        <f t="shared" si="15"/>
        <v>103424.22</v>
      </c>
      <c r="N42" s="25">
        <f t="shared" si="15"/>
        <v>61195.68</v>
      </c>
      <c r="O42" s="25">
        <f>+O43+O46+O58+O59</f>
        <v>2369934.2800000003</v>
      </c>
    </row>
    <row r="43" spans="1:15" ht="18.75" customHeight="1">
      <c r="A43" s="17" t="s">
        <v>55</v>
      </c>
      <c r="B43" s="26">
        <f>B44+B45</f>
        <v>-92416</v>
      </c>
      <c r="C43" s="26">
        <f>C44+C45</f>
        <v>-94688</v>
      </c>
      <c r="D43" s="26">
        <f>D44+D45</f>
        <v>-66304</v>
      </c>
      <c r="E43" s="26">
        <f>E44+E45</f>
        <v>-10800</v>
      </c>
      <c r="F43" s="26">
        <f aca="true" t="shared" si="16" ref="F43:N43">F44+F45</f>
        <v>-57920</v>
      </c>
      <c r="G43" s="26">
        <f t="shared" si="16"/>
        <v>-103116</v>
      </c>
      <c r="H43" s="26">
        <f t="shared" si="16"/>
        <v>-90460</v>
      </c>
      <c r="I43" s="26">
        <f>I44+I45</f>
        <v>-28304</v>
      </c>
      <c r="J43" s="26">
        <f>J44+J45</f>
        <v>-59276</v>
      </c>
      <c r="K43" s="26">
        <f>K44+K45</f>
        <v>-73968</v>
      </c>
      <c r="L43" s="26">
        <f>L44+L45</f>
        <v>-59304</v>
      </c>
      <c r="M43" s="26">
        <f t="shared" si="16"/>
        <v>-37772</v>
      </c>
      <c r="N43" s="26">
        <f t="shared" si="16"/>
        <v>-26272</v>
      </c>
      <c r="O43" s="25">
        <f aca="true" t="shared" si="17" ref="O43:O59">SUM(B43:N43)</f>
        <v>-800600</v>
      </c>
    </row>
    <row r="44" spans="1:26" ht="18.75" customHeight="1">
      <c r="A44" s="13" t="s">
        <v>56</v>
      </c>
      <c r="B44" s="20">
        <f>ROUND(-B9*$D$3,2)</f>
        <v>-92416</v>
      </c>
      <c r="C44" s="20">
        <f>ROUND(-C9*$D$3,2)</f>
        <v>-94688</v>
      </c>
      <c r="D44" s="20">
        <f>ROUND(-D9*$D$3,2)</f>
        <v>-66304</v>
      </c>
      <c r="E44" s="20">
        <f>ROUND(-E9*$D$3,2)</f>
        <v>-10800</v>
      </c>
      <c r="F44" s="20">
        <f aca="true" t="shared" si="18" ref="F44:N44">ROUND(-F9*$D$3,2)</f>
        <v>-57920</v>
      </c>
      <c r="G44" s="20">
        <f t="shared" si="18"/>
        <v>-103116</v>
      </c>
      <c r="H44" s="20">
        <f t="shared" si="18"/>
        <v>-90460</v>
      </c>
      <c r="I44" s="20">
        <f>ROUND(-I9*$D$3,2)</f>
        <v>-28304</v>
      </c>
      <c r="J44" s="20">
        <f>ROUND(-J9*$D$3,2)</f>
        <v>-59276</v>
      </c>
      <c r="K44" s="20">
        <f>ROUND(-K9*$D$3,2)</f>
        <v>-73968</v>
      </c>
      <c r="L44" s="20">
        <f>ROUND(-L9*$D$3,2)</f>
        <v>-59304</v>
      </c>
      <c r="M44" s="20">
        <f t="shared" si="18"/>
        <v>-37772</v>
      </c>
      <c r="N44" s="20">
        <f t="shared" si="18"/>
        <v>-26272</v>
      </c>
      <c r="O44" s="46">
        <f t="shared" si="17"/>
        <v>-800600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-606.6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-2493.8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-404.4</v>
      </c>
      <c r="O46" s="26">
        <f t="shared" si="20"/>
        <v>-6504.8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-606.6</v>
      </c>
      <c r="C51" s="24">
        <v>0</v>
      </c>
      <c r="D51" s="24">
        <v>0</v>
      </c>
      <c r="E51" s="24">
        <v>-2493.8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-404.4</v>
      </c>
      <c r="O51" s="24">
        <f t="shared" si="17"/>
        <v>-3504.8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108</v>
      </c>
      <c r="B58" s="27">
        <v>408612.68</v>
      </c>
      <c r="C58" s="27">
        <v>282892.29</v>
      </c>
      <c r="D58" s="27">
        <v>280529.86</v>
      </c>
      <c r="E58" s="27">
        <v>57744.75</v>
      </c>
      <c r="F58" s="27">
        <v>285752.96</v>
      </c>
      <c r="G58" s="27">
        <v>342472.05</v>
      </c>
      <c r="H58" s="27">
        <v>280906.36</v>
      </c>
      <c r="I58" s="27">
        <v>79352.6</v>
      </c>
      <c r="J58" s="27">
        <v>334697.86</v>
      </c>
      <c r="K58" s="27">
        <v>270351.91</v>
      </c>
      <c r="L58" s="27">
        <v>324657.46</v>
      </c>
      <c r="M58" s="27">
        <v>141196.22</v>
      </c>
      <c r="N58" s="27">
        <v>87872.08</v>
      </c>
      <c r="O58" s="24">
        <f t="shared" si="17"/>
        <v>3177039.0800000005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1286133.8663174598</v>
      </c>
      <c r="C61" s="29">
        <f t="shared" si="21"/>
        <v>886945.433918</v>
      </c>
      <c r="D61" s="29">
        <f t="shared" si="21"/>
        <v>883967.5456101501</v>
      </c>
      <c r="E61" s="29">
        <f t="shared" si="21"/>
        <v>198263.180504</v>
      </c>
      <c r="F61" s="29">
        <f t="shared" si="21"/>
        <v>902778.1207662001</v>
      </c>
      <c r="G61" s="29">
        <f t="shared" si="21"/>
        <v>1080606.9724</v>
      </c>
      <c r="H61" s="29">
        <f t="shared" si="21"/>
        <v>879420.4514999999</v>
      </c>
      <c r="I61" s="29">
        <f t="shared" si="21"/>
        <v>256831.81576859998</v>
      </c>
      <c r="J61" s="29">
        <f>+J36+J42</f>
        <v>1061854.0544056</v>
      </c>
      <c r="K61" s="29">
        <f>+K36+K42</f>
        <v>832851.7939981997</v>
      </c>
      <c r="L61" s="29">
        <f>+L36+L42</f>
        <v>1007675.4576244799</v>
      </c>
      <c r="M61" s="29">
        <f t="shared" si="21"/>
        <v>461560.97734966</v>
      </c>
      <c r="N61" s="29">
        <f t="shared" si="21"/>
        <v>275033.31115584</v>
      </c>
      <c r="O61" s="29">
        <f>SUM(B61:N61)</f>
        <v>10013922.981318189</v>
      </c>
      <c r="P61"/>
      <c r="Q61"/>
      <c r="R61" s="77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1286133.8699999999</v>
      </c>
      <c r="C64" s="36">
        <f aca="true" t="shared" si="22" ref="C64:N64">SUM(C65:C78)</f>
        <v>886945.4400000001</v>
      </c>
      <c r="D64" s="36">
        <f t="shared" si="22"/>
        <v>883967.54</v>
      </c>
      <c r="E64" s="36">
        <f t="shared" si="22"/>
        <v>198263.18</v>
      </c>
      <c r="F64" s="36">
        <f t="shared" si="22"/>
        <v>902778.12</v>
      </c>
      <c r="G64" s="36">
        <f t="shared" si="22"/>
        <v>1080606.97</v>
      </c>
      <c r="H64" s="36">
        <f t="shared" si="22"/>
        <v>879420.45</v>
      </c>
      <c r="I64" s="36">
        <f t="shared" si="22"/>
        <v>256831.82</v>
      </c>
      <c r="J64" s="36">
        <f t="shared" si="22"/>
        <v>1061854.05</v>
      </c>
      <c r="K64" s="36">
        <f t="shared" si="22"/>
        <v>832851.8</v>
      </c>
      <c r="L64" s="36">
        <f t="shared" si="22"/>
        <v>1007675.46</v>
      </c>
      <c r="M64" s="36">
        <f t="shared" si="22"/>
        <v>461560.98</v>
      </c>
      <c r="N64" s="36">
        <f t="shared" si="22"/>
        <v>275033.31</v>
      </c>
      <c r="O64" s="29">
        <f>SUM(O65:O78)</f>
        <v>10013922.99</v>
      </c>
    </row>
    <row r="65" spans="1:16" ht="18.75" customHeight="1">
      <c r="A65" s="17" t="s">
        <v>69</v>
      </c>
      <c r="B65" s="36">
        <v>234507.17</v>
      </c>
      <c r="C65" s="36">
        <v>246431.64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480938.81000000006</v>
      </c>
      <c r="P65"/>
    </row>
    <row r="66" spans="1:16" ht="18.75" customHeight="1">
      <c r="A66" s="17" t="s">
        <v>70</v>
      </c>
      <c r="B66" s="36">
        <v>1051626.7</v>
      </c>
      <c r="C66" s="36">
        <v>640513.8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1692140.5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883967.54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883967.54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v>198263.18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198263.18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902778.12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902778.12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1080606.97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1080606.97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879420.45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879420.45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256831.82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256831.82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1061854.05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1061854.05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832851.8</v>
      </c>
      <c r="L74" s="35">
        <v>0</v>
      </c>
      <c r="M74" s="35">
        <v>0</v>
      </c>
      <c r="N74" s="35">
        <v>0</v>
      </c>
      <c r="O74" s="29">
        <f t="shared" si="23"/>
        <v>832851.8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1007675.46</v>
      </c>
      <c r="M75" s="35">
        <v>0</v>
      </c>
      <c r="N75" s="61">
        <v>0</v>
      </c>
      <c r="O75" s="26">
        <f t="shared" si="23"/>
        <v>1007675.46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461560.98</v>
      </c>
      <c r="N76" s="35">
        <v>0</v>
      </c>
      <c r="O76" s="29">
        <f t="shared" si="23"/>
        <v>461560.98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275033.31</v>
      </c>
      <c r="O77" s="26">
        <f t="shared" si="23"/>
        <v>275033.31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107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2.341062563963405</v>
      </c>
      <c r="C82" s="44">
        <v>2.3009547239221217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2.039212498538251</v>
      </c>
      <c r="C83" s="44">
        <v>1.9245085404431885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1.8687694770716845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2.5988380586973046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2.181924128019408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1.7302990467101689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2.0351537905826573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1.991306258183989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1.9767508682997381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2.2265869689039444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2.128953919781759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2.5276619922256005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2.4760042512602474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1" customHeight="1">
      <c r="A96" s="67" t="s">
        <v>110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15.75">
      <c r="A97" s="70" t="s">
        <v>109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9" ht="14.25">
      <c r="B99" s="40"/>
    </row>
    <row r="100" spans="8:9" ht="14.25">
      <c r="H100" s="41"/>
      <c r="I100" s="41"/>
    </row>
    <row r="101" ht="14.25"/>
    <row r="102" spans="8:12" ht="14.25">
      <c r="H102" s="42"/>
      <c r="I102" s="42"/>
      <c r="J102" s="43"/>
      <c r="K102" s="43"/>
      <c r="L102" s="43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2018-02-06T17:53:25Z</dcterms:modified>
  <cp:category/>
  <cp:version/>
  <cp:contentType/>
  <cp:contentStatus/>
</cp:coreProperties>
</file>