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<sst xmlns="http://schemas.openxmlformats.org/spreadsheetml/2006/main" count="113" uniqueCount="111">
  <si>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</si>
  <si>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</si>
  <si>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</si>
  <si>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</si>
  <si>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</si>
  <si>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</si>
  <si>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</si>
  <si>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</si>
  <si>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</si>
  <si>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</si>
  <si>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</si>
  <si>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</si>
  <si>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</si>
  <si>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</si>
  <si>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</si>
  <si>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</si>
  <si>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</si>
  <si>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</si>
  <si>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</si>
  <si>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</si>
  <si>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</si>
  <si>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</si>
  <si>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</si>
  <si>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</si>
  <si>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</si>
  <si>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</si>
  <si>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</si>
  <si>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</si>
  <si>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</si>
  <si>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</si>
  <si>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</si>
  <si>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</si>
  <si>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</si>
  <si>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</si>
  <si>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</si>
  <si>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</si>
  <si>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</si>
  <si>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</si>
  <si>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</si>
  <si>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</si>
  <si>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</si>
  <si>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</si>
  <si>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</si>
  <si>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</si>
  <si>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</si>
  <si>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</si>
  <si>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</si>
  <si>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</si>
  <si>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</si>
  <si>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</si>
  <si>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</si>
  <si>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</si>
  <si>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</si>
  <si>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</si>
  <si>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</si>
  <si>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</si>
  <si>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</si>
  <si>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</si>
  <si>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</si>
  <si>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</si>
  <si>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</si>
  <si>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</si>
  <si>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</si>
  <si>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</si>
  <si>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</si>
  <si>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</si>
  <si>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</si>
  <si>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</si>
  <si>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</si>
  <si>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</si>
  <si>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</si>
  <si>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</si>
  <si>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</si>
  <si>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</si>
  <si>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</si>
  <si>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</si>
  <si>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</si>
  <si>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</si>
  <si>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</si>
  <si>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</si>
  <si>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</si>
  <si>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</si>
  <si>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</si>
  <si>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</si>
  <si>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</si>
  <si>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</si>
  <si>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</si>
  <si>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</si>
  <si>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</si>
  <si>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</si>
  <si>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</si>
  <si>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</si>
  <si>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</si>
  <si>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</si>
  <si>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</si>
  <si>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</si>
  <si>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</si>
  <si>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</si>
  <si>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</si>
  <si>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</si>
  <si>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</si>
  <si>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</si>
  <si>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</si>
  <si>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</si>
  <si>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</si>
  <si>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</si>
  <si>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</si>
  <si>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</si>
  <si>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</si>
  <si>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29/01/18 - VENCIMENTO 05/02/18</t>
  </si>
  <si>
    <t>5.2.8. Aquisição de validador (Prodata)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</si>
</sst>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4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4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4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2.12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435538</v>
      </c>
      <c r="C7" s="10">
        <f>C8+C20+C24</f>
        <v>324537</v>
      </c>
      <c r="D7" s="10">
        <f>D8+D20+D24</f>
        <v>329244</v>
      </c>
      <c r="E7" s="10">
        <f>E8+E20+E24</f>
        <v>49467</v>
      </c>
      <c r="F7" s="10">
        <f aca="true" t="shared" si="0" ref="F7:N7">F8+F20+F24</f>
        <v>287599</v>
      </c>
      <c r="G7" s="10">
        <f t="shared" si="0"/>
        <v>452898</v>
      </c>
      <c r="H7" s="10">
        <f>H8+H20+H24</f>
        <v>313751</v>
      </c>
      <c r="I7" s="10">
        <f>I8+I20+I24</f>
        <v>94784</v>
      </c>
      <c r="J7" s="10">
        <f>J8+J20+J24</f>
        <v>369864</v>
      </c>
      <c r="K7" s="10">
        <f>K8+K20+K24</f>
        <v>268739</v>
      </c>
      <c r="L7" s="10">
        <f>L8+L20+L24</f>
        <v>323142</v>
      </c>
      <c r="M7" s="10">
        <f t="shared" si="0"/>
        <v>127452</v>
      </c>
      <c r="N7" s="10">
        <f t="shared" si="0"/>
        <v>83620</v>
      </c>
      <c r="O7" s="10">
        <f>+O8+O20+O24</f>
        <v>3460635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222724</v>
      </c>
      <c r="C8" s="12">
        <f>+C9+C12+C16</f>
        <v>174974</v>
      </c>
      <c r="D8" s="12">
        <f>+D9+D12+D16</f>
        <v>193678</v>
      </c>
      <c r="E8" s="12">
        <f>+E9+E12+E16</f>
        <v>26469</v>
      </c>
      <c r="F8" s="12">
        <f aca="true" t="shared" si="1" ref="F8:N8">+F9+F12+F16</f>
        <v>157928</v>
      </c>
      <c r="G8" s="12">
        <f t="shared" si="1"/>
        <v>249367</v>
      </c>
      <c r="H8" s="12">
        <f>+H9+H12+H16</f>
        <v>163915</v>
      </c>
      <c r="I8" s="12">
        <f>+I9+I12+I16</f>
        <v>50668</v>
      </c>
      <c r="J8" s="12">
        <f>+J9+J12+J16</f>
        <v>203789</v>
      </c>
      <c r="K8" s="12">
        <f>+K9+K12+K16</f>
        <v>146224</v>
      </c>
      <c r="L8" s="12">
        <f>+L9+L12+L16</f>
        <v>164382</v>
      </c>
      <c r="M8" s="12">
        <f t="shared" si="1"/>
        <v>72048</v>
      </c>
      <c r="N8" s="12">
        <f t="shared" si="1"/>
        <v>49550</v>
      </c>
      <c r="O8" s="12">
        <f>SUM(B8:N8)</f>
        <v>1875716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24121</v>
      </c>
      <c r="C9" s="14">
        <v>23670</v>
      </c>
      <c r="D9" s="14">
        <v>16596</v>
      </c>
      <c r="E9" s="14">
        <v>2417</v>
      </c>
      <c r="F9" s="14">
        <v>14498</v>
      </c>
      <c r="G9" s="14">
        <v>25779</v>
      </c>
      <c r="H9" s="14">
        <v>21643</v>
      </c>
      <c r="I9" s="14">
        <v>6928</v>
      </c>
      <c r="J9" s="14">
        <v>14866</v>
      </c>
      <c r="K9" s="14">
        <v>18406</v>
      </c>
      <c r="L9" s="14">
        <v>14810</v>
      </c>
      <c r="M9" s="14">
        <v>9020</v>
      </c>
      <c r="N9" s="14">
        <v>6517</v>
      </c>
      <c r="O9" s="12">
        <f aca="true" t="shared" si="2" ref="O9:O19">SUM(B9:N9)</f>
        <v>199271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24121</v>
      </c>
      <c r="C10" s="14">
        <f>+C9-C11</f>
        <v>23670</v>
      </c>
      <c r="D10" s="14">
        <f>+D9-D11</f>
        <v>16596</v>
      </c>
      <c r="E10" s="14">
        <f>+E9-E11</f>
        <v>2417</v>
      </c>
      <c r="F10" s="14">
        <f aca="true" t="shared" si="3" ref="F10:N10">+F9-F11</f>
        <v>14498</v>
      </c>
      <c r="G10" s="14">
        <f t="shared" si="3"/>
        <v>25779</v>
      </c>
      <c r="H10" s="14">
        <f>+H9-H11</f>
        <v>21643</v>
      </c>
      <c r="I10" s="14">
        <f>+I9-I11</f>
        <v>6928</v>
      </c>
      <c r="J10" s="14">
        <f>+J9-J11</f>
        <v>14866</v>
      </c>
      <c r="K10" s="14">
        <f>+K9-K11</f>
        <v>18406</v>
      </c>
      <c r="L10" s="14">
        <f>+L9-L11</f>
        <v>14810</v>
      </c>
      <c r="M10" s="14">
        <f t="shared" si="3"/>
        <v>9020</v>
      </c>
      <c r="N10" s="14">
        <f t="shared" si="3"/>
        <v>6517</v>
      </c>
      <c r="O10" s="12">
        <f t="shared" si="2"/>
        <v>199271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188181</v>
      </c>
      <c r="C12" s="14">
        <f>C13+C14+C15</f>
        <v>143668</v>
      </c>
      <c r="D12" s="14">
        <f>D13+D14+D15</f>
        <v>168310</v>
      </c>
      <c r="E12" s="14">
        <f>E13+E14+E15</f>
        <v>22931</v>
      </c>
      <c r="F12" s="14">
        <f aca="true" t="shared" si="4" ref="F12:N12">F13+F14+F15</f>
        <v>136043</v>
      </c>
      <c r="G12" s="14">
        <f t="shared" si="4"/>
        <v>210721</v>
      </c>
      <c r="H12" s="14">
        <f>H13+H14+H15</f>
        <v>135064</v>
      </c>
      <c r="I12" s="14">
        <f>I13+I14+I15</f>
        <v>41409</v>
      </c>
      <c r="J12" s="14">
        <f>J13+J14+J15</f>
        <v>179124</v>
      </c>
      <c r="K12" s="14">
        <f>K13+K14+K15</f>
        <v>121441</v>
      </c>
      <c r="L12" s="14">
        <f>L13+L14+L15</f>
        <v>141261</v>
      </c>
      <c r="M12" s="14">
        <f t="shared" si="4"/>
        <v>60003</v>
      </c>
      <c r="N12" s="14">
        <f t="shared" si="4"/>
        <v>41270</v>
      </c>
      <c r="O12" s="12">
        <f t="shared" si="2"/>
        <v>1589426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102431</v>
      </c>
      <c r="C13" s="14">
        <v>79037</v>
      </c>
      <c r="D13" s="14">
        <v>86112</v>
      </c>
      <c r="E13" s="14">
        <v>12533</v>
      </c>
      <c r="F13" s="14">
        <v>71844</v>
      </c>
      <c r="G13" s="14">
        <v>111921</v>
      </c>
      <c r="H13" s="14">
        <v>75618</v>
      </c>
      <c r="I13" s="14">
        <v>23303</v>
      </c>
      <c r="J13" s="14">
        <v>99118</v>
      </c>
      <c r="K13" s="14">
        <v>65133</v>
      </c>
      <c r="L13" s="14">
        <v>76562</v>
      </c>
      <c r="M13" s="14">
        <v>31645</v>
      </c>
      <c r="N13" s="14">
        <v>21096</v>
      </c>
      <c r="O13" s="12">
        <f t="shared" si="2"/>
        <v>856353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84799</v>
      </c>
      <c r="C14" s="14">
        <v>63511</v>
      </c>
      <c r="D14" s="14">
        <v>81626</v>
      </c>
      <c r="E14" s="14">
        <v>10241</v>
      </c>
      <c r="F14" s="14">
        <v>63435</v>
      </c>
      <c r="G14" s="14">
        <v>97121</v>
      </c>
      <c r="H14" s="14">
        <v>58592</v>
      </c>
      <c r="I14" s="14">
        <v>17844</v>
      </c>
      <c r="J14" s="14">
        <v>79359</v>
      </c>
      <c r="K14" s="14">
        <v>55588</v>
      </c>
      <c r="L14" s="14">
        <v>64108</v>
      </c>
      <c r="M14" s="14">
        <v>27996</v>
      </c>
      <c r="N14" s="14">
        <v>19954</v>
      </c>
      <c r="O14" s="12">
        <f t="shared" si="2"/>
        <v>724174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951</v>
      </c>
      <c r="C15" s="14">
        <v>1120</v>
      </c>
      <c r="D15" s="14">
        <v>572</v>
      </c>
      <c r="E15" s="14">
        <v>157</v>
      </c>
      <c r="F15" s="14">
        <v>764</v>
      </c>
      <c r="G15" s="14">
        <v>1679</v>
      </c>
      <c r="H15" s="14">
        <v>854</v>
      </c>
      <c r="I15" s="14">
        <v>262</v>
      </c>
      <c r="J15" s="14">
        <v>647</v>
      </c>
      <c r="K15" s="14">
        <v>720</v>
      </c>
      <c r="L15" s="14">
        <v>591</v>
      </c>
      <c r="M15" s="14">
        <v>362</v>
      </c>
      <c r="N15" s="14">
        <v>220</v>
      </c>
      <c r="O15" s="12">
        <f t="shared" si="2"/>
        <v>8899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10422</v>
      </c>
      <c r="C16" s="14">
        <f>C17+C18+C19</f>
        <v>7636</v>
      </c>
      <c r="D16" s="14">
        <f>D17+D18+D19</f>
        <v>8772</v>
      </c>
      <c r="E16" s="14">
        <f>E17+E18+E19</f>
        <v>1121</v>
      </c>
      <c r="F16" s="14">
        <f aca="true" t="shared" si="5" ref="F16:N16">F17+F18+F19</f>
        <v>7387</v>
      </c>
      <c r="G16" s="14">
        <f t="shared" si="5"/>
        <v>12867</v>
      </c>
      <c r="H16" s="14">
        <f>H17+H18+H19</f>
        <v>7208</v>
      </c>
      <c r="I16" s="14">
        <f>I17+I18+I19</f>
        <v>2331</v>
      </c>
      <c r="J16" s="14">
        <f>J17+J18+J19</f>
        <v>9799</v>
      </c>
      <c r="K16" s="14">
        <f>K17+K18+K19</f>
        <v>6377</v>
      </c>
      <c r="L16" s="14">
        <f>L17+L18+L19</f>
        <v>8311</v>
      </c>
      <c r="M16" s="14">
        <f t="shared" si="5"/>
        <v>3025</v>
      </c>
      <c r="N16" s="14">
        <f t="shared" si="5"/>
        <v>1763</v>
      </c>
      <c r="O16" s="12">
        <f t="shared" si="2"/>
        <v>87019</v>
      </c>
    </row>
    <row r="17" spans="1:26" ht="18.75" customHeight="1">
      <c r="A17" s="15" t="s">
        <v>16</v>
      </c>
      <c r="B17" s="14">
        <v>10372</v>
      </c>
      <c r="C17" s="14">
        <v>7596</v>
      </c>
      <c r="D17" s="14">
        <v>8725</v>
      </c>
      <c r="E17" s="14">
        <v>1113</v>
      </c>
      <c r="F17" s="14">
        <v>7344</v>
      </c>
      <c r="G17" s="14">
        <v>12795</v>
      </c>
      <c r="H17" s="14">
        <v>7174</v>
      </c>
      <c r="I17" s="14">
        <v>2322</v>
      </c>
      <c r="J17" s="14">
        <v>9755</v>
      </c>
      <c r="K17" s="14">
        <v>6336</v>
      </c>
      <c r="L17" s="14">
        <v>8252</v>
      </c>
      <c r="M17" s="14">
        <v>3006</v>
      </c>
      <c r="N17" s="14">
        <v>1753</v>
      </c>
      <c r="O17" s="12">
        <f t="shared" si="2"/>
        <v>86543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43</v>
      </c>
      <c r="C18" s="14">
        <v>35</v>
      </c>
      <c r="D18" s="14">
        <v>38</v>
      </c>
      <c r="E18" s="14">
        <v>8</v>
      </c>
      <c r="F18" s="14">
        <v>40</v>
      </c>
      <c r="G18" s="14">
        <v>61</v>
      </c>
      <c r="H18" s="14">
        <v>28</v>
      </c>
      <c r="I18" s="14">
        <v>4</v>
      </c>
      <c r="J18" s="14">
        <v>40</v>
      </c>
      <c r="K18" s="14">
        <v>41</v>
      </c>
      <c r="L18" s="14">
        <v>51</v>
      </c>
      <c r="M18" s="14">
        <v>17</v>
      </c>
      <c r="N18" s="14">
        <v>10</v>
      </c>
      <c r="O18" s="12">
        <f t="shared" si="2"/>
        <v>416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5</v>
      </c>
      <c r="D19" s="14">
        <v>9</v>
      </c>
      <c r="E19" s="14">
        <v>0</v>
      </c>
      <c r="F19" s="14">
        <v>3</v>
      </c>
      <c r="G19" s="14">
        <v>11</v>
      </c>
      <c r="H19" s="14">
        <v>6</v>
      </c>
      <c r="I19" s="14">
        <v>5</v>
      </c>
      <c r="J19" s="14">
        <v>4</v>
      </c>
      <c r="K19" s="14">
        <v>0</v>
      </c>
      <c r="L19" s="14">
        <v>8</v>
      </c>
      <c r="M19" s="14">
        <v>2</v>
      </c>
      <c r="N19" s="14">
        <v>0</v>
      </c>
      <c r="O19" s="12">
        <f t="shared" si="2"/>
        <v>60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142743</v>
      </c>
      <c r="C20" s="18">
        <f>C21+C22+C23</f>
        <v>89022</v>
      </c>
      <c r="D20" s="18">
        <f>D21+D22+D23</f>
        <v>79509</v>
      </c>
      <c r="E20" s="18">
        <f>E21+E22+E23</f>
        <v>12110</v>
      </c>
      <c r="F20" s="18">
        <f aca="true" t="shared" si="6" ref="F20:N20">F21+F22+F23</f>
        <v>74500</v>
      </c>
      <c r="G20" s="18">
        <f t="shared" si="6"/>
        <v>114873</v>
      </c>
      <c r="H20" s="18">
        <f>H21+H22+H23</f>
        <v>92066</v>
      </c>
      <c r="I20" s="18">
        <f>I21+I22+I23</f>
        <v>26569</v>
      </c>
      <c r="J20" s="18">
        <f>J21+J22+J23</f>
        <v>113035</v>
      </c>
      <c r="K20" s="18">
        <f>K21+K22+K23</f>
        <v>76384</v>
      </c>
      <c r="L20" s="18">
        <f>L21+L22+L23</f>
        <v>113642</v>
      </c>
      <c r="M20" s="18">
        <f t="shared" si="6"/>
        <v>40888</v>
      </c>
      <c r="N20" s="18">
        <f t="shared" si="6"/>
        <v>25669</v>
      </c>
      <c r="O20" s="12">
        <f aca="true" t="shared" si="7" ref="O20:O26">SUM(B20:N20)</f>
        <v>1001010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84435</v>
      </c>
      <c r="C21" s="14">
        <v>56532</v>
      </c>
      <c r="D21" s="14">
        <v>48456</v>
      </c>
      <c r="E21" s="14">
        <v>7702</v>
      </c>
      <c r="F21" s="14">
        <v>46391</v>
      </c>
      <c r="G21" s="14">
        <v>71462</v>
      </c>
      <c r="H21" s="14">
        <v>57992</v>
      </c>
      <c r="I21" s="14">
        <v>17085</v>
      </c>
      <c r="J21" s="14">
        <v>70708</v>
      </c>
      <c r="K21" s="14">
        <v>46193</v>
      </c>
      <c r="L21" s="14">
        <v>67280</v>
      </c>
      <c r="M21" s="14">
        <v>24074</v>
      </c>
      <c r="N21" s="14">
        <v>14647</v>
      </c>
      <c r="O21" s="12">
        <f t="shared" si="7"/>
        <v>612957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57786</v>
      </c>
      <c r="C22" s="14">
        <v>32037</v>
      </c>
      <c r="D22" s="14">
        <v>30861</v>
      </c>
      <c r="E22" s="14">
        <v>4341</v>
      </c>
      <c r="F22" s="14">
        <v>27823</v>
      </c>
      <c r="G22" s="14">
        <v>42755</v>
      </c>
      <c r="H22" s="14">
        <v>33713</v>
      </c>
      <c r="I22" s="14">
        <v>9373</v>
      </c>
      <c r="J22" s="14">
        <v>41992</v>
      </c>
      <c r="K22" s="14">
        <v>29874</v>
      </c>
      <c r="L22" s="14">
        <v>46012</v>
      </c>
      <c r="M22" s="14">
        <v>16633</v>
      </c>
      <c r="N22" s="14">
        <v>10921</v>
      </c>
      <c r="O22" s="12">
        <f t="shared" si="7"/>
        <v>384121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522</v>
      </c>
      <c r="C23" s="14">
        <v>453</v>
      </c>
      <c r="D23" s="14">
        <v>192</v>
      </c>
      <c r="E23" s="14">
        <v>67</v>
      </c>
      <c r="F23" s="14">
        <v>286</v>
      </c>
      <c r="G23" s="14">
        <v>656</v>
      </c>
      <c r="H23" s="14">
        <v>361</v>
      </c>
      <c r="I23" s="14">
        <v>111</v>
      </c>
      <c r="J23" s="14">
        <v>335</v>
      </c>
      <c r="K23" s="14">
        <v>317</v>
      </c>
      <c r="L23" s="14">
        <v>350</v>
      </c>
      <c r="M23" s="14">
        <v>181</v>
      </c>
      <c r="N23" s="14">
        <v>101</v>
      </c>
      <c r="O23" s="12">
        <f t="shared" si="7"/>
        <v>3932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70071</v>
      </c>
      <c r="C24" s="14">
        <f>C25+C26</f>
        <v>60541</v>
      </c>
      <c r="D24" s="14">
        <f>D25+D26</f>
        <v>56057</v>
      </c>
      <c r="E24" s="14">
        <f>E25+E26</f>
        <v>10888</v>
      </c>
      <c r="F24" s="14">
        <f aca="true" t="shared" si="8" ref="F24:N24">F25+F26</f>
        <v>55171</v>
      </c>
      <c r="G24" s="14">
        <f t="shared" si="8"/>
        <v>88658</v>
      </c>
      <c r="H24" s="14">
        <f>H25+H26</f>
        <v>57770</v>
      </c>
      <c r="I24" s="14">
        <f>I25+I26</f>
        <v>17547</v>
      </c>
      <c r="J24" s="14">
        <f>J25+J26</f>
        <v>53040</v>
      </c>
      <c r="K24" s="14">
        <f>K25+K26</f>
        <v>46131</v>
      </c>
      <c r="L24" s="14">
        <f>L25+L26</f>
        <v>45118</v>
      </c>
      <c r="M24" s="14">
        <f t="shared" si="8"/>
        <v>14516</v>
      </c>
      <c r="N24" s="14">
        <f t="shared" si="8"/>
        <v>8401</v>
      </c>
      <c r="O24" s="12">
        <f t="shared" si="7"/>
        <v>583909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70062</v>
      </c>
      <c r="C25" s="14">
        <v>60538</v>
      </c>
      <c r="D25" s="14">
        <v>56055</v>
      </c>
      <c r="E25" s="14">
        <v>10888</v>
      </c>
      <c r="F25" s="14">
        <v>55167</v>
      </c>
      <c r="G25" s="14">
        <v>88657</v>
      </c>
      <c r="H25" s="14">
        <v>57765</v>
      </c>
      <c r="I25" s="14">
        <v>17542</v>
      </c>
      <c r="J25" s="14">
        <v>53040</v>
      </c>
      <c r="K25" s="14">
        <v>46130</v>
      </c>
      <c r="L25" s="14">
        <v>45116</v>
      </c>
      <c r="M25" s="14">
        <v>14516</v>
      </c>
      <c r="N25" s="14">
        <v>8399</v>
      </c>
      <c r="O25" s="12">
        <f t="shared" si="7"/>
        <v>583875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</v>
      </c>
      <c r="C26" s="14">
        <v>3</v>
      </c>
      <c r="D26" s="14">
        <v>2</v>
      </c>
      <c r="E26" s="14">
        <v>0</v>
      </c>
      <c r="F26" s="14">
        <v>4</v>
      </c>
      <c r="G26" s="14">
        <v>1</v>
      </c>
      <c r="H26" s="14">
        <v>5</v>
      </c>
      <c r="I26" s="14">
        <v>5</v>
      </c>
      <c r="J26" s="14">
        <v>0</v>
      </c>
      <c r="K26" s="14">
        <v>1</v>
      </c>
      <c r="L26" s="14">
        <v>2</v>
      </c>
      <c r="M26" s="14">
        <v>0</v>
      </c>
      <c r="N26" s="14">
        <v>2</v>
      </c>
      <c r="O26" s="12">
        <f t="shared" si="7"/>
        <v>34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915012.61063748</v>
      </c>
      <c r="C36" s="60">
        <f aca="true" t="shared" si="11" ref="C36:N36">C37+C38+C39+C40</f>
        <v>659426.1260785001</v>
      </c>
      <c r="D36" s="60">
        <f t="shared" si="11"/>
        <v>625614.4530622</v>
      </c>
      <c r="E36" s="60">
        <f t="shared" si="11"/>
        <v>128662.83949279999</v>
      </c>
      <c r="F36" s="60">
        <f t="shared" si="11"/>
        <v>627672.55863795</v>
      </c>
      <c r="G36" s="60">
        <f t="shared" si="11"/>
        <v>787911.2904</v>
      </c>
      <c r="H36" s="60">
        <f t="shared" si="11"/>
        <v>642193.8134999999</v>
      </c>
      <c r="I36" s="60">
        <f>I37+I38+I39+I40</f>
        <v>188801.09895679998</v>
      </c>
      <c r="J36" s="60">
        <f>J37+J38+J39+J40</f>
        <v>735937.0435951999</v>
      </c>
      <c r="K36" s="60">
        <f>K37+K38+K39+K40</f>
        <v>601993.6326476999</v>
      </c>
      <c r="L36" s="60">
        <f>L37+L38+L39+L40</f>
        <v>692190.01834592</v>
      </c>
      <c r="M36" s="60">
        <f t="shared" si="11"/>
        <v>324613.77301635995</v>
      </c>
      <c r="N36" s="60">
        <f t="shared" si="11"/>
        <v>207066.3211872</v>
      </c>
      <c r="O36" s="60">
        <f>O37+O38+O39+O40</f>
        <v>7137095.579558111</v>
      </c>
    </row>
    <row r="37" spans="1:15" ht="18.75" customHeight="1">
      <c r="A37" s="57" t="s">
        <v>50</v>
      </c>
      <c r="B37" s="54">
        <f aca="true" t="shared" si="12" ref="B37:N37">B29*B7</f>
        <v>909795.3282000001</v>
      </c>
      <c r="C37" s="54">
        <f t="shared" si="12"/>
        <v>654915.666</v>
      </c>
      <c r="D37" s="54">
        <f t="shared" si="12"/>
        <v>615093.6408</v>
      </c>
      <c r="E37" s="54">
        <f t="shared" si="12"/>
        <v>128327.29139999999</v>
      </c>
      <c r="F37" s="54">
        <f t="shared" si="12"/>
        <v>627339.6987</v>
      </c>
      <c r="G37" s="54">
        <f t="shared" si="12"/>
        <v>783468.2502</v>
      </c>
      <c r="H37" s="54">
        <f t="shared" si="12"/>
        <v>638200.9091</v>
      </c>
      <c r="I37" s="54">
        <f>I29*I7</f>
        <v>188677.0304</v>
      </c>
      <c r="J37" s="54">
        <f>J29*J7</f>
        <v>730851.264</v>
      </c>
      <c r="K37" s="54">
        <f>K29*K7</f>
        <v>598078.6444999999</v>
      </c>
      <c r="L37" s="54">
        <f>L29*L7</f>
        <v>687549.2334</v>
      </c>
      <c r="M37" s="54">
        <f t="shared" si="12"/>
        <v>321943.752</v>
      </c>
      <c r="N37" s="54">
        <f t="shared" si="12"/>
        <v>206959.5</v>
      </c>
      <c r="O37" s="56">
        <f>SUM(B37:N37)</f>
        <v>7091200.208700001</v>
      </c>
    </row>
    <row r="38" spans="1:15" ht="18.75" customHeight="1">
      <c r="A38" s="57" t="s">
        <v>51</v>
      </c>
      <c r="B38" s="54">
        <f aca="true" t="shared" si="13" ref="B38:N38">B30*B7</f>
        <v>-2697.95756252</v>
      </c>
      <c r="C38" s="54">
        <f t="shared" si="13"/>
        <v>-1904.8699215</v>
      </c>
      <c r="D38" s="54">
        <f t="shared" si="13"/>
        <v>-1827.2877377999998</v>
      </c>
      <c r="E38" s="54">
        <f t="shared" si="13"/>
        <v>-310.7319072</v>
      </c>
      <c r="F38" s="54">
        <f t="shared" si="13"/>
        <v>-1828.54006205</v>
      </c>
      <c r="G38" s="54">
        <f t="shared" si="13"/>
        <v>-2309.7798000000003</v>
      </c>
      <c r="H38" s="54">
        <f t="shared" si="13"/>
        <v>-1757.0056</v>
      </c>
      <c r="I38" s="54">
        <f>I30*I7</f>
        <v>-530.7714432</v>
      </c>
      <c r="J38" s="54">
        <f>J30*J7</f>
        <v>-2103.8604048</v>
      </c>
      <c r="K38" s="54">
        <f>K30*K7</f>
        <v>-1710.7118523000001</v>
      </c>
      <c r="L38" s="54">
        <f>L30*L7</f>
        <v>-2019.7150540799998</v>
      </c>
      <c r="M38" s="54">
        <f t="shared" si="13"/>
        <v>-939.13898364</v>
      </c>
      <c r="N38" s="54">
        <f t="shared" si="13"/>
        <v>-612.2188128</v>
      </c>
      <c r="O38" s="25">
        <f>SUM(B38:N38)</f>
        <v>-20552.589141890003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7" ht="18.75" customHeight="1">
      <c r="A42" s="2" t="s">
        <v>54</v>
      </c>
      <c r="B42" s="25">
        <f>+B43+B46+B59+B60</f>
        <v>-96484</v>
      </c>
      <c r="C42" s="25">
        <f aca="true" t="shared" si="15" ref="C42:N42">+C43+C46+C59+C60</f>
        <v>-94680</v>
      </c>
      <c r="D42" s="25">
        <f t="shared" si="15"/>
        <v>-66884</v>
      </c>
      <c r="E42" s="25">
        <f t="shared" si="15"/>
        <v>-9668</v>
      </c>
      <c r="F42" s="25">
        <f t="shared" si="15"/>
        <v>-58492</v>
      </c>
      <c r="G42" s="25">
        <f t="shared" si="15"/>
        <v>-103616</v>
      </c>
      <c r="H42" s="25">
        <f t="shared" si="15"/>
        <v>-87072</v>
      </c>
      <c r="I42" s="25">
        <f>+I43+I46+I59+I60</f>
        <v>-28712</v>
      </c>
      <c r="J42" s="25">
        <f>+J43+J46+J59+J60</f>
        <v>-59464</v>
      </c>
      <c r="K42" s="25">
        <f>+K43+K46+K59+K60</f>
        <v>-178380.61</v>
      </c>
      <c r="L42" s="25">
        <f>+L43+L46+L59+L60</f>
        <v>-59240</v>
      </c>
      <c r="M42" s="25">
        <f t="shared" si="15"/>
        <v>-36080</v>
      </c>
      <c r="N42" s="25">
        <f t="shared" si="15"/>
        <v>-26068</v>
      </c>
      <c r="O42" s="25">
        <f>+O43+O46+O59+O60</f>
        <v>-904840.61</v>
      </c>
      <c r="Q42" s="78"/>
    </row>
    <row r="43" spans="1:15" ht="18.75" customHeight="1">
      <c r="A43" s="17" t="s">
        <v>55</v>
      </c>
      <c r="B43" s="26">
        <f>B44+B45</f>
        <v>-96484</v>
      </c>
      <c r="C43" s="26">
        <f>C44+C45</f>
        <v>-94680</v>
      </c>
      <c r="D43" s="26">
        <f>D44+D45</f>
        <v>-66384</v>
      </c>
      <c r="E43" s="26">
        <f>E44+E45</f>
        <v>-9668</v>
      </c>
      <c r="F43" s="26">
        <f aca="true" t="shared" si="16" ref="F43:N43">F44+F45</f>
        <v>-57992</v>
      </c>
      <c r="G43" s="26">
        <f t="shared" si="16"/>
        <v>-103116</v>
      </c>
      <c r="H43" s="26">
        <f t="shared" si="16"/>
        <v>-86572</v>
      </c>
      <c r="I43" s="26">
        <f>I44+I45</f>
        <v>-27712</v>
      </c>
      <c r="J43" s="26">
        <f>J44+J45</f>
        <v>-59464</v>
      </c>
      <c r="K43" s="26">
        <f>K44+K45</f>
        <v>-73624</v>
      </c>
      <c r="L43" s="26">
        <f>L44+L45</f>
        <v>-59240</v>
      </c>
      <c r="M43" s="26">
        <f t="shared" si="16"/>
        <v>-36080</v>
      </c>
      <c r="N43" s="26">
        <f t="shared" si="16"/>
        <v>-26068</v>
      </c>
      <c r="O43" s="25">
        <f aca="true" t="shared" si="17" ref="O43:O60">SUM(B43:N43)</f>
        <v>-797084</v>
      </c>
    </row>
    <row r="44" spans="1:26" ht="18.75" customHeight="1">
      <c r="A44" s="13" t="s">
        <v>56</v>
      </c>
      <c r="B44" s="20">
        <f>ROUND(-B9*$D$3,2)</f>
        <v>-96484</v>
      </c>
      <c r="C44" s="20">
        <f>ROUND(-C9*$D$3,2)</f>
        <v>-94680</v>
      </c>
      <c r="D44" s="20">
        <f>ROUND(-D9*$D$3,2)</f>
        <v>-66384</v>
      </c>
      <c r="E44" s="20">
        <f>ROUND(-E9*$D$3,2)</f>
        <v>-9668</v>
      </c>
      <c r="F44" s="20">
        <f aca="true" t="shared" si="18" ref="F44:N44">ROUND(-F9*$D$3,2)</f>
        <v>-57992</v>
      </c>
      <c r="G44" s="20">
        <f t="shared" si="18"/>
        <v>-103116</v>
      </c>
      <c r="H44" s="20">
        <f t="shared" si="18"/>
        <v>-86572</v>
      </c>
      <c r="I44" s="20">
        <f>ROUND(-I9*$D$3,2)</f>
        <v>-27712</v>
      </c>
      <c r="J44" s="20">
        <f>ROUND(-J9*$D$3,2)</f>
        <v>-59464</v>
      </c>
      <c r="K44" s="20">
        <f>ROUND(-K9*$D$3,2)</f>
        <v>-73624</v>
      </c>
      <c r="L44" s="20">
        <f>ROUND(-L9*$D$3,2)</f>
        <v>-59240</v>
      </c>
      <c r="M44" s="20">
        <f t="shared" si="18"/>
        <v>-36080</v>
      </c>
      <c r="N44" s="20">
        <f t="shared" si="18"/>
        <v>-26068</v>
      </c>
      <c r="O44" s="46">
        <f t="shared" si="17"/>
        <v>-797084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 aca="true" t="shared" si="20" ref="B46:N46">SUM(B47:B58)</f>
        <v>0</v>
      </c>
      <c r="C46" s="26">
        <f t="shared" si="20"/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-1000</v>
      </c>
      <c r="J46" s="26">
        <f t="shared" si="20"/>
        <v>0</v>
      </c>
      <c r="K46" s="26">
        <f t="shared" si="20"/>
        <v>-104756.61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>SUM(O47:O58)</f>
        <v>-107756.61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6" t="s">
        <v>110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-104756.61</v>
      </c>
      <c r="L58" s="24">
        <v>0</v>
      </c>
      <c r="M58" s="24">
        <v>0</v>
      </c>
      <c r="N58" s="24">
        <v>0</v>
      </c>
      <c r="O58" s="24">
        <f t="shared" si="17"/>
        <v>-104756.61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26" ht="18.75" customHeight="1">
      <c r="A60" s="17" t="s">
        <v>67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 t="shared" si="17"/>
        <v>0</v>
      </c>
      <c r="P60"/>
      <c r="Q60"/>
      <c r="R60"/>
      <c r="S60"/>
      <c r="T60"/>
      <c r="U60"/>
      <c r="V60"/>
      <c r="W60"/>
      <c r="X60"/>
      <c r="Y60"/>
      <c r="Z60"/>
    </row>
    <row r="61" spans="1:15" ht="15" customHeight="1">
      <c r="A61" s="3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20"/>
    </row>
    <row r="62" spans="1:26" ht="15.75">
      <c r="A62" s="2" t="s">
        <v>68</v>
      </c>
      <c r="B62" s="29">
        <f aca="true" t="shared" si="21" ref="B62:N62">+B36+B42</f>
        <v>818528.61063748</v>
      </c>
      <c r="C62" s="29">
        <f t="shared" si="21"/>
        <v>564746.1260785001</v>
      </c>
      <c r="D62" s="29">
        <f t="shared" si="21"/>
        <v>558730.4530622</v>
      </c>
      <c r="E62" s="29">
        <f t="shared" si="21"/>
        <v>118994.83949279999</v>
      </c>
      <c r="F62" s="29">
        <f t="shared" si="21"/>
        <v>569180.55863795</v>
      </c>
      <c r="G62" s="29">
        <f t="shared" si="21"/>
        <v>684295.2904</v>
      </c>
      <c r="H62" s="29">
        <f t="shared" si="21"/>
        <v>555121.8134999999</v>
      </c>
      <c r="I62" s="29">
        <f t="shared" si="21"/>
        <v>160089.09895679998</v>
      </c>
      <c r="J62" s="29">
        <f>+J36+J42</f>
        <v>676473.0435951999</v>
      </c>
      <c r="K62" s="29">
        <f>+K36+K42</f>
        <v>423613.0226476999</v>
      </c>
      <c r="L62" s="29">
        <f>+L36+L42</f>
        <v>632950.01834592</v>
      </c>
      <c r="M62" s="29">
        <f t="shared" si="21"/>
        <v>288533.77301635995</v>
      </c>
      <c r="N62" s="29">
        <f t="shared" si="21"/>
        <v>180998.3211872</v>
      </c>
      <c r="O62" s="29">
        <f>SUM(B62:N62)</f>
        <v>6232254.969558111</v>
      </c>
      <c r="P62"/>
      <c r="Q62"/>
      <c r="R62"/>
      <c r="S62"/>
      <c r="T62"/>
      <c r="U62"/>
      <c r="V62"/>
      <c r="W62"/>
      <c r="X62"/>
      <c r="Y62"/>
      <c r="Z62"/>
    </row>
    <row r="63" spans="1:15" ht="15" customHeight="1">
      <c r="A63" s="34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8"/>
    </row>
    <row r="64" spans="1:17" ht="15" customHeigh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  <c r="Q64" s="77"/>
    </row>
    <row r="65" spans="1:15" ht="18.75" customHeight="1">
      <c r="A65" s="2" t="s">
        <v>69</v>
      </c>
      <c r="B65" s="36">
        <f>SUM(B66:B79)</f>
        <v>818528.61</v>
      </c>
      <c r="C65" s="36">
        <f aca="true" t="shared" si="22" ref="C65:N65">SUM(C66:C79)</f>
        <v>564746.13</v>
      </c>
      <c r="D65" s="36">
        <f t="shared" si="22"/>
        <v>558730.45</v>
      </c>
      <c r="E65" s="36">
        <f t="shared" si="22"/>
        <v>118994.84</v>
      </c>
      <c r="F65" s="36">
        <f t="shared" si="22"/>
        <v>569180.56</v>
      </c>
      <c r="G65" s="36">
        <f t="shared" si="22"/>
        <v>684295.29</v>
      </c>
      <c r="H65" s="36">
        <f t="shared" si="22"/>
        <v>555121.81</v>
      </c>
      <c r="I65" s="36">
        <f t="shared" si="22"/>
        <v>160089.1</v>
      </c>
      <c r="J65" s="36">
        <f t="shared" si="22"/>
        <v>676473.05</v>
      </c>
      <c r="K65" s="36">
        <f t="shared" si="22"/>
        <v>423613.02</v>
      </c>
      <c r="L65" s="36">
        <f t="shared" si="22"/>
        <v>632950.01</v>
      </c>
      <c r="M65" s="36">
        <f t="shared" si="22"/>
        <v>288533.77</v>
      </c>
      <c r="N65" s="36">
        <f t="shared" si="22"/>
        <v>180998.32</v>
      </c>
      <c r="O65" s="29">
        <f>SUM(O66:O79)</f>
        <v>6232254.959999999</v>
      </c>
    </row>
    <row r="66" spans="1:16" ht="18.75" customHeight="1">
      <c r="A66" s="17" t="s">
        <v>70</v>
      </c>
      <c r="B66" s="36">
        <v>153855.39</v>
      </c>
      <c r="C66" s="36">
        <v>162716.08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>SUM(B66:N66)</f>
        <v>316571.47</v>
      </c>
      <c r="P66"/>
    </row>
    <row r="67" spans="1:16" ht="18.75" customHeight="1">
      <c r="A67" s="17" t="s">
        <v>71</v>
      </c>
      <c r="B67" s="36">
        <v>664673.22</v>
      </c>
      <c r="C67" s="36">
        <v>402030.05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aca="true" t="shared" si="23" ref="O67:O78">SUM(B67:N67)</f>
        <v>1066703.27</v>
      </c>
      <c r="P67"/>
    </row>
    <row r="68" spans="1:17" ht="18.75" customHeight="1">
      <c r="A68" s="17" t="s">
        <v>72</v>
      </c>
      <c r="B68" s="35">
        <v>0</v>
      </c>
      <c r="C68" s="35">
        <v>0</v>
      </c>
      <c r="D68" s="26">
        <v>558730.45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6">
        <f t="shared" si="23"/>
        <v>558730.45</v>
      </c>
      <c r="Q68"/>
    </row>
    <row r="69" spans="1:18" ht="18.75" customHeight="1">
      <c r="A69" s="17" t="s">
        <v>73</v>
      </c>
      <c r="B69" s="35">
        <v>0</v>
      </c>
      <c r="C69" s="35">
        <v>0</v>
      </c>
      <c r="D69" s="35">
        <v>0</v>
      </c>
      <c r="E69" s="26">
        <v>118994.84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3"/>
        <v>118994.84</v>
      </c>
      <c r="R69"/>
    </row>
    <row r="70" spans="1:19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26">
        <v>569180.56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6">
        <f t="shared" si="23"/>
        <v>569180.56</v>
      </c>
      <c r="S70"/>
    </row>
    <row r="71" spans="1:20" ht="18.75" customHeight="1">
      <c r="A71" s="17" t="s">
        <v>75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6">
        <v>684295.29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684295.29</v>
      </c>
      <c r="T71"/>
    </row>
    <row r="72" spans="1:21" ht="18.75" customHeight="1">
      <c r="A72" s="17" t="s">
        <v>100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6">
        <v>555121.81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555121.81</v>
      </c>
      <c r="U72"/>
    </row>
    <row r="73" spans="1:21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6">
        <v>160089.1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29">
        <f t="shared" si="23"/>
        <v>160089.1</v>
      </c>
      <c r="U73"/>
    </row>
    <row r="74" spans="1:22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v>676473.05</v>
      </c>
      <c r="K74" s="35">
        <v>0</v>
      </c>
      <c r="L74" s="35">
        <v>0</v>
      </c>
      <c r="M74" s="35">
        <v>0</v>
      </c>
      <c r="N74" s="35">
        <v>0</v>
      </c>
      <c r="O74" s="26">
        <f t="shared" si="23"/>
        <v>676473.05</v>
      </c>
      <c r="V74"/>
    </row>
    <row r="75" spans="1:23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26">
        <v>423613.02</v>
      </c>
      <c r="L75" s="35">
        <v>0</v>
      </c>
      <c r="M75" s="35">
        <v>0</v>
      </c>
      <c r="N75" s="35">
        <v>0</v>
      </c>
      <c r="O75" s="29">
        <f t="shared" si="23"/>
        <v>423613.02</v>
      </c>
      <c r="W75"/>
    </row>
    <row r="76" spans="1:24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26">
        <v>632950.01</v>
      </c>
      <c r="M76" s="35">
        <v>0</v>
      </c>
      <c r="N76" s="61">
        <v>0</v>
      </c>
      <c r="O76" s="26">
        <f t="shared" si="23"/>
        <v>632950.01</v>
      </c>
      <c r="X76"/>
    </row>
    <row r="77" spans="1:25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26">
        <v>288533.77</v>
      </c>
      <c r="N77" s="35">
        <v>0</v>
      </c>
      <c r="O77" s="29">
        <f t="shared" si="23"/>
        <v>288533.77</v>
      </c>
      <c r="Y77"/>
    </row>
    <row r="78" spans="1:26" ht="18.75" customHeight="1">
      <c r="A78" s="17" t="s">
        <v>81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6">
        <v>180998.32</v>
      </c>
      <c r="O78" s="26">
        <f t="shared" si="23"/>
        <v>180998.32</v>
      </c>
      <c r="P78"/>
      <c r="Z78"/>
    </row>
    <row r="79" spans="1:26" ht="18.75" customHeight="1">
      <c r="A79" s="34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/>
      <c r="Q79"/>
      <c r="R79"/>
      <c r="S79"/>
      <c r="T79"/>
      <c r="U79"/>
      <c r="V79"/>
      <c r="W79"/>
      <c r="X79"/>
      <c r="Y79"/>
      <c r="Z79"/>
    </row>
    <row r="80" spans="1:15" ht="17.25" customHeigh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</row>
    <row r="81" spans="1:15" ht="15" customHeight="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/>
    </row>
    <row r="82" spans="1:15" ht="18.75" customHeight="1">
      <c r="A82" s="2" t="s">
        <v>108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29"/>
    </row>
    <row r="83" spans="1:16" ht="18.75" customHeight="1">
      <c r="A83" s="17" t="s">
        <v>82</v>
      </c>
      <c r="B83" s="44">
        <v>2.3440880392699115</v>
      </c>
      <c r="C83" s="44">
        <v>2.2964724490290087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6" ht="18.75" customHeight="1">
      <c r="A84" s="17" t="s">
        <v>83</v>
      </c>
      <c r="B84" s="44">
        <v>2.0396290965756108</v>
      </c>
      <c r="C84" s="44">
        <v>1.9249481385957734</v>
      </c>
      <c r="D84" s="44">
        <v>0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9"/>
      <c r="P84"/>
    </row>
    <row r="85" spans="1:17" ht="18.75" customHeight="1">
      <c r="A85" s="17" t="s">
        <v>84</v>
      </c>
      <c r="B85" s="44">
        <v>0</v>
      </c>
      <c r="C85" s="44">
        <v>0</v>
      </c>
      <c r="D85" s="22">
        <f>(D$37+D$38+D$39)/D$7</f>
        <v>1.8692147861834993</v>
      </c>
      <c r="E85" s="44">
        <v>0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6"/>
      <c r="Q85"/>
    </row>
    <row r="86" spans="1:18" ht="18.75" customHeight="1">
      <c r="A86" s="17" t="s">
        <v>85</v>
      </c>
      <c r="B86" s="44">
        <v>0</v>
      </c>
      <c r="C86" s="44">
        <v>0</v>
      </c>
      <c r="D86" s="44">
        <v>0</v>
      </c>
      <c r="E86" s="22">
        <f>(E$37+E$38+E$39)/E$7</f>
        <v>2.6009832715305152</v>
      </c>
      <c r="F86" s="35">
        <v>0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9"/>
      <c r="R86"/>
    </row>
    <row r="87" spans="1:19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44">
        <f>(F$37+F$38+F$39)/F$7</f>
        <v>2.1824573751575977</v>
      </c>
      <c r="G87" s="35">
        <v>0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6"/>
      <c r="S87"/>
    </row>
    <row r="88" spans="1:20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44">
        <f>(G$37+G$38+G$39)/G$7</f>
        <v>1.7306780564277167</v>
      </c>
      <c r="H88" s="44">
        <v>0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T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f>(H$37+H$38+H$39)/H$7</f>
        <v>2.035648088771032</v>
      </c>
      <c r="I89" s="44">
        <v>0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1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f>(I$37+I$38+I$39)/I$7</f>
        <v>1.9919089609723157</v>
      </c>
      <c r="J90" s="44">
        <v>0</v>
      </c>
      <c r="K90" s="44">
        <v>0</v>
      </c>
      <c r="L90" s="35">
        <v>0</v>
      </c>
      <c r="M90" s="44">
        <v>0</v>
      </c>
      <c r="N90" s="44">
        <v>0</v>
      </c>
      <c r="O90" s="29"/>
      <c r="U90"/>
    </row>
    <row r="91" spans="1:22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f>(J$37+J$38+J$39)/J$7</f>
        <v>1.977197033491229</v>
      </c>
      <c r="K91" s="44">
        <v>0</v>
      </c>
      <c r="L91" s="35">
        <v>0</v>
      </c>
      <c r="M91" s="44">
        <v>0</v>
      </c>
      <c r="N91" s="44">
        <v>0</v>
      </c>
      <c r="O91" s="26"/>
      <c r="V91"/>
    </row>
    <row r="92" spans="1:23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f>(K$37+K$38+K$39)/K$7</f>
        <v>2.2270177854635906</v>
      </c>
      <c r="L92" s="35">
        <v>0</v>
      </c>
      <c r="M92" s="44">
        <v>0</v>
      </c>
      <c r="N92" s="44">
        <v>0</v>
      </c>
      <c r="O92" s="29"/>
      <c r="W92"/>
    </row>
    <row r="93" spans="1:24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f>(L$37+L$38+L$39)/L$7</f>
        <v>2.129502690290708</v>
      </c>
      <c r="M93" s="44">
        <v>0</v>
      </c>
      <c r="N93" s="44">
        <v>0</v>
      </c>
      <c r="O93" s="26"/>
      <c r="X93"/>
    </row>
    <row r="94" spans="1:25" ht="18.75" customHeight="1">
      <c r="A94" s="17" t="s">
        <v>93</v>
      </c>
      <c r="B94" s="44">
        <v>0</v>
      </c>
      <c r="C94" s="44">
        <v>0</v>
      </c>
      <c r="D94" s="44">
        <v>0</v>
      </c>
      <c r="E94" s="44">
        <v>0</v>
      </c>
      <c r="F94" s="35">
        <v>0</v>
      </c>
      <c r="G94" s="35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f>(M$37+M$38+M$39)/M$7</f>
        <v>2.5286050671339795</v>
      </c>
      <c r="N94" s="44">
        <v>0</v>
      </c>
      <c r="O94" s="62"/>
      <c r="Y94"/>
    </row>
    <row r="95" spans="1:26" ht="18.75" customHeight="1">
      <c r="A95" s="34" t="s">
        <v>94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9">
        <f>(N$37+N$38+N$39)/N$7</f>
        <v>2.4762774597847406</v>
      </c>
      <c r="O95" s="50"/>
      <c r="P95"/>
      <c r="Z95"/>
    </row>
    <row r="96" spans="1:14" ht="21" customHeight="1">
      <c r="A96" s="67" t="s">
        <v>105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15.75">
      <c r="A97" s="70" t="s">
        <v>107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9" ht="14.25">
      <c r="B99" s="40"/>
    </row>
    <row r="100" spans="8:9" ht="14.25">
      <c r="H100" s="41"/>
      <c r="I100" s="41"/>
    </row>
    <row r="101" ht="14.25"/>
    <row r="102" spans="8:12" ht="14.25">
      <c r="H102" s="42"/>
      <c r="I102" s="42"/>
      <c r="J102" s="43"/>
      <c r="K102" s="43"/>
      <c r="L102" s="43"/>
    </row>
  </sheetData>
  <sheetProtection/>
  <mergeCells count="7">
    <mergeCell ref="A97:N97"/>
    <mergeCell ref="A80:O80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2018-02-02T17:59:21Z</dcterms:modified>
  <cp:category/>
  <cp:version/>
  <cp:contentType/>
  <cp:contentStatus/>
</cp:coreProperties>
</file>