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<sst xmlns="http://schemas.openxmlformats.org/spreadsheetml/2006/main" count="113" uniqueCount="111">
  <si>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</si>
  <si>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</si>
  <si>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</si>
  <si>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</si>
  <si>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</si>
  <si>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</si>
  <si>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</si>
  <si>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</si>
  <si>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</si>
  <si>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</si>
  <si>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</si>
  <si>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</si>
  <si>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</si>
  <si>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</si>
  <si>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</si>
  <si>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</si>
  <si>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</si>
  <si>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</si>
  <si>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</si>
  <si>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</si>
  <si>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</si>
  <si>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</si>
  <si>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</si>
  <si>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</si>
  <si>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</si>
  <si>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</si>
  <si>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</si>
  <si>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</si>
  <si>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</si>
  <si>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</si>
  <si>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</si>
  <si>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</si>
  <si>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</si>
  <si>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</si>
  <si>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</si>
  <si>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</si>
  <si>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</si>
  <si>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</si>
  <si>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</si>
  <si>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</si>
  <si>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</si>
  <si>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</si>
  <si>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</si>
  <si>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</si>
  <si>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</si>
  <si>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</si>
  <si>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</si>
  <si>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</si>
  <si>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</si>
  <si>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</si>
  <si>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</si>
  <si>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</si>
  <si>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</si>
  <si>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</si>
  <si>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</si>
  <si>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</si>
  <si>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</si>
  <si>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</si>
  <si>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</si>
  <si>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</si>
  <si>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</si>
  <si>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</si>
  <si>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</si>
  <si>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</si>
  <si>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</si>
  <si>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</si>
  <si>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</si>
  <si>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</si>
  <si>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</si>
  <si>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</si>
  <si>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</si>
  <si>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</si>
  <si>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</si>
  <si>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</si>
  <si>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</si>
  <si>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</si>
  <si>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</si>
  <si>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</si>
  <si>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</si>
  <si>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</si>
  <si>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</si>
  <si>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</si>
  <si>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</si>
  <si>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</si>
  <si>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</si>
  <si>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</si>
  <si>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</si>
  <si>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</si>
  <si>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</si>
  <si>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</si>
  <si>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</si>
  <si>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</si>
  <si>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</si>
  <si>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</si>
  <si>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</si>
  <si>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</si>
  <si>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</si>
  <si>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</si>
  <si>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</si>
  <si>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</si>
  <si>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</si>
  <si>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</si>
  <si>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</si>
  <si>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</si>
  <si>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Nota:</t>
  </si>
  <si>
    <t>Movebuss Soluções em Mobilidde Urbana Ltda</t>
  </si>
  <si>
    <t>OPERAÇÃO 23/01/18 - VENCIMENTO 31/01/18</t>
  </si>
  <si>
    <r>
      <t>5.2.10. Revisão do Ajuste de Remuneração Previsto Contratualmente</t>
    </r>
    <r>
      <rPr>
        <vertAlign val="superscript"/>
        <sz val="12"/>
        <rFont val="Calibri"/>
        <family val="2"/>
      </rPr>
      <t>(1)</t>
    </r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</si>
  <si>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</si>
  <si>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</si>
  <si>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Remuneração linhas noturnas, mês de dezembro/17, e revisão de passageiros transportados, área 3.1, período de 01 a 16/01/18. Total de 38.101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</si>
</sst>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62" sqref="R6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444513</v>
      </c>
      <c r="C7" s="10">
        <f>C8+C20+C24</f>
        <v>327298</v>
      </c>
      <c r="D7" s="10">
        <f>D8+D20+D24</f>
        <v>329250</v>
      </c>
      <c r="E7" s="10">
        <f>E8+E20+E24</f>
        <v>51865</v>
      </c>
      <c r="F7" s="10">
        <f aca="true" t="shared" si="0" ref="F7:N7">F8+F20+F24</f>
        <v>288948</v>
      </c>
      <c r="G7" s="10">
        <f t="shared" si="0"/>
        <v>461070</v>
      </c>
      <c r="H7" s="10">
        <f>H8+H20+H24</f>
        <v>318504</v>
      </c>
      <c r="I7" s="10">
        <f>I8+I20+I24</f>
        <v>98295</v>
      </c>
      <c r="J7" s="10">
        <f>J8+J20+J24</f>
        <v>375567</v>
      </c>
      <c r="K7" s="10">
        <f>K8+K20+K24</f>
        <v>269897</v>
      </c>
      <c r="L7" s="10">
        <f>L8+L20+L24</f>
        <v>334427</v>
      </c>
      <c r="M7" s="10">
        <f t="shared" si="0"/>
        <v>130112</v>
      </c>
      <c r="N7" s="10">
        <f t="shared" si="0"/>
        <v>84313</v>
      </c>
      <c r="O7" s="10">
        <f>+O8+O20+O24</f>
        <v>3514059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230051</v>
      </c>
      <c r="C8" s="12">
        <f>+C9+C12+C16</f>
        <v>177436</v>
      </c>
      <c r="D8" s="12">
        <f>+D9+D12+D16</f>
        <v>195252</v>
      </c>
      <c r="E8" s="12">
        <f>+E9+E12+E16</f>
        <v>27791</v>
      </c>
      <c r="F8" s="12">
        <f aca="true" t="shared" si="1" ref="F8:N8">+F9+F12+F16</f>
        <v>160458</v>
      </c>
      <c r="G8" s="12">
        <f t="shared" si="1"/>
        <v>256783</v>
      </c>
      <c r="H8" s="12">
        <f>+H9+H12+H16</f>
        <v>168101</v>
      </c>
      <c r="I8" s="12">
        <f>+I9+I12+I16</f>
        <v>53302</v>
      </c>
      <c r="J8" s="12">
        <f>+J9+J12+J16</f>
        <v>206676</v>
      </c>
      <c r="K8" s="12">
        <f>+K9+K12+K16</f>
        <v>147765</v>
      </c>
      <c r="L8" s="12">
        <f>+L9+L12+L16</f>
        <v>169996</v>
      </c>
      <c r="M8" s="12">
        <f t="shared" si="1"/>
        <v>73925</v>
      </c>
      <c r="N8" s="12">
        <f t="shared" si="1"/>
        <v>50192</v>
      </c>
      <c r="O8" s="12">
        <f>SUM(B8:N8)</f>
        <v>1917728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22524</v>
      </c>
      <c r="C9" s="14">
        <v>22341</v>
      </c>
      <c r="D9" s="14">
        <v>15562</v>
      </c>
      <c r="E9" s="14">
        <v>2334</v>
      </c>
      <c r="F9" s="14">
        <v>13793</v>
      </c>
      <c r="G9" s="14">
        <v>24233</v>
      </c>
      <c r="H9" s="14">
        <v>20819</v>
      </c>
      <c r="I9" s="14">
        <v>6700</v>
      </c>
      <c r="J9" s="14">
        <v>13692</v>
      </c>
      <c r="K9" s="14">
        <v>17049</v>
      </c>
      <c r="L9" s="14">
        <v>13687</v>
      </c>
      <c r="M9" s="14">
        <v>8719</v>
      </c>
      <c r="N9" s="14">
        <v>6245</v>
      </c>
      <c r="O9" s="12">
        <f aca="true" t="shared" si="2" ref="O9:O19">SUM(B9:N9)</f>
        <v>187698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22524</v>
      </c>
      <c r="C10" s="14">
        <f>+C9-C11</f>
        <v>22341</v>
      </c>
      <c r="D10" s="14">
        <f>+D9-D11</f>
        <v>15562</v>
      </c>
      <c r="E10" s="14">
        <f>+E9-E11</f>
        <v>2334</v>
      </c>
      <c r="F10" s="14">
        <f aca="true" t="shared" si="3" ref="F10:N10">+F9-F11</f>
        <v>13793</v>
      </c>
      <c r="G10" s="14">
        <f t="shared" si="3"/>
        <v>24233</v>
      </c>
      <c r="H10" s="14">
        <f>+H9-H11</f>
        <v>20819</v>
      </c>
      <c r="I10" s="14">
        <f>+I9-I11</f>
        <v>6700</v>
      </c>
      <c r="J10" s="14">
        <f>+J9-J11</f>
        <v>13692</v>
      </c>
      <c r="K10" s="14">
        <f>+K9-K11</f>
        <v>17049</v>
      </c>
      <c r="L10" s="14">
        <f>+L9-L11</f>
        <v>13687</v>
      </c>
      <c r="M10" s="14">
        <f t="shared" si="3"/>
        <v>8719</v>
      </c>
      <c r="N10" s="14">
        <f t="shared" si="3"/>
        <v>6245</v>
      </c>
      <c r="O10" s="12">
        <f t="shared" si="2"/>
        <v>187698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196502</v>
      </c>
      <c r="C12" s="14">
        <f>C13+C14+C15</f>
        <v>147187</v>
      </c>
      <c r="D12" s="14">
        <f>D13+D14+D15</f>
        <v>170730</v>
      </c>
      <c r="E12" s="14">
        <f>E13+E14+E15</f>
        <v>24243</v>
      </c>
      <c r="F12" s="14">
        <f aca="true" t="shared" si="4" ref="F12:N12">F13+F14+F15</f>
        <v>139043</v>
      </c>
      <c r="G12" s="14">
        <f t="shared" si="4"/>
        <v>219189</v>
      </c>
      <c r="H12" s="14">
        <f>H13+H14+H15</f>
        <v>139681</v>
      </c>
      <c r="I12" s="14">
        <f>I13+I14+I15</f>
        <v>44167</v>
      </c>
      <c r="J12" s="14">
        <f>J13+J14+J15</f>
        <v>182688</v>
      </c>
      <c r="K12" s="14">
        <f>K13+K14+K15</f>
        <v>123973</v>
      </c>
      <c r="L12" s="14">
        <f>L13+L14+L15</f>
        <v>147608</v>
      </c>
      <c r="M12" s="14">
        <f t="shared" si="4"/>
        <v>62075</v>
      </c>
      <c r="N12" s="14">
        <f t="shared" si="4"/>
        <v>42194</v>
      </c>
      <c r="O12" s="12">
        <f t="shared" si="2"/>
        <v>1639280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106265</v>
      </c>
      <c r="C13" s="14">
        <v>80516</v>
      </c>
      <c r="D13" s="14">
        <v>87037</v>
      </c>
      <c r="E13" s="14">
        <v>13254</v>
      </c>
      <c r="F13" s="14">
        <v>72139</v>
      </c>
      <c r="G13" s="14">
        <v>115862</v>
      </c>
      <c r="H13" s="14">
        <v>77476</v>
      </c>
      <c r="I13" s="14">
        <v>24591</v>
      </c>
      <c r="J13" s="14">
        <v>100187</v>
      </c>
      <c r="K13" s="14">
        <v>66384</v>
      </c>
      <c r="L13" s="14">
        <v>79418</v>
      </c>
      <c r="M13" s="14">
        <v>32506</v>
      </c>
      <c r="N13" s="14">
        <v>21453</v>
      </c>
      <c r="O13" s="12">
        <f t="shared" si="2"/>
        <v>877088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89255</v>
      </c>
      <c r="C14" s="14">
        <v>65575</v>
      </c>
      <c r="D14" s="14">
        <v>83186</v>
      </c>
      <c r="E14" s="14">
        <v>10845</v>
      </c>
      <c r="F14" s="14">
        <v>66191</v>
      </c>
      <c r="G14" s="14">
        <v>101703</v>
      </c>
      <c r="H14" s="14">
        <v>61324</v>
      </c>
      <c r="I14" s="14">
        <v>19265</v>
      </c>
      <c r="J14" s="14">
        <v>81913</v>
      </c>
      <c r="K14" s="14">
        <v>56887</v>
      </c>
      <c r="L14" s="14">
        <v>67536</v>
      </c>
      <c r="M14" s="14">
        <v>29270</v>
      </c>
      <c r="N14" s="14">
        <v>20504</v>
      </c>
      <c r="O14" s="12">
        <f t="shared" si="2"/>
        <v>753454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982</v>
      </c>
      <c r="C15" s="14">
        <v>1096</v>
      </c>
      <c r="D15" s="14">
        <v>507</v>
      </c>
      <c r="E15" s="14">
        <v>144</v>
      </c>
      <c r="F15" s="14">
        <v>713</v>
      </c>
      <c r="G15" s="14">
        <v>1624</v>
      </c>
      <c r="H15" s="14">
        <v>881</v>
      </c>
      <c r="I15" s="14">
        <v>311</v>
      </c>
      <c r="J15" s="14">
        <v>588</v>
      </c>
      <c r="K15" s="14">
        <v>702</v>
      </c>
      <c r="L15" s="14">
        <v>654</v>
      </c>
      <c r="M15" s="14">
        <v>299</v>
      </c>
      <c r="N15" s="14">
        <v>237</v>
      </c>
      <c r="O15" s="12">
        <f t="shared" si="2"/>
        <v>8738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11025</v>
      </c>
      <c r="C16" s="14">
        <f>C17+C18+C19</f>
        <v>7908</v>
      </c>
      <c r="D16" s="14">
        <f>D17+D18+D19</f>
        <v>8960</v>
      </c>
      <c r="E16" s="14">
        <f>E17+E18+E19</f>
        <v>1214</v>
      </c>
      <c r="F16" s="14">
        <f aca="true" t="shared" si="5" ref="F16:N16">F17+F18+F19</f>
        <v>7622</v>
      </c>
      <c r="G16" s="14">
        <f t="shared" si="5"/>
        <v>13361</v>
      </c>
      <c r="H16" s="14">
        <f>H17+H18+H19</f>
        <v>7601</v>
      </c>
      <c r="I16" s="14">
        <f>I17+I18+I19</f>
        <v>2435</v>
      </c>
      <c r="J16" s="14">
        <f>J17+J18+J19</f>
        <v>10296</v>
      </c>
      <c r="K16" s="14">
        <f>K17+K18+K19</f>
        <v>6743</v>
      </c>
      <c r="L16" s="14">
        <f>L17+L18+L19</f>
        <v>8701</v>
      </c>
      <c r="M16" s="14">
        <f t="shared" si="5"/>
        <v>3131</v>
      </c>
      <c r="N16" s="14">
        <f t="shared" si="5"/>
        <v>1753</v>
      </c>
      <c r="O16" s="12">
        <f t="shared" si="2"/>
        <v>90750</v>
      </c>
    </row>
    <row r="17" spans="1:26" ht="18.75" customHeight="1">
      <c r="A17" s="15" t="s">
        <v>16</v>
      </c>
      <c r="B17" s="14">
        <v>10967</v>
      </c>
      <c r="C17" s="14">
        <v>7855</v>
      </c>
      <c r="D17" s="14">
        <v>8915</v>
      </c>
      <c r="E17" s="14">
        <v>1209</v>
      </c>
      <c r="F17" s="14">
        <v>7583</v>
      </c>
      <c r="G17" s="14">
        <v>13298</v>
      </c>
      <c r="H17" s="14">
        <v>7546</v>
      </c>
      <c r="I17" s="14">
        <v>2426</v>
      </c>
      <c r="J17" s="14">
        <v>10260</v>
      </c>
      <c r="K17" s="14">
        <v>6696</v>
      </c>
      <c r="L17" s="14">
        <v>8635</v>
      </c>
      <c r="M17" s="14">
        <v>3113</v>
      </c>
      <c r="N17" s="14">
        <v>1732</v>
      </c>
      <c r="O17" s="12">
        <f t="shared" si="2"/>
        <v>90235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52</v>
      </c>
      <c r="C18" s="14">
        <v>42</v>
      </c>
      <c r="D18" s="14">
        <v>27</v>
      </c>
      <c r="E18" s="14">
        <v>5</v>
      </c>
      <c r="F18" s="14">
        <v>31</v>
      </c>
      <c r="G18" s="14">
        <v>43</v>
      </c>
      <c r="H18" s="14">
        <v>49</v>
      </c>
      <c r="I18" s="14">
        <v>7</v>
      </c>
      <c r="J18" s="14">
        <v>31</v>
      </c>
      <c r="K18" s="14">
        <v>43</v>
      </c>
      <c r="L18" s="14">
        <v>62</v>
      </c>
      <c r="M18" s="14">
        <v>17</v>
      </c>
      <c r="N18" s="14">
        <v>20</v>
      </c>
      <c r="O18" s="12">
        <f t="shared" si="2"/>
        <v>429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11</v>
      </c>
      <c r="D19" s="14">
        <v>18</v>
      </c>
      <c r="E19" s="14">
        <v>0</v>
      </c>
      <c r="F19" s="14">
        <v>8</v>
      </c>
      <c r="G19" s="14">
        <v>20</v>
      </c>
      <c r="H19" s="14">
        <v>6</v>
      </c>
      <c r="I19" s="14">
        <v>2</v>
      </c>
      <c r="J19" s="14">
        <v>5</v>
      </c>
      <c r="K19" s="14">
        <v>4</v>
      </c>
      <c r="L19" s="14">
        <v>4</v>
      </c>
      <c r="M19" s="14">
        <v>1</v>
      </c>
      <c r="N19" s="14">
        <v>1</v>
      </c>
      <c r="O19" s="12">
        <f t="shared" si="2"/>
        <v>86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146179</v>
      </c>
      <c r="C20" s="18">
        <f>C21+C22+C23</f>
        <v>90892</v>
      </c>
      <c r="D20" s="18">
        <f>D21+D22+D23</f>
        <v>80503</v>
      </c>
      <c r="E20" s="18">
        <f>E21+E22+E23</f>
        <v>13348</v>
      </c>
      <c r="F20" s="18">
        <f aca="true" t="shared" si="6" ref="F20:N20">F21+F22+F23</f>
        <v>75678</v>
      </c>
      <c r="G20" s="18">
        <f t="shared" si="6"/>
        <v>118816</v>
      </c>
      <c r="H20" s="18">
        <f>H21+H22+H23</f>
        <v>94363</v>
      </c>
      <c r="I20" s="18">
        <f>I21+I22+I23</f>
        <v>27847</v>
      </c>
      <c r="J20" s="18">
        <f>J21+J22+J23</f>
        <v>117328</v>
      </c>
      <c r="K20" s="18">
        <f>K21+K22+K23</f>
        <v>78158</v>
      </c>
      <c r="L20" s="18">
        <f>L21+L22+L23</f>
        <v>120325</v>
      </c>
      <c r="M20" s="18">
        <f t="shared" si="6"/>
        <v>41917</v>
      </c>
      <c r="N20" s="18">
        <f t="shared" si="6"/>
        <v>26190</v>
      </c>
      <c r="O20" s="12">
        <f aca="true" t="shared" si="7" ref="O20:O26">SUM(B20:N20)</f>
        <v>1031544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85852</v>
      </c>
      <c r="C21" s="14">
        <v>57194</v>
      </c>
      <c r="D21" s="14">
        <v>48243</v>
      </c>
      <c r="E21" s="14">
        <v>8341</v>
      </c>
      <c r="F21" s="14">
        <v>45689</v>
      </c>
      <c r="G21" s="14">
        <v>73434</v>
      </c>
      <c r="H21" s="14">
        <v>58571</v>
      </c>
      <c r="I21" s="14">
        <v>17473</v>
      </c>
      <c r="J21" s="14">
        <v>71770</v>
      </c>
      <c r="K21" s="14">
        <v>47323</v>
      </c>
      <c r="L21" s="14">
        <v>69745</v>
      </c>
      <c r="M21" s="14">
        <v>24458</v>
      </c>
      <c r="N21" s="14">
        <v>14865</v>
      </c>
      <c r="O21" s="12">
        <f t="shared" si="7"/>
        <v>622958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59744</v>
      </c>
      <c r="C22" s="14">
        <v>33280</v>
      </c>
      <c r="D22" s="14">
        <v>32039</v>
      </c>
      <c r="E22" s="14">
        <v>4946</v>
      </c>
      <c r="F22" s="14">
        <v>29669</v>
      </c>
      <c r="G22" s="14">
        <v>44721</v>
      </c>
      <c r="H22" s="14">
        <v>35430</v>
      </c>
      <c r="I22" s="14">
        <v>10237</v>
      </c>
      <c r="J22" s="14">
        <v>45251</v>
      </c>
      <c r="K22" s="14">
        <v>30498</v>
      </c>
      <c r="L22" s="14">
        <v>50189</v>
      </c>
      <c r="M22" s="14">
        <v>17283</v>
      </c>
      <c r="N22" s="14">
        <v>11207</v>
      </c>
      <c r="O22" s="12">
        <f t="shared" si="7"/>
        <v>404494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583</v>
      </c>
      <c r="C23" s="14">
        <v>418</v>
      </c>
      <c r="D23" s="14">
        <v>221</v>
      </c>
      <c r="E23" s="14">
        <v>61</v>
      </c>
      <c r="F23" s="14">
        <v>320</v>
      </c>
      <c r="G23" s="14">
        <v>661</v>
      </c>
      <c r="H23" s="14">
        <v>362</v>
      </c>
      <c r="I23" s="14">
        <v>137</v>
      </c>
      <c r="J23" s="14">
        <v>307</v>
      </c>
      <c r="K23" s="14">
        <v>337</v>
      </c>
      <c r="L23" s="14">
        <v>391</v>
      </c>
      <c r="M23" s="14">
        <v>176</v>
      </c>
      <c r="N23" s="14">
        <v>118</v>
      </c>
      <c r="O23" s="12">
        <f t="shared" si="7"/>
        <v>4092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68283</v>
      </c>
      <c r="C24" s="14">
        <f>C25+C26</f>
        <v>58970</v>
      </c>
      <c r="D24" s="14">
        <f>D25+D26</f>
        <v>53495</v>
      </c>
      <c r="E24" s="14">
        <f>E25+E26</f>
        <v>10726</v>
      </c>
      <c r="F24" s="14">
        <f aca="true" t="shared" si="8" ref="F24:N24">F25+F26</f>
        <v>52812</v>
      </c>
      <c r="G24" s="14">
        <f t="shared" si="8"/>
        <v>85471</v>
      </c>
      <c r="H24" s="14">
        <f>H25+H26</f>
        <v>56040</v>
      </c>
      <c r="I24" s="14">
        <f>I25+I26</f>
        <v>17146</v>
      </c>
      <c r="J24" s="14">
        <f>J25+J26</f>
        <v>51563</v>
      </c>
      <c r="K24" s="14">
        <f>K25+K26</f>
        <v>43974</v>
      </c>
      <c r="L24" s="14">
        <f>L25+L26</f>
        <v>44106</v>
      </c>
      <c r="M24" s="14">
        <f t="shared" si="8"/>
        <v>14270</v>
      </c>
      <c r="N24" s="14">
        <f t="shared" si="8"/>
        <v>7931</v>
      </c>
      <c r="O24" s="12">
        <f t="shared" si="7"/>
        <v>564787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68275</v>
      </c>
      <c r="C25" s="14">
        <v>58968</v>
      </c>
      <c r="D25" s="14">
        <v>53493</v>
      </c>
      <c r="E25" s="14">
        <v>10725</v>
      </c>
      <c r="F25" s="14">
        <v>52812</v>
      </c>
      <c r="G25" s="14">
        <v>85468</v>
      </c>
      <c r="H25" s="14">
        <v>56039</v>
      </c>
      <c r="I25" s="14">
        <v>17142</v>
      </c>
      <c r="J25" s="14">
        <v>51556</v>
      </c>
      <c r="K25" s="14">
        <v>43974</v>
      </c>
      <c r="L25" s="14">
        <v>44106</v>
      </c>
      <c r="M25" s="14">
        <v>14268</v>
      </c>
      <c r="N25" s="14">
        <v>7931</v>
      </c>
      <c r="O25" s="12">
        <f t="shared" si="7"/>
        <v>564757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</v>
      </c>
      <c r="C26" s="14">
        <v>2</v>
      </c>
      <c r="D26" s="14">
        <v>2</v>
      </c>
      <c r="E26" s="14">
        <v>1</v>
      </c>
      <c r="F26" s="14">
        <v>0</v>
      </c>
      <c r="G26" s="14">
        <v>3</v>
      </c>
      <c r="H26" s="14">
        <v>1</v>
      </c>
      <c r="I26" s="14">
        <v>4</v>
      </c>
      <c r="J26" s="14">
        <v>7</v>
      </c>
      <c r="K26" s="14">
        <v>0</v>
      </c>
      <c r="L26" s="14">
        <v>0</v>
      </c>
      <c r="M26" s="14">
        <v>2</v>
      </c>
      <c r="N26" s="14">
        <v>0</v>
      </c>
      <c r="O26" s="12">
        <f t="shared" si="7"/>
        <v>30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933704.89214098</v>
      </c>
      <c r="C36" s="60">
        <f aca="true" t="shared" si="11" ref="C36:N36">C37+C38+C39+C40</f>
        <v>664981.6183890001</v>
      </c>
      <c r="D36" s="60">
        <f t="shared" si="11"/>
        <v>625625.6289624999</v>
      </c>
      <c r="E36" s="60">
        <f t="shared" si="11"/>
        <v>134868.667816</v>
      </c>
      <c r="F36" s="60">
        <f t="shared" si="11"/>
        <v>630606.5554634</v>
      </c>
      <c r="G36" s="60">
        <f t="shared" si="11"/>
        <v>802006.356</v>
      </c>
      <c r="H36" s="60">
        <f t="shared" si="11"/>
        <v>651835.274</v>
      </c>
      <c r="I36" s="60">
        <f>I37+I38+I39+I40</f>
        <v>195770.434659</v>
      </c>
      <c r="J36" s="60">
        <f>J37+J38+J39+J40</f>
        <v>747173.7317906</v>
      </c>
      <c r="K36" s="60">
        <f>K37+K38+K39+K40</f>
        <v>604563.3901670999</v>
      </c>
      <c r="L36" s="60">
        <f>L37+L38+L39+L40</f>
        <v>716130.57888752</v>
      </c>
      <c r="M36" s="60">
        <f t="shared" si="11"/>
        <v>331313.33262015996</v>
      </c>
      <c r="N36" s="60">
        <f t="shared" si="11"/>
        <v>208776.42242928004</v>
      </c>
      <c r="O36" s="60">
        <f>O37+O38+O39+O40</f>
        <v>7247356.883325539</v>
      </c>
    </row>
    <row r="37" spans="1:15" ht="18.75" customHeight="1">
      <c r="A37" s="57" t="s">
        <v>50</v>
      </c>
      <c r="B37" s="54">
        <f aca="true" t="shared" si="12" ref="B37:N37">B29*B7</f>
        <v>928543.2057</v>
      </c>
      <c r="C37" s="54">
        <f t="shared" si="12"/>
        <v>660487.364</v>
      </c>
      <c r="D37" s="54">
        <f t="shared" si="12"/>
        <v>615104.85</v>
      </c>
      <c r="E37" s="54">
        <f t="shared" si="12"/>
        <v>134548.183</v>
      </c>
      <c r="F37" s="54">
        <f t="shared" si="12"/>
        <v>630282.2723999999</v>
      </c>
      <c r="G37" s="54">
        <f t="shared" si="12"/>
        <v>797604.993</v>
      </c>
      <c r="H37" s="54">
        <f t="shared" si="12"/>
        <v>647868.9864</v>
      </c>
      <c r="I37" s="54">
        <f>I29*I7</f>
        <v>195666.027</v>
      </c>
      <c r="J37" s="54">
        <f>J29*J7</f>
        <v>742120.392</v>
      </c>
      <c r="K37" s="54">
        <f>K29*K7</f>
        <v>600655.7734999999</v>
      </c>
      <c r="L37" s="54">
        <f>L29*L7</f>
        <v>711560.3279</v>
      </c>
      <c r="M37" s="54">
        <f t="shared" si="12"/>
        <v>328662.91199999995</v>
      </c>
      <c r="N37" s="54">
        <f t="shared" si="12"/>
        <v>208674.67500000002</v>
      </c>
      <c r="O37" s="56">
        <f>SUM(B37:N37)</f>
        <v>7201779.961899999</v>
      </c>
    </row>
    <row r="38" spans="1:15" ht="18.75" customHeight="1">
      <c r="A38" s="57" t="s">
        <v>51</v>
      </c>
      <c r="B38" s="54">
        <f aca="true" t="shared" si="13" ref="B38:N38">B30*B7</f>
        <v>-2753.55355902</v>
      </c>
      <c r="C38" s="54">
        <f t="shared" si="13"/>
        <v>-1921.075611</v>
      </c>
      <c r="D38" s="54">
        <f t="shared" si="13"/>
        <v>-1827.3210374999999</v>
      </c>
      <c r="E38" s="54">
        <f t="shared" si="13"/>
        <v>-325.795184</v>
      </c>
      <c r="F38" s="54">
        <f t="shared" si="13"/>
        <v>-1837.1169366000001</v>
      </c>
      <c r="G38" s="54">
        <f t="shared" si="13"/>
        <v>-2351.4570000000003</v>
      </c>
      <c r="H38" s="54">
        <f t="shared" si="13"/>
        <v>-1783.6224</v>
      </c>
      <c r="I38" s="54">
        <f>I30*I7</f>
        <v>-550.4323410000001</v>
      </c>
      <c r="J38" s="54">
        <f>J30*J7</f>
        <v>-2136.3002094</v>
      </c>
      <c r="K38" s="54">
        <f>K30*K7</f>
        <v>-1718.0833329</v>
      </c>
      <c r="L38" s="54">
        <f>L30*L7</f>
        <v>-2090.24901248</v>
      </c>
      <c r="M38" s="54">
        <f t="shared" si="13"/>
        <v>-958.73937984</v>
      </c>
      <c r="N38" s="54">
        <f t="shared" si="13"/>
        <v>-617.2925707200001</v>
      </c>
      <c r="O38" s="25">
        <f>SUM(B38:N38)</f>
        <v>-20871.038574460003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-18950.130000000005</v>
      </c>
      <c r="C42" s="25">
        <f aca="true" t="shared" si="15" ref="C42:N42">+C43+C46+C58+C59</f>
        <v>13638.770000000004</v>
      </c>
      <c r="D42" s="25">
        <f t="shared" si="15"/>
        <v>-49447.72</v>
      </c>
      <c r="E42" s="25">
        <f t="shared" si="15"/>
        <v>103341.46</v>
      </c>
      <c r="F42" s="25">
        <f t="shared" si="15"/>
        <v>-5435.1500000000015</v>
      </c>
      <c r="G42" s="25">
        <f t="shared" si="15"/>
        <v>-13410.039999999994</v>
      </c>
      <c r="H42" s="25">
        <f t="shared" si="15"/>
        <v>-82605.42</v>
      </c>
      <c r="I42" s="25">
        <f>+I43+I46+I58+I59</f>
        <v>-27800</v>
      </c>
      <c r="J42" s="25">
        <f>+J43+J46+J58+J59</f>
        <v>-100201.44</v>
      </c>
      <c r="K42" s="25">
        <f>+K43+K46+K58+K59</f>
        <v>-32806.7</v>
      </c>
      <c r="L42" s="25">
        <f>+L43+L46+L58+L59</f>
        <v>-80537.51</v>
      </c>
      <c r="M42" s="25">
        <f t="shared" si="15"/>
        <v>-21093.620000000003</v>
      </c>
      <c r="N42" s="25">
        <f t="shared" si="15"/>
        <v>604.4199999999983</v>
      </c>
      <c r="O42" s="25">
        <f>+O43+O46+O58+O59</f>
        <v>-314703.08</v>
      </c>
    </row>
    <row r="43" spans="1:15" ht="18.75" customHeight="1">
      <c r="A43" s="17" t="s">
        <v>55</v>
      </c>
      <c r="B43" s="26">
        <f>B44+B45</f>
        <v>-90096</v>
      </c>
      <c r="C43" s="26">
        <f>C44+C45</f>
        <v>-89364</v>
      </c>
      <c r="D43" s="26">
        <f>D44+D45</f>
        <v>-62248</v>
      </c>
      <c r="E43" s="26">
        <f>E44+E45</f>
        <v>-9336</v>
      </c>
      <c r="F43" s="26">
        <f aca="true" t="shared" si="16" ref="F43:N43">F44+F45</f>
        <v>-55172</v>
      </c>
      <c r="G43" s="26">
        <f t="shared" si="16"/>
        <v>-96932</v>
      </c>
      <c r="H43" s="26">
        <f t="shared" si="16"/>
        <v>-83276</v>
      </c>
      <c r="I43" s="26">
        <f>I44+I45</f>
        <v>-26800</v>
      </c>
      <c r="J43" s="26">
        <f>J44+J45</f>
        <v>-54768</v>
      </c>
      <c r="K43" s="26">
        <f>K44+K45</f>
        <v>-68196</v>
      </c>
      <c r="L43" s="26">
        <f>L44+L45</f>
        <v>-54748</v>
      </c>
      <c r="M43" s="26">
        <f t="shared" si="16"/>
        <v>-34876</v>
      </c>
      <c r="N43" s="26">
        <f t="shared" si="16"/>
        <v>-24980</v>
      </c>
      <c r="O43" s="25">
        <f aca="true" t="shared" si="17" ref="O43:O59">SUM(B43:N43)</f>
        <v>-750792</v>
      </c>
    </row>
    <row r="44" spans="1:26" ht="18.75" customHeight="1">
      <c r="A44" s="13" t="s">
        <v>56</v>
      </c>
      <c r="B44" s="20">
        <f>ROUND(-B9*$D$3,2)</f>
        <v>-90096</v>
      </c>
      <c r="C44" s="20">
        <f>ROUND(-C9*$D$3,2)</f>
        <v>-89364</v>
      </c>
      <c r="D44" s="20">
        <f>ROUND(-D9*$D$3,2)</f>
        <v>-62248</v>
      </c>
      <c r="E44" s="20">
        <f>ROUND(-E9*$D$3,2)</f>
        <v>-9336</v>
      </c>
      <c r="F44" s="20">
        <f aca="true" t="shared" si="18" ref="F44:N44">ROUND(-F9*$D$3,2)</f>
        <v>-55172</v>
      </c>
      <c r="G44" s="20">
        <f t="shared" si="18"/>
        <v>-96932</v>
      </c>
      <c r="H44" s="20">
        <f t="shared" si="18"/>
        <v>-83276</v>
      </c>
      <c r="I44" s="20">
        <f>ROUND(-I9*$D$3,2)</f>
        <v>-26800</v>
      </c>
      <c r="J44" s="20">
        <f>ROUND(-J9*$D$3,2)</f>
        <v>-54768</v>
      </c>
      <c r="K44" s="20">
        <f>ROUND(-K9*$D$3,2)</f>
        <v>-68196</v>
      </c>
      <c r="L44" s="20">
        <f>ROUND(-L9*$D$3,2)</f>
        <v>-54748</v>
      </c>
      <c r="M44" s="20">
        <f t="shared" si="18"/>
        <v>-34876</v>
      </c>
      <c r="N44" s="20">
        <f t="shared" si="18"/>
        <v>-24980</v>
      </c>
      <c r="O44" s="46">
        <f t="shared" si="17"/>
        <v>-750792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71145.87</v>
      </c>
      <c r="C58" s="27">
        <v>103002.77</v>
      </c>
      <c r="D58" s="27">
        <v>13300.28</v>
      </c>
      <c r="E58" s="27">
        <v>112677.46</v>
      </c>
      <c r="F58" s="27">
        <v>50236.85</v>
      </c>
      <c r="G58" s="27">
        <v>84021.96</v>
      </c>
      <c r="H58" s="27">
        <v>1170.58</v>
      </c>
      <c r="I58" s="27">
        <v>0</v>
      </c>
      <c r="J58" s="27">
        <v>-45433.44</v>
      </c>
      <c r="K58" s="27">
        <v>35389.3</v>
      </c>
      <c r="L58" s="27">
        <v>-25789.51</v>
      </c>
      <c r="M58" s="27">
        <v>13782.38</v>
      </c>
      <c r="N58" s="27">
        <v>25584.42</v>
      </c>
      <c r="O58" s="24">
        <f t="shared" si="17"/>
        <v>439088.92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914754.76214098</v>
      </c>
      <c r="C61" s="29">
        <f t="shared" si="21"/>
        <v>678620.3883890001</v>
      </c>
      <c r="D61" s="29">
        <f t="shared" si="21"/>
        <v>576177.9089624999</v>
      </c>
      <c r="E61" s="29">
        <f t="shared" si="21"/>
        <v>238210.12781600002</v>
      </c>
      <c r="F61" s="29">
        <f t="shared" si="21"/>
        <v>625171.4054634</v>
      </c>
      <c r="G61" s="29">
        <f t="shared" si="21"/>
        <v>788596.316</v>
      </c>
      <c r="H61" s="29">
        <f t="shared" si="21"/>
        <v>569229.8539999999</v>
      </c>
      <c r="I61" s="29">
        <f t="shared" si="21"/>
        <v>167970.434659</v>
      </c>
      <c r="J61" s="29">
        <f>+J36+J42</f>
        <v>646972.2917905999</v>
      </c>
      <c r="K61" s="29">
        <f>+K36+K42</f>
        <v>571756.6901670999</v>
      </c>
      <c r="L61" s="29">
        <f>+L36+L42</f>
        <v>635593.06888752</v>
      </c>
      <c r="M61" s="29">
        <f t="shared" si="21"/>
        <v>310219.71262015996</v>
      </c>
      <c r="N61" s="29">
        <f t="shared" si="21"/>
        <v>209380.84242928005</v>
      </c>
      <c r="O61" s="29">
        <f>SUM(B61:N61)</f>
        <v>6932653.803325539</v>
      </c>
      <c r="P61"/>
      <c r="Q61"/>
      <c r="R61"/>
      <c r="S61"/>
      <c r="T61"/>
      <c r="U61"/>
      <c r="V61"/>
      <c r="W61"/>
      <c r="X61"/>
      <c r="Y61"/>
      <c r="Z61"/>
    </row>
    <row r="62" spans="1:18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R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914754.77</v>
      </c>
      <c r="C64" s="36">
        <f aca="true" t="shared" si="22" ref="C64:N64">SUM(C65:C78)</f>
        <v>678620.39</v>
      </c>
      <c r="D64" s="36">
        <f t="shared" si="22"/>
        <v>576177.91</v>
      </c>
      <c r="E64" s="36">
        <f t="shared" si="22"/>
        <v>238210.12</v>
      </c>
      <c r="F64" s="36">
        <f t="shared" si="22"/>
        <v>625171.4</v>
      </c>
      <c r="G64" s="36">
        <f t="shared" si="22"/>
        <v>788596.31</v>
      </c>
      <c r="H64" s="36">
        <f t="shared" si="22"/>
        <v>569229.86</v>
      </c>
      <c r="I64" s="36">
        <f t="shared" si="22"/>
        <v>167970.44</v>
      </c>
      <c r="J64" s="36">
        <f t="shared" si="22"/>
        <v>646972.3</v>
      </c>
      <c r="K64" s="36">
        <f t="shared" si="22"/>
        <v>571756.69</v>
      </c>
      <c r="L64" s="36">
        <f t="shared" si="22"/>
        <v>635593.07</v>
      </c>
      <c r="M64" s="36">
        <f t="shared" si="22"/>
        <v>310219.71</v>
      </c>
      <c r="N64" s="36">
        <f t="shared" si="22"/>
        <v>209380.85</v>
      </c>
      <c r="O64" s="29">
        <f>SUM(O65:O78)</f>
        <v>6932653.819999999</v>
      </c>
    </row>
    <row r="65" spans="1:16" ht="18.75" customHeight="1">
      <c r="A65" s="17" t="s">
        <v>70</v>
      </c>
      <c r="B65" s="36">
        <v>162002.23</v>
      </c>
      <c r="C65" s="36">
        <v>185652.76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347654.99</v>
      </c>
      <c r="P65"/>
    </row>
    <row r="66" spans="1:16" ht="18.75" customHeight="1">
      <c r="A66" s="17" t="s">
        <v>71</v>
      </c>
      <c r="B66" s="36">
        <v>752752.54</v>
      </c>
      <c r="C66" s="36">
        <v>492967.63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1245720.17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576177.91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576177.91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238210.12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238210.12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625171.4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625171.4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788596.31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788596.31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569229.86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569229.86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167970.44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167970.44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646972.3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646972.3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571756.69</v>
      </c>
      <c r="L74" s="35">
        <v>0</v>
      </c>
      <c r="M74" s="35">
        <v>0</v>
      </c>
      <c r="N74" s="35">
        <v>0</v>
      </c>
      <c r="O74" s="29">
        <f t="shared" si="23"/>
        <v>571756.69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635593.07</v>
      </c>
      <c r="M75" s="35">
        <v>0</v>
      </c>
      <c r="N75" s="61">
        <v>0</v>
      </c>
      <c r="O75" s="26">
        <f t="shared" si="23"/>
        <v>635593.07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310219.71</v>
      </c>
      <c r="N76" s="35">
        <v>0</v>
      </c>
      <c r="O76" s="29">
        <f t="shared" si="23"/>
        <v>310219.71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209380.85</v>
      </c>
      <c r="O77" s="26">
        <f t="shared" si="23"/>
        <v>209380.85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2.3416727608979278</v>
      </c>
      <c r="C82" s="44">
        <v>2.2971565616955756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2.0394898142444973</v>
      </c>
      <c r="C83" s="44">
        <v>1.924882416736292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1.8692146665527714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2.600379211722742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2.182422288658859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1.7305738738152558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2.0355414186321052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1.9916621868762399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1.9770924809437462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2.2269839611670377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2.129230949915886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2.528401166842105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2.476206782219587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2018-01-30T18:14:57Z</dcterms:modified>
  <cp:category/>
  <cp:version/>
  <cp:contentType/>
  <cp:contentStatus/>
</cp:coreProperties>
</file>