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<sst xmlns="http://schemas.openxmlformats.org/spreadsheetml/2006/main" count="113" uniqueCount="111">
  <si>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</si>
  <si>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</si>
  <si>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</si>
  <si>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</si>
  <si>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</si>
  <si>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</si>
  <si>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</si>
  <si>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</si>
  <si>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</si>
  <si>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</si>
  <si>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</si>
  <si>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</si>
  <si>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</si>
  <si>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</si>
  <si>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</si>
  <si>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</si>
  <si>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</si>
  <si>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</si>
  <si>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</si>
  <si>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</si>
  <si>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</si>
  <si>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</si>
  <si>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</si>
  <si>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</si>
  <si>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</si>
  <si>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</si>
  <si>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</si>
  <si>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</si>
  <si>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</si>
  <si>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</si>
  <si>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</si>
  <si>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</si>
  <si>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</si>
  <si>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</si>
  <si>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</si>
  <si>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</si>
  <si>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</si>
  <si>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</si>
  <si>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</si>
  <si>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</si>
  <si>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</si>
  <si>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</si>
  <si>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</si>
  <si>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</si>
  <si>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</si>
  <si>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</si>
  <si>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</si>
  <si>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</si>
  <si>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</si>
  <si>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</si>
  <si>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</si>
  <si>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</si>
  <si>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</si>
  <si>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</si>
  <si>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</si>
  <si>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</si>
  <si>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</si>
  <si>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</si>
  <si>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</si>
  <si>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</si>
  <si>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</si>
  <si>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</si>
  <si>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</si>
  <si>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</si>
  <si>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</si>
  <si>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</si>
  <si>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</si>
  <si>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</si>
  <si>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</si>
  <si>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</si>
  <si>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</si>
  <si>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</si>
  <si>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</si>
  <si>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</si>
  <si>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</si>
  <si>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</si>
  <si>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</si>
  <si>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</si>
  <si>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</si>
  <si>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</si>
  <si>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</si>
  <si>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</si>
  <si>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</si>
  <si>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</si>
  <si>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</si>
  <si>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</si>
  <si>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</si>
  <si>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</si>
  <si>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</si>
  <si>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</si>
  <si>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</si>
  <si>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</si>
  <si>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</si>
  <si>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</si>
  <si>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</si>
  <si>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</si>
  <si>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</si>
  <si>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</si>
  <si>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</si>
  <si>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</si>
  <si>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</si>
  <si>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</si>
  <si>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</si>
  <si>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</si>
  <si>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</si>
  <si>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</si>
  <si>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22/01/18 - VENCIMENTO 30/01/18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</si>
  <si>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</si>
  <si>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</si>
  <si>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t>(2) Tarifa de remuneração de cada empresa considerando o  reequilibrio interno estabelecido e informado pelo consórcio. Não consideram os acertos financeiros previstos no item 7.</t>
  </si>
  <si>
    <t xml:space="preserve">(1) Revisão de passageiros transportados, processada pelo sistema de bilhetagem eletrônica, mês de dezembro/17, total de 925.712 passageiros.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</si>
</sst>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3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638175</xdr:colOff>
      <xdr:row>99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638175</xdr:colOff>
      <xdr:row>99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638175</xdr:colOff>
      <xdr:row>99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435580</v>
      </c>
      <c r="C7" s="10">
        <f>C8+C20+C24</f>
        <v>322330</v>
      </c>
      <c r="D7" s="10">
        <f>D8+D20+D24</f>
        <v>329970</v>
      </c>
      <c r="E7" s="10">
        <f>E8+E20+E24</f>
        <v>50507</v>
      </c>
      <c r="F7" s="10">
        <f aca="true" t="shared" si="0" ref="F7:N7">F8+F20+F24</f>
        <v>286325</v>
      </c>
      <c r="G7" s="10">
        <f t="shared" si="0"/>
        <v>458105</v>
      </c>
      <c r="H7" s="10">
        <f>H8+H20+H24</f>
        <v>315828</v>
      </c>
      <c r="I7" s="10">
        <f>I8+I20+I24</f>
        <v>97711</v>
      </c>
      <c r="J7" s="10">
        <f>J8+J20+J24</f>
        <v>373000</v>
      </c>
      <c r="K7" s="10">
        <f>K8+K20+K24</f>
        <v>268787</v>
      </c>
      <c r="L7" s="10">
        <f>L8+L20+L24</f>
        <v>327712</v>
      </c>
      <c r="M7" s="10">
        <f t="shared" si="0"/>
        <v>126758</v>
      </c>
      <c r="N7" s="10">
        <f t="shared" si="0"/>
        <v>81747</v>
      </c>
      <c r="O7" s="10">
        <f>+O8+O20+O24</f>
        <v>3474360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225302</v>
      </c>
      <c r="C8" s="12">
        <f>+C9+C12+C16</f>
        <v>174510</v>
      </c>
      <c r="D8" s="12">
        <f>+D9+D12+D16</f>
        <v>194351</v>
      </c>
      <c r="E8" s="12">
        <f>+E9+E12+E16</f>
        <v>26678</v>
      </c>
      <c r="F8" s="12">
        <f aca="true" t="shared" si="1" ref="F8:N8">+F9+F12+F16</f>
        <v>157893</v>
      </c>
      <c r="G8" s="12">
        <f t="shared" si="1"/>
        <v>254697</v>
      </c>
      <c r="H8" s="12">
        <f>+H9+H12+H16</f>
        <v>165580</v>
      </c>
      <c r="I8" s="12">
        <f>+I9+I12+I16</f>
        <v>52342</v>
      </c>
      <c r="J8" s="12">
        <f>+J9+J12+J16</f>
        <v>205855</v>
      </c>
      <c r="K8" s="12">
        <f>+K9+K12+K16</f>
        <v>147008</v>
      </c>
      <c r="L8" s="12">
        <f>+L9+L12+L16</f>
        <v>167552</v>
      </c>
      <c r="M8" s="12">
        <f t="shared" si="1"/>
        <v>72085</v>
      </c>
      <c r="N8" s="12">
        <f t="shared" si="1"/>
        <v>48808</v>
      </c>
      <c r="O8" s="12">
        <f>SUM(B8:N8)</f>
        <v>1892661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24466</v>
      </c>
      <c r="C9" s="14">
        <v>24032</v>
      </c>
      <c r="D9" s="14">
        <v>17246</v>
      </c>
      <c r="E9" s="14">
        <v>2668</v>
      </c>
      <c r="F9" s="14">
        <v>14852</v>
      </c>
      <c r="G9" s="14">
        <v>27068</v>
      </c>
      <c r="H9" s="14">
        <v>22281</v>
      </c>
      <c r="I9" s="14">
        <v>6981</v>
      </c>
      <c r="J9" s="14">
        <v>14816</v>
      </c>
      <c r="K9" s="14">
        <v>18692</v>
      </c>
      <c r="L9" s="14">
        <v>15034</v>
      </c>
      <c r="M9" s="14">
        <v>9120</v>
      </c>
      <c r="N9" s="14">
        <v>6489</v>
      </c>
      <c r="O9" s="12">
        <f aca="true" t="shared" si="2" ref="O9:O19">SUM(B9:N9)</f>
        <v>203745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24466</v>
      </c>
      <c r="C10" s="14">
        <f>+C9-C11</f>
        <v>24032</v>
      </c>
      <c r="D10" s="14">
        <f>+D9-D11</f>
        <v>17246</v>
      </c>
      <c r="E10" s="14">
        <f>+E9-E11</f>
        <v>2668</v>
      </c>
      <c r="F10" s="14">
        <f aca="true" t="shared" si="3" ref="F10:N10">+F9-F11</f>
        <v>14852</v>
      </c>
      <c r="G10" s="14">
        <f t="shared" si="3"/>
        <v>27068</v>
      </c>
      <c r="H10" s="14">
        <f>+H9-H11</f>
        <v>22281</v>
      </c>
      <c r="I10" s="14">
        <f>+I9-I11</f>
        <v>6981</v>
      </c>
      <c r="J10" s="14">
        <f>+J9-J11</f>
        <v>14816</v>
      </c>
      <c r="K10" s="14">
        <f>+K9-K11</f>
        <v>18692</v>
      </c>
      <c r="L10" s="14">
        <f>+L9-L11</f>
        <v>15034</v>
      </c>
      <c r="M10" s="14">
        <f t="shared" si="3"/>
        <v>9120</v>
      </c>
      <c r="N10" s="14">
        <f t="shared" si="3"/>
        <v>6489</v>
      </c>
      <c r="O10" s="12">
        <f t="shared" si="2"/>
        <v>203745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190261</v>
      </c>
      <c r="C12" s="14">
        <f>C13+C14+C15</f>
        <v>142784</v>
      </c>
      <c r="D12" s="14">
        <f>D13+D14+D15</f>
        <v>168167</v>
      </c>
      <c r="E12" s="14">
        <f>E13+E14+E15</f>
        <v>22831</v>
      </c>
      <c r="F12" s="14">
        <f aca="true" t="shared" si="4" ref="F12:N12">F13+F14+F15</f>
        <v>135608</v>
      </c>
      <c r="G12" s="14">
        <f t="shared" si="4"/>
        <v>214478</v>
      </c>
      <c r="H12" s="14">
        <f>H13+H14+H15</f>
        <v>135938</v>
      </c>
      <c r="I12" s="14">
        <f>I13+I14+I15</f>
        <v>42999</v>
      </c>
      <c r="J12" s="14">
        <f>J13+J14+J15</f>
        <v>180820</v>
      </c>
      <c r="K12" s="14">
        <f>K13+K14+K15</f>
        <v>121656</v>
      </c>
      <c r="L12" s="14">
        <f>L13+L14+L15</f>
        <v>143767</v>
      </c>
      <c r="M12" s="14">
        <f t="shared" si="4"/>
        <v>59976</v>
      </c>
      <c r="N12" s="14">
        <f t="shared" si="4"/>
        <v>40594</v>
      </c>
      <c r="O12" s="12">
        <f t="shared" si="2"/>
        <v>1599879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101695</v>
      </c>
      <c r="C13" s="14">
        <v>77420</v>
      </c>
      <c r="D13" s="14">
        <v>84870</v>
      </c>
      <c r="E13" s="14">
        <v>12355</v>
      </c>
      <c r="F13" s="14">
        <v>69830</v>
      </c>
      <c r="G13" s="14">
        <v>112157</v>
      </c>
      <c r="H13" s="14">
        <v>74632</v>
      </c>
      <c r="I13" s="14">
        <v>23567</v>
      </c>
      <c r="J13" s="14">
        <v>98477</v>
      </c>
      <c r="K13" s="14">
        <v>64484</v>
      </c>
      <c r="L13" s="14">
        <v>76669</v>
      </c>
      <c r="M13" s="14">
        <v>31112</v>
      </c>
      <c r="N13" s="14">
        <v>20307</v>
      </c>
      <c r="O13" s="12">
        <f t="shared" si="2"/>
        <v>847575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87587</v>
      </c>
      <c r="C14" s="14">
        <v>64263</v>
      </c>
      <c r="D14" s="14">
        <v>82755</v>
      </c>
      <c r="E14" s="14">
        <v>10340</v>
      </c>
      <c r="F14" s="14">
        <v>65026</v>
      </c>
      <c r="G14" s="14">
        <v>100613</v>
      </c>
      <c r="H14" s="14">
        <v>60444</v>
      </c>
      <c r="I14" s="14">
        <v>19174</v>
      </c>
      <c r="J14" s="14">
        <v>81743</v>
      </c>
      <c r="K14" s="14">
        <v>56508</v>
      </c>
      <c r="L14" s="14">
        <v>66523</v>
      </c>
      <c r="M14" s="14">
        <v>28517</v>
      </c>
      <c r="N14" s="14">
        <v>20098</v>
      </c>
      <c r="O14" s="12">
        <f t="shared" si="2"/>
        <v>743591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979</v>
      </c>
      <c r="C15" s="14">
        <v>1101</v>
      </c>
      <c r="D15" s="14">
        <v>542</v>
      </c>
      <c r="E15" s="14">
        <v>136</v>
      </c>
      <c r="F15" s="14">
        <v>752</v>
      </c>
      <c r="G15" s="14">
        <v>1708</v>
      </c>
      <c r="H15" s="14">
        <v>862</v>
      </c>
      <c r="I15" s="14">
        <v>258</v>
      </c>
      <c r="J15" s="14">
        <v>600</v>
      </c>
      <c r="K15" s="14">
        <v>664</v>
      </c>
      <c r="L15" s="14">
        <v>575</v>
      </c>
      <c r="M15" s="14">
        <v>347</v>
      </c>
      <c r="N15" s="14">
        <v>189</v>
      </c>
      <c r="O15" s="12">
        <f t="shared" si="2"/>
        <v>8713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10575</v>
      </c>
      <c r="C16" s="14">
        <f>C17+C18+C19</f>
        <v>7694</v>
      </c>
      <c r="D16" s="14">
        <f>D17+D18+D19</f>
        <v>8938</v>
      </c>
      <c r="E16" s="14">
        <f>E17+E18+E19</f>
        <v>1179</v>
      </c>
      <c r="F16" s="14">
        <f aca="true" t="shared" si="5" ref="F16:N16">F17+F18+F19</f>
        <v>7433</v>
      </c>
      <c r="G16" s="14">
        <f t="shared" si="5"/>
        <v>13151</v>
      </c>
      <c r="H16" s="14">
        <f>H17+H18+H19</f>
        <v>7361</v>
      </c>
      <c r="I16" s="14">
        <f>I17+I18+I19</f>
        <v>2362</v>
      </c>
      <c r="J16" s="14">
        <f>J17+J18+J19</f>
        <v>10219</v>
      </c>
      <c r="K16" s="14">
        <f>K17+K18+K19</f>
        <v>6660</v>
      </c>
      <c r="L16" s="14">
        <f>L17+L18+L19</f>
        <v>8751</v>
      </c>
      <c r="M16" s="14">
        <f t="shared" si="5"/>
        <v>2989</v>
      </c>
      <c r="N16" s="14">
        <f t="shared" si="5"/>
        <v>1725</v>
      </c>
      <c r="O16" s="12">
        <f t="shared" si="2"/>
        <v>89037</v>
      </c>
    </row>
    <row r="17" spans="1:26" ht="18.75" customHeight="1">
      <c r="A17" s="15" t="s">
        <v>16</v>
      </c>
      <c r="B17" s="14">
        <v>10511</v>
      </c>
      <c r="C17" s="14">
        <v>7653</v>
      </c>
      <c r="D17" s="14">
        <v>8888</v>
      </c>
      <c r="E17" s="14">
        <v>1172</v>
      </c>
      <c r="F17" s="14">
        <v>7401</v>
      </c>
      <c r="G17" s="14">
        <v>13089</v>
      </c>
      <c r="H17" s="14">
        <v>7320</v>
      </c>
      <c r="I17" s="14">
        <v>2353</v>
      </c>
      <c r="J17" s="14">
        <v>10183</v>
      </c>
      <c r="K17" s="14">
        <v>6615</v>
      </c>
      <c r="L17" s="14">
        <v>8695</v>
      </c>
      <c r="M17" s="14">
        <v>2974</v>
      </c>
      <c r="N17" s="14">
        <v>1713</v>
      </c>
      <c r="O17" s="12">
        <f t="shared" si="2"/>
        <v>88567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54</v>
      </c>
      <c r="C18" s="14">
        <v>39</v>
      </c>
      <c r="D18" s="14">
        <v>34</v>
      </c>
      <c r="E18" s="14">
        <v>7</v>
      </c>
      <c r="F18" s="14">
        <v>26</v>
      </c>
      <c r="G18" s="14">
        <v>45</v>
      </c>
      <c r="H18" s="14">
        <v>32</v>
      </c>
      <c r="I18" s="14">
        <v>8</v>
      </c>
      <c r="J18" s="14">
        <v>31</v>
      </c>
      <c r="K18" s="14">
        <v>39</v>
      </c>
      <c r="L18" s="14">
        <v>53</v>
      </c>
      <c r="M18" s="14">
        <v>14</v>
      </c>
      <c r="N18" s="14">
        <v>12</v>
      </c>
      <c r="O18" s="12">
        <f t="shared" si="2"/>
        <v>394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2</v>
      </c>
      <c r="D19" s="14">
        <v>16</v>
      </c>
      <c r="E19" s="14">
        <v>0</v>
      </c>
      <c r="F19" s="14">
        <v>6</v>
      </c>
      <c r="G19" s="14">
        <v>17</v>
      </c>
      <c r="H19" s="14">
        <v>9</v>
      </c>
      <c r="I19" s="14">
        <v>1</v>
      </c>
      <c r="J19" s="14">
        <v>5</v>
      </c>
      <c r="K19" s="14">
        <v>6</v>
      </c>
      <c r="L19" s="14">
        <v>3</v>
      </c>
      <c r="M19" s="14">
        <v>1</v>
      </c>
      <c r="N19" s="14">
        <v>0</v>
      </c>
      <c r="O19" s="12">
        <f t="shared" si="2"/>
        <v>76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143119</v>
      </c>
      <c r="C20" s="18">
        <f>C21+C22+C23</f>
        <v>89495</v>
      </c>
      <c r="D20" s="18">
        <f>D21+D22+D23</f>
        <v>81375</v>
      </c>
      <c r="E20" s="18">
        <f>E21+E22+E23</f>
        <v>12884</v>
      </c>
      <c r="F20" s="18">
        <f aca="true" t="shared" si="6" ref="F20:N20">F21+F22+F23</f>
        <v>74915</v>
      </c>
      <c r="G20" s="18">
        <f t="shared" si="6"/>
        <v>116907</v>
      </c>
      <c r="H20" s="18">
        <f>H21+H22+H23</f>
        <v>93812</v>
      </c>
      <c r="I20" s="18">
        <f>I21+I22+I23</f>
        <v>27521</v>
      </c>
      <c r="J20" s="18">
        <f>J21+J22+J23</f>
        <v>115501</v>
      </c>
      <c r="K20" s="18">
        <f>K21+K22+K23</f>
        <v>76754</v>
      </c>
      <c r="L20" s="18">
        <f>L21+L22+L23</f>
        <v>116844</v>
      </c>
      <c r="M20" s="18">
        <f t="shared" si="6"/>
        <v>40593</v>
      </c>
      <c r="N20" s="18">
        <f t="shared" si="6"/>
        <v>25116</v>
      </c>
      <c r="O20" s="12">
        <f aca="true" t="shared" si="7" ref="O20:O26">SUM(B20:N20)</f>
        <v>1014836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82995</v>
      </c>
      <c r="C21" s="14">
        <v>55472</v>
      </c>
      <c r="D21" s="14">
        <v>48127</v>
      </c>
      <c r="E21" s="14">
        <v>8140</v>
      </c>
      <c r="F21" s="14">
        <v>44831</v>
      </c>
      <c r="G21" s="14">
        <v>70603</v>
      </c>
      <c r="H21" s="14">
        <v>57307</v>
      </c>
      <c r="I21" s="14">
        <v>17060</v>
      </c>
      <c r="J21" s="14">
        <v>70697</v>
      </c>
      <c r="K21" s="14">
        <v>45755</v>
      </c>
      <c r="L21" s="14">
        <v>67184</v>
      </c>
      <c r="M21" s="14">
        <v>23437</v>
      </c>
      <c r="N21" s="14">
        <v>14107</v>
      </c>
      <c r="O21" s="12">
        <f t="shared" si="7"/>
        <v>605715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59622</v>
      </c>
      <c r="C22" s="14">
        <v>33542</v>
      </c>
      <c r="D22" s="14">
        <v>33033</v>
      </c>
      <c r="E22" s="14">
        <v>4697</v>
      </c>
      <c r="F22" s="14">
        <v>29746</v>
      </c>
      <c r="G22" s="14">
        <v>45654</v>
      </c>
      <c r="H22" s="14">
        <v>36120</v>
      </c>
      <c r="I22" s="14">
        <v>10335</v>
      </c>
      <c r="J22" s="14">
        <v>44493</v>
      </c>
      <c r="K22" s="14">
        <v>30679</v>
      </c>
      <c r="L22" s="14">
        <v>49280</v>
      </c>
      <c r="M22" s="14">
        <v>16955</v>
      </c>
      <c r="N22" s="14">
        <v>10902</v>
      </c>
      <c r="O22" s="12">
        <f t="shared" si="7"/>
        <v>405058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502</v>
      </c>
      <c r="C23" s="14">
        <v>481</v>
      </c>
      <c r="D23" s="14">
        <v>215</v>
      </c>
      <c r="E23" s="14">
        <v>47</v>
      </c>
      <c r="F23" s="14">
        <v>338</v>
      </c>
      <c r="G23" s="14">
        <v>650</v>
      </c>
      <c r="H23" s="14">
        <v>385</v>
      </c>
      <c r="I23" s="14">
        <v>126</v>
      </c>
      <c r="J23" s="14">
        <v>311</v>
      </c>
      <c r="K23" s="14">
        <v>320</v>
      </c>
      <c r="L23" s="14">
        <v>380</v>
      </c>
      <c r="M23" s="14">
        <v>201</v>
      </c>
      <c r="N23" s="14">
        <v>107</v>
      </c>
      <c r="O23" s="12">
        <f t="shared" si="7"/>
        <v>4063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67159</v>
      </c>
      <c r="C24" s="14">
        <f>C25+C26</f>
        <v>58325</v>
      </c>
      <c r="D24" s="14">
        <f>D25+D26</f>
        <v>54244</v>
      </c>
      <c r="E24" s="14">
        <f>E25+E26</f>
        <v>10945</v>
      </c>
      <c r="F24" s="14">
        <f aca="true" t="shared" si="8" ref="F24:N24">F25+F26</f>
        <v>53517</v>
      </c>
      <c r="G24" s="14">
        <f t="shared" si="8"/>
        <v>86501</v>
      </c>
      <c r="H24" s="14">
        <f>H25+H26</f>
        <v>56436</v>
      </c>
      <c r="I24" s="14">
        <f>I25+I26</f>
        <v>17848</v>
      </c>
      <c r="J24" s="14">
        <f>J25+J26</f>
        <v>51644</v>
      </c>
      <c r="K24" s="14">
        <f>K25+K26</f>
        <v>45025</v>
      </c>
      <c r="L24" s="14">
        <f>L25+L26</f>
        <v>43316</v>
      </c>
      <c r="M24" s="14">
        <f t="shared" si="8"/>
        <v>14080</v>
      </c>
      <c r="N24" s="14">
        <f t="shared" si="8"/>
        <v>7823</v>
      </c>
      <c r="O24" s="12">
        <f t="shared" si="7"/>
        <v>566863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67150</v>
      </c>
      <c r="C25" s="14">
        <v>58325</v>
      </c>
      <c r="D25" s="14">
        <v>54238</v>
      </c>
      <c r="E25" s="14">
        <v>10944</v>
      </c>
      <c r="F25" s="14">
        <v>53512</v>
      </c>
      <c r="G25" s="14">
        <v>86493</v>
      </c>
      <c r="H25" s="14">
        <v>56434</v>
      </c>
      <c r="I25" s="14">
        <v>17848</v>
      </c>
      <c r="J25" s="14">
        <v>51641</v>
      </c>
      <c r="K25" s="14">
        <v>45023</v>
      </c>
      <c r="L25" s="14">
        <v>43316</v>
      </c>
      <c r="M25" s="14">
        <v>14079</v>
      </c>
      <c r="N25" s="14">
        <v>7823</v>
      </c>
      <c r="O25" s="12">
        <f t="shared" si="7"/>
        <v>566826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</v>
      </c>
      <c r="C26" s="14">
        <v>0</v>
      </c>
      <c r="D26" s="14">
        <v>6</v>
      </c>
      <c r="E26" s="14">
        <v>1</v>
      </c>
      <c r="F26" s="14">
        <v>5</v>
      </c>
      <c r="G26" s="14">
        <v>8</v>
      </c>
      <c r="H26" s="14">
        <v>2</v>
      </c>
      <c r="I26" s="14">
        <v>0</v>
      </c>
      <c r="J26" s="14">
        <v>3</v>
      </c>
      <c r="K26" s="14">
        <v>2</v>
      </c>
      <c r="L26" s="14">
        <v>0</v>
      </c>
      <c r="M26" s="14">
        <v>1</v>
      </c>
      <c r="N26" s="14">
        <v>0</v>
      </c>
      <c r="O26" s="12">
        <f t="shared" si="7"/>
        <v>37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915100.0842668</v>
      </c>
      <c r="C36" s="60">
        <f aca="true" t="shared" si="11" ref="C36:N36">C37+C38+C39+C40</f>
        <v>654985.354065</v>
      </c>
      <c r="D36" s="60">
        <f t="shared" si="11"/>
        <v>626966.7369985</v>
      </c>
      <c r="E36" s="60">
        <f t="shared" si="11"/>
        <v>131354.2746288</v>
      </c>
      <c r="F36" s="60">
        <f t="shared" si="11"/>
        <v>624901.6824662499</v>
      </c>
      <c r="G36" s="60">
        <f t="shared" si="11"/>
        <v>796892.324</v>
      </c>
      <c r="H36" s="60">
        <f t="shared" si="11"/>
        <v>646407.0079999999</v>
      </c>
      <c r="I36" s="60">
        <f>I37+I38+I39+I40</f>
        <v>194611.1945422</v>
      </c>
      <c r="J36" s="60">
        <f>J37+J38+J39+J40</f>
        <v>742115.9414</v>
      </c>
      <c r="K36" s="60">
        <f>K37+K38+K39+K40</f>
        <v>602100.1510940999</v>
      </c>
      <c r="L36" s="60">
        <f>L37+L38+L39+L40</f>
        <v>701885.04374912</v>
      </c>
      <c r="M36" s="60">
        <f t="shared" si="11"/>
        <v>322865.84280393994</v>
      </c>
      <c r="N36" s="60">
        <f t="shared" si="11"/>
        <v>202444.35924432002</v>
      </c>
      <c r="O36" s="60">
        <f>O37+O38+O39+O40</f>
        <v>7162629.997259029</v>
      </c>
    </row>
    <row r="37" spans="1:15" ht="18.75" customHeight="1">
      <c r="A37" s="57" t="s">
        <v>50</v>
      </c>
      <c r="B37" s="54">
        <f aca="true" t="shared" si="12" ref="B37:N37">B29*B7</f>
        <v>909883.062</v>
      </c>
      <c r="C37" s="54">
        <f t="shared" si="12"/>
        <v>650461.94</v>
      </c>
      <c r="D37" s="54">
        <f t="shared" si="12"/>
        <v>616449.954</v>
      </c>
      <c r="E37" s="54">
        <f t="shared" si="12"/>
        <v>131025.2594</v>
      </c>
      <c r="F37" s="54">
        <f t="shared" si="12"/>
        <v>624560.7224999999</v>
      </c>
      <c r="G37" s="54">
        <f t="shared" si="12"/>
        <v>792475.8395</v>
      </c>
      <c r="H37" s="54">
        <f t="shared" si="12"/>
        <v>642425.7348</v>
      </c>
      <c r="I37" s="54">
        <f>I29*I7</f>
        <v>194503.5166</v>
      </c>
      <c r="J37" s="54">
        <f>J29*J7</f>
        <v>737048</v>
      </c>
      <c r="K37" s="54">
        <f>K29*K7</f>
        <v>598185.4685</v>
      </c>
      <c r="L37" s="54">
        <f>L29*L7</f>
        <v>697272.8224</v>
      </c>
      <c r="M37" s="54">
        <f t="shared" si="12"/>
        <v>320190.708</v>
      </c>
      <c r="N37" s="54">
        <f t="shared" si="12"/>
        <v>202323.825</v>
      </c>
      <c r="O37" s="56">
        <f>SUM(B37:N37)</f>
        <v>7116806.852699999</v>
      </c>
    </row>
    <row r="38" spans="1:15" ht="18.75" customHeight="1">
      <c r="A38" s="57" t="s">
        <v>51</v>
      </c>
      <c r="B38" s="54">
        <f aca="true" t="shared" si="13" ref="B38:N38">B30*B7</f>
        <v>-2698.2177332</v>
      </c>
      <c r="C38" s="54">
        <f t="shared" si="13"/>
        <v>-1891.915935</v>
      </c>
      <c r="D38" s="54">
        <f t="shared" si="13"/>
        <v>-1831.3170014999998</v>
      </c>
      <c r="E38" s="54">
        <f t="shared" si="13"/>
        <v>-317.2647712</v>
      </c>
      <c r="F38" s="54">
        <f t="shared" si="13"/>
        <v>-1820.44003375</v>
      </c>
      <c r="G38" s="54">
        <f t="shared" si="13"/>
        <v>-2336.3355</v>
      </c>
      <c r="H38" s="54">
        <f t="shared" si="13"/>
        <v>-1768.6368</v>
      </c>
      <c r="I38" s="54">
        <f>I30*I7</f>
        <v>-547.1620578000001</v>
      </c>
      <c r="J38" s="54">
        <f>J30*J7</f>
        <v>-2121.6986</v>
      </c>
      <c r="K38" s="54">
        <f>K30*K7</f>
        <v>-1711.0174059</v>
      </c>
      <c r="L38" s="54">
        <f>L30*L7</f>
        <v>-2048.27865088</v>
      </c>
      <c r="M38" s="54">
        <f t="shared" si="13"/>
        <v>-934.02519606</v>
      </c>
      <c r="N38" s="54">
        <f t="shared" si="13"/>
        <v>-598.50575568</v>
      </c>
      <c r="O38" s="25">
        <f>SUM(B38:N38)</f>
        <v>-20624.815440969996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756.6199999999953</v>
      </c>
      <c r="C42" s="25">
        <f aca="true" t="shared" si="15" ref="C42:N42">+C43+C46+C58+C59</f>
        <v>-31561.93</v>
      </c>
      <c r="D42" s="25">
        <f t="shared" si="15"/>
        <v>8904.649999999994</v>
      </c>
      <c r="E42" s="25">
        <f t="shared" si="15"/>
        <v>37265.42</v>
      </c>
      <c r="F42" s="25">
        <f t="shared" si="15"/>
        <v>100585.23000000001</v>
      </c>
      <c r="G42" s="25">
        <f t="shared" si="15"/>
        <v>300716.01</v>
      </c>
      <c r="H42" s="25">
        <f t="shared" si="15"/>
        <v>257991.96000000002</v>
      </c>
      <c r="I42" s="25">
        <f>+I43+I46+I58+I59</f>
        <v>-3096.720000000001</v>
      </c>
      <c r="J42" s="25">
        <f>+J43+J46+J58+J59</f>
        <v>61875.11</v>
      </c>
      <c r="K42" s="25">
        <f>+K43+K46+K58+K59</f>
        <v>-36721.06</v>
      </c>
      <c r="L42" s="25">
        <f>+L43+L46+L58+L59</f>
        <v>118850.09</v>
      </c>
      <c r="M42" s="25">
        <f t="shared" si="15"/>
        <v>-24963.03</v>
      </c>
      <c r="N42" s="25">
        <f t="shared" si="15"/>
        <v>-5042.18</v>
      </c>
      <c r="O42" s="25">
        <f>+O43+O46+O58+O59</f>
        <v>785560.1700000002</v>
      </c>
    </row>
    <row r="43" spans="1:15" ht="18.75" customHeight="1">
      <c r="A43" s="17" t="s">
        <v>55</v>
      </c>
      <c r="B43" s="26">
        <f>B44+B45</f>
        <v>-97864</v>
      </c>
      <c r="C43" s="26">
        <f>C44+C45</f>
        <v>-96128</v>
      </c>
      <c r="D43" s="26">
        <f>D44+D45</f>
        <v>-68984</v>
      </c>
      <c r="E43" s="26">
        <f>E44+E45</f>
        <v>-10672</v>
      </c>
      <c r="F43" s="26">
        <f aca="true" t="shared" si="16" ref="F43:N43">F44+F45</f>
        <v>-59408</v>
      </c>
      <c r="G43" s="26">
        <f t="shared" si="16"/>
        <v>-108272</v>
      </c>
      <c r="H43" s="26">
        <f t="shared" si="16"/>
        <v>-89124</v>
      </c>
      <c r="I43" s="26">
        <f>I44+I45</f>
        <v>-27924</v>
      </c>
      <c r="J43" s="26">
        <f>J44+J45</f>
        <v>-59264</v>
      </c>
      <c r="K43" s="26">
        <f>K44+K45</f>
        <v>-74768</v>
      </c>
      <c r="L43" s="26">
        <f>L44+L45</f>
        <v>-60136</v>
      </c>
      <c r="M43" s="26">
        <f t="shared" si="16"/>
        <v>-36480</v>
      </c>
      <c r="N43" s="26">
        <f t="shared" si="16"/>
        <v>-25956</v>
      </c>
      <c r="O43" s="25">
        <f aca="true" t="shared" si="17" ref="O43:O59">SUM(B43:N43)</f>
        <v>-814980</v>
      </c>
    </row>
    <row r="44" spans="1:26" ht="18.75" customHeight="1">
      <c r="A44" s="13" t="s">
        <v>56</v>
      </c>
      <c r="B44" s="20">
        <f>ROUND(-B9*$D$3,2)</f>
        <v>-97864</v>
      </c>
      <c r="C44" s="20">
        <f>ROUND(-C9*$D$3,2)</f>
        <v>-96128</v>
      </c>
      <c r="D44" s="20">
        <f>ROUND(-D9*$D$3,2)</f>
        <v>-68984</v>
      </c>
      <c r="E44" s="20">
        <f>ROUND(-E9*$D$3,2)</f>
        <v>-10672</v>
      </c>
      <c r="F44" s="20">
        <f aca="true" t="shared" si="18" ref="F44:N44">ROUND(-F9*$D$3,2)</f>
        <v>-59408</v>
      </c>
      <c r="G44" s="20">
        <f t="shared" si="18"/>
        <v>-108272</v>
      </c>
      <c r="H44" s="20">
        <f t="shared" si="18"/>
        <v>-89124</v>
      </c>
      <c r="I44" s="20">
        <f>ROUND(-I9*$D$3,2)</f>
        <v>-27924</v>
      </c>
      <c r="J44" s="20">
        <f>ROUND(-J9*$D$3,2)</f>
        <v>-59264</v>
      </c>
      <c r="K44" s="20">
        <f>ROUND(-K9*$D$3,2)</f>
        <v>-74768</v>
      </c>
      <c r="L44" s="20">
        <f>ROUND(-L9*$D$3,2)</f>
        <v>-60136</v>
      </c>
      <c r="M44" s="20">
        <f t="shared" si="18"/>
        <v>-36480</v>
      </c>
      <c r="N44" s="20">
        <f t="shared" si="18"/>
        <v>-25956</v>
      </c>
      <c r="O44" s="46">
        <f t="shared" si="17"/>
        <v>-814980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-19000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-21000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-19000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-21000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98620.62</v>
      </c>
      <c r="C58" s="27">
        <v>64566.07</v>
      </c>
      <c r="D58" s="27">
        <v>78388.65</v>
      </c>
      <c r="E58" s="27">
        <v>47937.42</v>
      </c>
      <c r="F58" s="27">
        <v>160493.23</v>
      </c>
      <c r="G58" s="27">
        <v>409488.01</v>
      </c>
      <c r="H58" s="27">
        <v>347615.96</v>
      </c>
      <c r="I58" s="27">
        <v>43827.28</v>
      </c>
      <c r="J58" s="27">
        <v>121139.11</v>
      </c>
      <c r="K58" s="27">
        <v>38046.94</v>
      </c>
      <c r="L58" s="27">
        <v>178986.09</v>
      </c>
      <c r="M58" s="27">
        <v>11516.97</v>
      </c>
      <c r="N58" s="27">
        <v>20913.82</v>
      </c>
      <c r="O58" s="24">
        <f t="shared" si="17"/>
        <v>1621540.1700000002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915856.7042668</v>
      </c>
      <c r="C61" s="29">
        <f t="shared" si="21"/>
        <v>623423.4240649999</v>
      </c>
      <c r="D61" s="29">
        <f t="shared" si="21"/>
        <v>635871.3869985</v>
      </c>
      <c r="E61" s="29">
        <f t="shared" si="21"/>
        <v>168619.69462879997</v>
      </c>
      <c r="F61" s="29">
        <f t="shared" si="21"/>
        <v>725486.9124662499</v>
      </c>
      <c r="G61" s="29">
        <f t="shared" si="21"/>
        <v>1097608.334</v>
      </c>
      <c r="H61" s="29">
        <f t="shared" si="21"/>
        <v>904398.9679999999</v>
      </c>
      <c r="I61" s="29">
        <f t="shared" si="21"/>
        <v>191514.4745422</v>
      </c>
      <c r="J61" s="29">
        <f>+J36+J42</f>
        <v>803991.0514</v>
      </c>
      <c r="K61" s="29">
        <f>+K36+K42</f>
        <v>565379.0910940999</v>
      </c>
      <c r="L61" s="29">
        <f>+L36+L42</f>
        <v>820735.1337491199</v>
      </c>
      <c r="M61" s="29">
        <f t="shared" si="21"/>
        <v>297902.8128039399</v>
      </c>
      <c r="N61" s="29">
        <f t="shared" si="21"/>
        <v>197402.17924432002</v>
      </c>
      <c r="O61" s="29">
        <f>SUM(B61:N61)</f>
        <v>7948190.167259028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915856.7</v>
      </c>
      <c r="C64" s="36">
        <f aca="true" t="shared" si="22" ref="C64:N64">SUM(C65:C78)</f>
        <v>623423.42</v>
      </c>
      <c r="D64" s="36">
        <f t="shared" si="22"/>
        <v>635871.38</v>
      </c>
      <c r="E64" s="36">
        <f t="shared" si="22"/>
        <v>168619.7</v>
      </c>
      <c r="F64" s="36">
        <f t="shared" si="22"/>
        <v>725486.91</v>
      </c>
      <c r="G64" s="36">
        <f t="shared" si="22"/>
        <v>1097608.33</v>
      </c>
      <c r="H64" s="36">
        <f t="shared" si="22"/>
        <v>904398.96</v>
      </c>
      <c r="I64" s="36">
        <f t="shared" si="22"/>
        <v>191514.48</v>
      </c>
      <c r="J64" s="36">
        <f t="shared" si="22"/>
        <v>803991.06</v>
      </c>
      <c r="K64" s="36">
        <f t="shared" si="22"/>
        <v>565379.09</v>
      </c>
      <c r="L64" s="36">
        <f t="shared" si="22"/>
        <v>820735.13</v>
      </c>
      <c r="M64" s="36">
        <f t="shared" si="22"/>
        <v>297902.81</v>
      </c>
      <c r="N64" s="36">
        <f t="shared" si="22"/>
        <v>197402.18</v>
      </c>
      <c r="O64" s="29">
        <f>SUM(O65:O78)</f>
        <v>7948190.15</v>
      </c>
    </row>
    <row r="65" spans="1:16" ht="18.75" customHeight="1">
      <c r="A65" s="17" t="s">
        <v>69</v>
      </c>
      <c r="B65" s="36">
        <v>163728</v>
      </c>
      <c r="C65" s="36">
        <v>177321.6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341049.6</v>
      </c>
      <c r="P65"/>
    </row>
    <row r="66" spans="1:16" ht="18.75" customHeight="1">
      <c r="A66" s="17" t="s">
        <v>70</v>
      </c>
      <c r="B66" s="36">
        <v>752128.7</v>
      </c>
      <c r="C66" s="36">
        <v>446101.82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1198230.52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635871.38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635871.38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168619.7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168619.7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725486.91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725486.91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1097608.33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1097608.33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904398.96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904398.96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191514.48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191514.48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803991.06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803991.06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565379.09</v>
      </c>
      <c r="L74" s="35">
        <v>0</v>
      </c>
      <c r="M74" s="35">
        <v>0</v>
      </c>
      <c r="N74" s="35">
        <v>0</v>
      </c>
      <c r="O74" s="29">
        <f t="shared" si="23"/>
        <v>565379.09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820735.13</v>
      </c>
      <c r="M75" s="35">
        <v>0</v>
      </c>
      <c r="N75" s="61">
        <v>0</v>
      </c>
      <c r="O75" s="26">
        <f t="shared" si="23"/>
        <v>820735.13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297902.81</v>
      </c>
      <c r="N76" s="35">
        <v>0</v>
      </c>
      <c r="O76" s="29">
        <f t="shared" si="23"/>
        <v>297902.81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197402.18</v>
      </c>
      <c r="O77" s="26">
        <f t="shared" si="23"/>
        <v>197402.18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2.342709134456558</v>
      </c>
      <c r="C82" s="44">
        <v>2.292186515635356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2.039634942082815</v>
      </c>
      <c r="C83" s="44">
        <v>1.9250263928638576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1.8692003424508288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2.6007142500801868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2.1824908145158473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1.7306112441470842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2.0356010803348656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1.9917020043004372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1.977139145844504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2.227016377630242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2.1293903907977736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2.5286596727933537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2.4764744791162983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2018-01-29T18:54:11Z</dcterms:modified>
  <cp:category/>
  <cp:version/>
  <cp:contentType/>
  <cp:contentStatus/>
</cp:coreProperties>
</file>