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<sst xmlns="http://schemas.openxmlformats.org/spreadsheetml/2006/main" count="112" uniqueCount="110">
  <si>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</si>
  <si>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</si>
  <si>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</si>
  <si>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</si>
  <si>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</si>
  <si>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</si>
  <si>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</si>
  <si>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</si>
  <si>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</si>
  <si>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</si>
  <si>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</si>
  <si>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</si>
  <si>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</si>
  <si>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</si>
  <si>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</si>
  <si>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</si>
  <si>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</si>
  <si>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</si>
  <si>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</si>
  <si>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</si>
  <si>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</si>
  <si>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</si>
  <si>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</si>
  <si>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</si>
  <si>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</si>
  <si>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</si>
  <si>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</si>
  <si>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</si>
  <si>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</si>
  <si>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</si>
  <si>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</si>
  <si>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</si>
  <si>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</si>
  <si>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</si>
  <si>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</si>
  <si>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</si>
  <si>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</si>
  <si>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</si>
  <si>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</si>
  <si>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</si>
  <si>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</si>
  <si>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</si>
  <si>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</si>
  <si>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</si>
  <si>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</si>
  <si>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</si>
  <si>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</si>
  <si>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</si>
  <si>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</si>
  <si>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</si>
  <si>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</si>
  <si>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</si>
  <si>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</si>
  <si>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</si>
  <si>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</si>
  <si>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</si>
  <si>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</si>
  <si>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</si>
  <si>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</si>
  <si>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</si>
  <si>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</si>
  <si>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</si>
  <si>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</si>
  <si>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</si>
  <si>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</si>
  <si>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</si>
  <si>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</si>
  <si>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</si>
  <si>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</si>
  <si>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</si>
  <si>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</si>
  <si>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</si>
  <si>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</si>
  <si>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</si>
  <si>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</si>
  <si>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</si>
  <si>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</si>
  <si>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</si>
  <si>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</si>
  <si>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</si>
  <si>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</si>
  <si>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</si>
  <si>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</si>
  <si>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</si>
  <si>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</si>
  <si>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</si>
  <si>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</si>
  <si>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</si>
  <si>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</si>
  <si>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</si>
  <si>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</si>
  <si>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</si>
  <si>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</si>
  <si>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</si>
  <si>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</si>
  <si>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</si>
  <si>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</si>
  <si>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</si>
  <si>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</si>
  <si>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</si>
  <si>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</si>
  <si>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</si>
  <si>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</si>
  <si>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</si>
  <si>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</si>
  <si>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</si>
  <si>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</si>
  <si>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</si>
  <si>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</si>
  <si>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OPERAÇÃO 21/01/18 - VENCIMENTO 29/01/18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</si>
</sst>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197289</v>
      </c>
      <c r="C7" s="10">
        <f>C8+C20+C24</f>
        <v>134325</v>
      </c>
      <c r="D7" s="10">
        <f>D8+D20+D24</f>
        <v>153334</v>
      </c>
      <c r="E7" s="10">
        <f>E8+E20+E24</f>
        <v>20148</v>
      </c>
      <c r="F7" s="10">
        <f aca="true" t="shared" si="0" ref="F7:N7">F8+F20+F24</f>
        <v>140023</v>
      </c>
      <c r="G7" s="10">
        <f t="shared" si="0"/>
        <v>195954</v>
      </c>
      <c r="H7" s="10">
        <f>H8+H20+H24</f>
        <v>135132</v>
      </c>
      <c r="I7" s="10">
        <f>I8+I20+I24</f>
        <v>29658</v>
      </c>
      <c r="J7" s="10">
        <f>J8+J20+J24</f>
        <v>181169</v>
      </c>
      <c r="K7" s="10">
        <f>K8+K20+K24</f>
        <v>127811</v>
      </c>
      <c r="L7" s="10">
        <f>L8+L20+L24</f>
        <v>173100</v>
      </c>
      <c r="M7" s="10">
        <f t="shared" si="0"/>
        <v>51231</v>
      </c>
      <c r="N7" s="10">
        <f t="shared" si="0"/>
        <v>29390</v>
      </c>
      <c r="O7" s="10">
        <f>+O8+O20+O24</f>
        <v>1568564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104022</v>
      </c>
      <c r="C8" s="12">
        <f>+C9+C12+C16</f>
        <v>72074</v>
      </c>
      <c r="D8" s="12">
        <f>+D9+D12+D16</f>
        <v>85078</v>
      </c>
      <c r="E8" s="12">
        <f>+E9+E12+E16</f>
        <v>10123</v>
      </c>
      <c r="F8" s="12">
        <f aca="true" t="shared" si="1" ref="F8:N8">+F9+F12+F16</f>
        <v>73680</v>
      </c>
      <c r="G8" s="12">
        <f t="shared" si="1"/>
        <v>106309</v>
      </c>
      <c r="H8" s="12">
        <f>+H9+H12+H16</f>
        <v>72154</v>
      </c>
      <c r="I8" s="12">
        <f>+I9+I12+I16</f>
        <v>15901</v>
      </c>
      <c r="J8" s="12">
        <f>+J9+J12+J16</f>
        <v>96227</v>
      </c>
      <c r="K8" s="12">
        <f>+K9+K12+K16</f>
        <v>69395</v>
      </c>
      <c r="L8" s="12">
        <f>+L9+L12+L16</f>
        <v>88026</v>
      </c>
      <c r="M8" s="12">
        <f t="shared" si="1"/>
        <v>28883</v>
      </c>
      <c r="N8" s="12">
        <f t="shared" si="1"/>
        <v>17318</v>
      </c>
      <c r="O8" s="12">
        <f>SUM(B8:N8)</f>
        <v>839190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17196</v>
      </c>
      <c r="C9" s="14">
        <v>14477</v>
      </c>
      <c r="D9" s="14">
        <v>11509</v>
      </c>
      <c r="E9" s="14">
        <v>1208</v>
      </c>
      <c r="F9" s="14">
        <v>11101</v>
      </c>
      <c r="G9" s="14">
        <v>17309</v>
      </c>
      <c r="H9" s="14">
        <v>14418</v>
      </c>
      <c r="I9" s="14">
        <v>3352</v>
      </c>
      <c r="J9" s="14">
        <v>10729</v>
      </c>
      <c r="K9" s="14">
        <v>12394</v>
      </c>
      <c r="L9" s="14">
        <v>11048</v>
      </c>
      <c r="M9" s="14">
        <v>4721</v>
      </c>
      <c r="N9" s="14">
        <v>2718</v>
      </c>
      <c r="O9" s="12">
        <f aca="true" t="shared" si="2" ref="O9:O19">SUM(B9:N9)</f>
        <v>132180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17196</v>
      </c>
      <c r="C10" s="14">
        <f>+C9-C11</f>
        <v>14477</v>
      </c>
      <c r="D10" s="14">
        <f>+D9-D11</f>
        <v>11509</v>
      </c>
      <c r="E10" s="14">
        <f>+E9-E11</f>
        <v>1208</v>
      </c>
      <c r="F10" s="14">
        <f aca="true" t="shared" si="3" ref="F10:N10">+F9-F11</f>
        <v>11101</v>
      </c>
      <c r="G10" s="14">
        <f t="shared" si="3"/>
        <v>17309</v>
      </c>
      <c r="H10" s="14">
        <f>+H9-H11</f>
        <v>14418</v>
      </c>
      <c r="I10" s="14">
        <f>+I9-I11</f>
        <v>3352</v>
      </c>
      <c r="J10" s="14">
        <f>+J9-J11</f>
        <v>10729</v>
      </c>
      <c r="K10" s="14">
        <f>+K9-K11</f>
        <v>12394</v>
      </c>
      <c r="L10" s="14">
        <f>+L9-L11</f>
        <v>11048</v>
      </c>
      <c r="M10" s="14">
        <f t="shared" si="3"/>
        <v>4721</v>
      </c>
      <c r="N10" s="14">
        <f t="shared" si="3"/>
        <v>2718</v>
      </c>
      <c r="O10" s="12">
        <f t="shared" si="2"/>
        <v>132180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80936</v>
      </c>
      <c r="C12" s="14">
        <f>C13+C14+C15</f>
        <v>53891</v>
      </c>
      <c r="D12" s="14">
        <f>D13+D14+D15</f>
        <v>69091</v>
      </c>
      <c r="E12" s="14">
        <f>E13+E14+E15</f>
        <v>8356</v>
      </c>
      <c r="F12" s="14">
        <f aca="true" t="shared" si="4" ref="F12:N12">F13+F14+F15</f>
        <v>58582</v>
      </c>
      <c r="G12" s="14">
        <f t="shared" si="4"/>
        <v>83052</v>
      </c>
      <c r="H12" s="14">
        <f>H13+H14+H15</f>
        <v>54097</v>
      </c>
      <c r="I12" s="14">
        <f>I13+I14+I15</f>
        <v>11704</v>
      </c>
      <c r="J12" s="14">
        <f>J13+J14+J15</f>
        <v>79898</v>
      </c>
      <c r="K12" s="14">
        <f>K13+K14+K15</f>
        <v>53307</v>
      </c>
      <c r="L12" s="14">
        <f>L13+L14+L15</f>
        <v>71652</v>
      </c>
      <c r="M12" s="14">
        <f t="shared" si="4"/>
        <v>22842</v>
      </c>
      <c r="N12" s="14">
        <f t="shared" si="4"/>
        <v>13897</v>
      </c>
      <c r="O12" s="12">
        <f t="shared" si="2"/>
        <v>661305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42170</v>
      </c>
      <c r="C13" s="14">
        <v>29068</v>
      </c>
      <c r="D13" s="14">
        <v>35180</v>
      </c>
      <c r="E13" s="14">
        <v>4447</v>
      </c>
      <c r="F13" s="14">
        <v>30627</v>
      </c>
      <c r="G13" s="14">
        <v>43229</v>
      </c>
      <c r="H13" s="14">
        <v>28863</v>
      </c>
      <c r="I13" s="14">
        <v>6206</v>
      </c>
      <c r="J13" s="14">
        <v>42122</v>
      </c>
      <c r="K13" s="14">
        <v>26874</v>
      </c>
      <c r="L13" s="14">
        <v>35144</v>
      </c>
      <c r="M13" s="14">
        <v>10665</v>
      </c>
      <c r="N13" s="14">
        <v>6208</v>
      </c>
      <c r="O13" s="12">
        <f t="shared" si="2"/>
        <v>340803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38449</v>
      </c>
      <c r="C14" s="14">
        <v>24457</v>
      </c>
      <c r="D14" s="14">
        <v>33689</v>
      </c>
      <c r="E14" s="14">
        <v>3865</v>
      </c>
      <c r="F14" s="14">
        <v>27644</v>
      </c>
      <c r="G14" s="14">
        <v>39210</v>
      </c>
      <c r="H14" s="14">
        <v>24913</v>
      </c>
      <c r="I14" s="14">
        <v>5400</v>
      </c>
      <c r="J14" s="14">
        <v>37492</v>
      </c>
      <c r="K14" s="14">
        <v>26163</v>
      </c>
      <c r="L14" s="14">
        <v>36216</v>
      </c>
      <c r="M14" s="14">
        <v>12053</v>
      </c>
      <c r="N14" s="14">
        <v>7632</v>
      </c>
      <c r="O14" s="12">
        <f t="shared" si="2"/>
        <v>317183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317</v>
      </c>
      <c r="C15" s="14">
        <v>366</v>
      </c>
      <c r="D15" s="14">
        <v>222</v>
      </c>
      <c r="E15" s="14">
        <v>44</v>
      </c>
      <c r="F15" s="14">
        <v>311</v>
      </c>
      <c r="G15" s="14">
        <v>613</v>
      </c>
      <c r="H15" s="14">
        <v>321</v>
      </c>
      <c r="I15" s="14">
        <v>98</v>
      </c>
      <c r="J15" s="14">
        <v>284</v>
      </c>
      <c r="K15" s="14">
        <v>270</v>
      </c>
      <c r="L15" s="14">
        <v>292</v>
      </c>
      <c r="M15" s="14">
        <v>124</v>
      </c>
      <c r="N15" s="14">
        <v>57</v>
      </c>
      <c r="O15" s="12">
        <f t="shared" si="2"/>
        <v>3319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5890</v>
      </c>
      <c r="C16" s="14">
        <f>C17+C18+C19</f>
        <v>3706</v>
      </c>
      <c r="D16" s="14">
        <f>D17+D18+D19</f>
        <v>4478</v>
      </c>
      <c r="E16" s="14">
        <f>E17+E18+E19</f>
        <v>559</v>
      </c>
      <c r="F16" s="14">
        <f aca="true" t="shared" si="5" ref="F16:N16">F17+F18+F19</f>
        <v>3997</v>
      </c>
      <c r="G16" s="14">
        <f t="shared" si="5"/>
        <v>5948</v>
      </c>
      <c r="H16" s="14">
        <f>H17+H18+H19</f>
        <v>3639</v>
      </c>
      <c r="I16" s="14">
        <f>I17+I18+I19</f>
        <v>845</v>
      </c>
      <c r="J16" s="14">
        <f>J17+J18+J19</f>
        <v>5600</v>
      </c>
      <c r="K16" s="14">
        <f>K17+K18+K19</f>
        <v>3694</v>
      </c>
      <c r="L16" s="14">
        <f>L17+L18+L19</f>
        <v>5326</v>
      </c>
      <c r="M16" s="14">
        <f t="shared" si="5"/>
        <v>1320</v>
      </c>
      <c r="N16" s="14">
        <f t="shared" si="5"/>
        <v>703</v>
      </c>
      <c r="O16" s="12">
        <f t="shared" si="2"/>
        <v>45705</v>
      </c>
    </row>
    <row r="17" spans="1:26" ht="18.75" customHeight="1">
      <c r="A17" s="15" t="s">
        <v>16</v>
      </c>
      <c r="B17" s="14">
        <v>5871</v>
      </c>
      <c r="C17" s="14">
        <v>3694</v>
      </c>
      <c r="D17" s="14">
        <v>4453</v>
      </c>
      <c r="E17" s="14">
        <v>557</v>
      </c>
      <c r="F17" s="14">
        <v>3985</v>
      </c>
      <c r="G17" s="14">
        <v>5913</v>
      </c>
      <c r="H17" s="14">
        <v>3615</v>
      </c>
      <c r="I17" s="14">
        <v>841</v>
      </c>
      <c r="J17" s="14">
        <v>5568</v>
      </c>
      <c r="K17" s="14">
        <v>3673</v>
      </c>
      <c r="L17" s="14">
        <v>5285</v>
      </c>
      <c r="M17" s="14">
        <v>1306</v>
      </c>
      <c r="N17" s="14">
        <v>697</v>
      </c>
      <c r="O17" s="12">
        <f t="shared" si="2"/>
        <v>45458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19</v>
      </c>
      <c r="C18" s="14">
        <v>12</v>
      </c>
      <c r="D18" s="14">
        <v>23</v>
      </c>
      <c r="E18" s="14">
        <v>1</v>
      </c>
      <c r="F18" s="14">
        <v>11</v>
      </c>
      <c r="G18" s="14">
        <v>25</v>
      </c>
      <c r="H18" s="14">
        <v>19</v>
      </c>
      <c r="I18" s="14">
        <v>4</v>
      </c>
      <c r="J18" s="14">
        <v>26</v>
      </c>
      <c r="K18" s="14">
        <v>17</v>
      </c>
      <c r="L18" s="14">
        <v>39</v>
      </c>
      <c r="M18" s="14">
        <v>11</v>
      </c>
      <c r="N18" s="14">
        <v>5</v>
      </c>
      <c r="O18" s="12">
        <f t="shared" si="2"/>
        <v>212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0</v>
      </c>
      <c r="C19" s="14">
        <v>0</v>
      </c>
      <c r="D19" s="14">
        <v>2</v>
      </c>
      <c r="E19" s="14">
        <v>1</v>
      </c>
      <c r="F19" s="14">
        <v>1</v>
      </c>
      <c r="G19" s="14">
        <v>10</v>
      </c>
      <c r="H19" s="14">
        <v>5</v>
      </c>
      <c r="I19" s="14">
        <v>0</v>
      </c>
      <c r="J19" s="14">
        <v>6</v>
      </c>
      <c r="K19" s="14">
        <v>4</v>
      </c>
      <c r="L19" s="14">
        <v>2</v>
      </c>
      <c r="M19" s="14">
        <v>3</v>
      </c>
      <c r="N19" s="14">
        <v>1</v>
      </c>
      <c r="O19" s="12">
        <f t="shared" si="2"/>
        <v>35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58037</v>
      </c>
      <c r="C20" s="18">
        <f>C21+C22+C23</f>
        <v>34394</v>
      </c>
      <c r="D20" s="18">
        <f>D21+D22+D23</f>
        <v>39047</v>
      </c>
      <c r="E20" s="18">
        <f>E21+E22+E23</f>
        <v>5242</v>
      </c>
      <c r="F20" s="18">
        <f aca="true" t="shared" si="6" ref="F20:N20">F21+F22+F23</f>
        <v>37097</v>
      </c>
      <c r="G20" s="18">
        <f t="shared" si="6"/>
        <v>47109</v>
      </c>
      <c r="H20" s="18">
        <f>H21+H22+H23</f>
        <v>35278</v>
      </c>
      <c r="I20" s="18">
        <f>I21+I22+I23</f>
        <v>7485</v>
      </c>
      <c r="J20" s="18">
        <f>J21+J22+J23</f>
        <v>56767</v>
      </c>
      <c r="K20" s="18">
        <f>K21+K22+K23</f>
        <v>33830</v>
      </c>
      <c r="L20" s="18">
        <f>L21+L22+L23</f>
        <v>59446</v>
      </c>
      <c r="M20" s="18">
        <f t="shared" si="6"/>
        <v>15680</v>
      </c>
      <c r="N20" s="18">
        <f t="shared" si="6"/>
        <v>8797</v>
      </c>
      <c r="O20" s="12">
        <f aca="true" t="shared" si="7" ref="O20:O26">SUM(B20:N20)</f>
        <v>438209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34298</v>
      </c>
      <c r="C21" s="14">
        <v>22268</v>
      </c>
      <c r="D21" s="14">
        <v>22351</v>
      </c>
      <c r="E21" s="14">
        <v>3167</v>
      </c>
      <c r="F21" s="14">
        <v>22850</v>
      </c>
      <c r="G21" s="14">
        <v>28765</v>
      </c>
      <c r="H21" s="14">
        <v>22085</v>
      </c>
      <c r="I21" s="14">
        <v>4759</v>
      </c>
      <c r="J21" s="14">
        <v>34359</v>
      </c>
      <c r="K21" s="14">
        <v>20205</v>
      </c>
      <c r="L21" s="14">
        <v>32956</v>
      </c>
      <c r="M21" s="14">
        <v>8737</v>
      </c>
      <c r="N21" s="14">
        <v>4736</v>
      </c>
      <c r="O21" s="12">
        <f t="shared" si="7"/>
        <v>261536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23572</v>
      </c>
      <c r="C22" s="14">
        <v>12013</v>
      </c>
      <c r="D22" s="14">
        <v>16620</v>
      </c>
      <c r="E22" s="14">
        <v>2055</v>
      </c>
      <c r="F22" s="14">
        <v>14134</v>
      </c>
      <c r="G22" s="14">
        <v>18143</v>
      </c>
      <c r="H22" s="14">
        <v>13073</v>
      </c>
      <c r="I22" s="14">
        <v>2696</v>
      </c>
      <c r="J22" s="14">
        <v>22268</v>
      </c>
      <c r="K22" s="14">
        <v>13516</v>
      </c>
      <c r="L22" s="14">
        <v>26332</v>
      </c>
      <c r="M22" s="14">
        <v>6876</v>
      </c>
      <c r="N22" s="14">
        <v>4028</v>
      </c>
      <c r="O22" s="12">
        <f t="shared" si="7"/>
        <v>175326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167</v>
      </c>
      <c r="C23" s="14">
        <v>113</v>
      </c>
      <c r="D23" s="14">
        <v>76</v>
      </c>
      <c r="E23" s="14">
        <v>20</v>
      </c>
      <c r="F23" s="14">
        <v>113</v>
      </c>
      <c r="G23" s="14">
        <v>201</v>
      </c>
      <c r="H23" s="14">
        <v>120</v>
      </c>
      <c r="I23" s="14">
        <v>30</v>
      </c>
      <c r="J23" s="14">
        <v>140</v>
      </c>
      <c r="K23" s="14">
        <v>109</v>
      </c>
      <c r="L23" s="14">
        <v>158</v>
      </c>
      <c r="M23" s="14">
        <v>67</v>
      </c>
      <c r="N23" s="14">
        <v>33</v>
      </c>
      <c r="O23" s="12">
        <f t="shared" si="7"/>
        <v>1347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35230</v>
      </c>
      <c r="C24" s="14">
        <f>C25+C26</f>
        <v>27857</v>
      </c>
      <c r="D24" s="14">
        <f>D25+D26</f>
        <v>29209</v>
      </c>
      <c r="E24" s="14">
        <f>E25+E26</f>
        <v>4783</v>
      </c>
      <c r="F24" s="14">
        <f aca="true" t="shared" si="8" ref="F24:N24">F25+F26</f>
        <v>29246</v>
      </c>
      <c r="G24" s="14">
        <f t="shared" si="8"/>
        <v>42536</v>
      </c>
      <c r="H24" s="14">
        <f>H25+H26</f>
        <v>27700</v>
      </c>
      <c r="I24" s="14">
        <f>I25+I26</f>
        <v>6272</v>
      </c>
      <c r="J24" s="14">
        <f>J25+J26</f>
        <v>28175</v>
      </c>
      <c r="K24" s="14">
        <f>K25+K26</f>
        <v>24586</v>
      </c>
      <c r="L24" s="14">
        <f>L25+L26</f>
        <v>25628</v>
      </c>
      <c r="M24" s="14">
        <f t="shared" si="8"/>
        <v>6668</v>
      </c>
      <c r="N24" s="14">
        <f t="shared" si="8"/>
        <v>3275</v>
      </c>
      <c r="O24" s="12">
        <f t="shared" si="7"/>
        <v>291165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35226</v>
      </c>
      <c r="C25" s="14">
        <v>27850</v>
      </c>
      <c r="D25" s="14">
        <v>29207</v>
      </c>
      <c r="E25" s="14">
        <v>4783</v>
      </c>
      <c r="F25" s="14">
        <v>29246</v>
      </c>
      <c r="G25" s="14">
        <v>42530</v>
      </c>
      <c r="H25" s="14">
        <v>27697</v>
      </c>
      <c r="I25" s="14">
        <v>6271</v>
      </c>
      <c r="J25" s="14">
        <v>28173</v>
      </c>
      <c r="K25" s="14">
        <v>24584</v>
      </c>
      <c r="L25" s="14">
        <v>25628</v>
      </c>
      <c r="M25" s="14">
        <v>6668</v>
      </c>
      <c r="N25" s="14">
        <v>3274</v>
      </c>
      <c r="O25" s="12">
        <f t="shared" si="7"/>
        <v>291137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4</v>
      </c>
      <c r="C26" s="14">
        <v>7</v>
      </c>
      <c r="D26" s="14">
        <v>2</v>
      </c>
      <c r="E26" s="14">
        <v>0</v>
      </c>
      <c r="F26" s="14">
        <v>0</v>
      </c>
      <c r="G26" s="14">
        <v>6</v>
      </c>
      <c r="H26" s="14">
        <v>3</v>
      </c>
      <c r="I26" s="14">
        <v>1</v>
      </c>
      <c r="J26" s="14">
        <v>2</v>
      </c>
      <c r="K26" s="14">
        <v>2</v>
      </c>
      <c r="L26" s="14">
        <v>0</v>
      </c>
      <c r="M26" s="14">
        <v>0</v>
      </c>
      <c r="N26" s="14">
        <v>1</v>
      </c>
      <c r="O26" s="12">
        <f t="shared" si="7"/>
        <v>28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2.08270546</v>
      </c>
      <c r="C28" s="23">
        <f aca="true" t="shared" si="9" ref="C28:N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>H29+H30</f>
        <v>2.0285</v>
      </c>
      <c r="I28" s="23">
        <f>I29+I30</f>
        <v>1.9850002</v>
      </c>
      <c r="J28" s="23">
        <f>J29+J30</f>
        <v>1.9703118</v>
      </c>
      <c r="K28" s="23">
        <f>K29+K30</f>
        <v>2.2191343</v>
      </c>
      <c r="L28" s="23">
        <f>L29+L30</f>
        <v>2.12144976</v>
      </c>
      <c r="M28" s="23">
        <f t="shared" si="9"/>
        <v>2.5186314299999997</v>
      </c>
      <c r="N28" s="23">
        <f t="shared" si="9"/>
        <v>2.46767856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2.0341</v>
      </c>
      <c r="I29" s="23">
        <v>1.9906</v>
      </c>
      <c r="J29" s="23">
        <v>1.976</v>
      </c>
      <c r="K29" s="23">
        <v>2.2255</v>
      </c>
      <c r="L29" s="23">
        <v>2.1277</v>
      </c>
      <c r="M29" s="23">
        <v>2.526</v>
      </c>
      <c r="N29" s="23">
        <v>2.475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418810.11749794</v>
      </c>
      <c r="C36" s="60">
        <f aca="true" t="shared" si="11" ref="C36:N36">C37+C38+C39+C40</f>
        <v>276694.7594125</v>
      </c>
      <c r="D36" s="60">
        <f t="shared" si="11"/>
        <v>297955.68276670005</v>
      </c>
      <c r="E36" s="60">
        <f t="shared" si="11"/>
        <v>52787.65992319999</v>
      </c>
      <c r="F36" s="60">
        <f t="shared" si="11"/>
        <v>306703.31066715</v>
      </c>
      <c r="G36" s="60">
        <f t="shared" si="11"/>
        <v>344734.27919999993</v>
      </c>
      <c r="H36" s="60">
        <f t="shared" si="11"/>
        <v>279865.17199999996</v>
      </c>
      <c r="I36" s="60">
        <f>I37+I38+I39+I40</f>
        <v>59525.97593159999</v>
      </c>
      <c r="J36" s="60">
        <f>J37+J38+J39+J40</f>
        <v>364149.0584942</v>
      </c>
      <c r="K36" s="60">
        <f>K37+K38+K39+K40</f>
        <v>289255.47401729994</v>
      </c>
      <c r="L36" s="60">
        <f>L37+L38+L39+L40</f>
        <v>373883.453456</v>
      </c>
      <c r="M36" s="60">
        <f t="shared" si="11"/>
        <v>132641.16679033</v>
      </c>
      <c r="N36" s="60">
        <f t="shared" si="11"/>
        <v>73244.11287839999</v>
      </c>
      <c r="O36" s="60">
        <f>O37+O38+O39+O40</f>
        <v>3270250.22303532</v>
      </c>
    </row>
    <row r="37" spans="1:15" ht="18.75" customHeight="1">
      <c r="A37" s="57" t="s">
        <v>50</v>
      </c>
      <c r="B37" s="54">
        <f aca="true" t="shared" si="12" ref="B37:N37">B29*B7</f>
        <v>412116.99210000003</v>
      </c>
      <c r="C37" s="54">
        <f t="shared" si="12"/>
        <v>271067.85</v>
      </c>
      <c r="D37" s="54">
        <f t="shared" si="12"/>
        <v>286458.5788</v>
      </c>
      <c r="E37" s="54">
        <f t="shared" si="12"/>
        <v>52267.9416</v>
      </c>
      <c r="F37" s="54">
        <f t="shared" si="12"/>
        <v>305432.1699</v>
      </c>
      <c r="G37" s="54">
        <f t="shared" si="12"/>
        <v>338980.8246</v>
      </c>
      <c r="H37" s="54">
        <f t="shared" si="12"/>
        <v>274872.0012</v>
      </c>
      <c r="I37" s="54">
        <f>I29*I7</f>
        <v>59037.214799999994</v>
      </c>
      <c r="J37" s="54">
        <f>J29*J7</f>
        <v>357989.944</v>
      </c>
      <c r="K37" s="54">
        <f>K29*K7</f>
        <v>284443.38049999997</v>
      </c>
      <c r="L37" s="54">
        <f>L29*L7</f>
        <v>368304.87</v>
      </c>
      <c r="M37" s="54">
        <f t="shared" si="12"/>
        <v>129409.506</v>
      </c>
      <c r="N37" s="54">
        <f t="shared" si="12"/>
        <v>72740.25</v>
      </c>
      <c r="O37" s="56">
        <f>SUM(B37:N37)</f>
        <v>3213121.5235</v>
      </c>
    </row>
    <row r="38" spans="1:15" ht="18.75" customHeight="1">
      <c r="A38" s="57" t="s">
        <v>51</v>
      </c>
      <c r="B38" s="54">
        <f aca="true" t="shared" si="13" ref="B38:N38">B30*B7</f>
        <v>-1222.11460206</v>
      </c>
      <c r="C38" s="54">
        <f t="shared" si="13"/>
        <v>-788.4205875</v>
      </c>
      <c r="D38" s="54">
        <f t="shared" si="13"/>
        <v>-850.9960332999999</v>
      </c>
      <c r="E38" s="54">
        <f t="shared" si="13"/>
        <v>-126.5616768</v>
      </c>
      <c r="F38" s="54">
        <f t="shared" si="13"/>
        <v>-890.25923285</v>
      </c>
      <c r="G38" s="54">
        <f t="shared" si="13"/>
        <v>-999.3654</v>
      </c>
      <c r="H38" s="54">
        <f t="shared" si="13"/>
        <v>-756.7392</v>
      </c>
      <c r="I38" s="54">
        <f>I30*I7</f>
        <v>-166.0788684</v>
      </c>
      <c r="J38" s="54">
        <f>J30*J7</f>
        <v>-1030.5255058</v>
      </c>
      <c r="K38" s="54">
        <f>K30*K7</f>
        <v>-813.6064827</v>
      </c>
      <c r="L38" s="54">
        <f>L30*L7</f>
        <v>-1081.916544</v>
      </c>
      <c r="M38" s="54">
        <f t="shared" si="13"/>
        <v>-377.49920966999997</v>
      </c>
      <c r="N38" s="54">
        <f t="shared" si="13"/>
        <v>-215.17712160000002</v>
      </c>
      <c r="O38" s="25">
        <f>SUM(B38:N38)</f>
        <v>-9319.260464680001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4658.16</v>
      </c>
      <c r="C40" s="54">
        <v>4022.81</v>
      </c>
      <c r="D40" s="54">
        <v>10186.7</v>
      </c>
      <c r="E40" s="54">
        <v>0</v>
      </c>
      <c r="F40" s="54">
        <v>0</v>
      </c>
      <c r="G40" s="54">
        <v>4090.66</v>
      </c>
      <c r="H40" s="54">
        <v>3507.19</v>
      </c>
      <c r="I40" s="54">
        <v>0</v>
      </c>
      <c r="J40" s="54">
        <v>4643.04</v>
      </c>
      <c r="K40" s="54">
        <v>3507.1</v>
      </c>
      <c r="L40" s="54">
        <v>4058.26</v>
      </c>
      <c r="M40" s="54">
        <v>2338</v>
      </c>
      <c r="N40" s="54">
        <v>0</v>
      </c>
      <c r="O40" s="56">
        <f>SUM(B40:N40)</f>
        <v>41011.92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-68784</v>
      </c>
      <c r="C42" s="25">
        <f aca="true" t="shared" si="15" ref="C42:N42">+C43+C46+C58+C59</f>
        <v>-57908</v>
      </c>
      <c r="D42" s="25">
        <f t="shared" si="15"/>
        <v>-46536</v>
      </c>
      <c r="E42" s="25">
        <f t="shared" si="15"/>
        <v>-4832</v>
      </c>
      <c r="F42" s="25">
        <f t="shared" si="15"/>
        <v>-44904</v>
      </c>
      <c r="G42" s="25">
        <f t="shared" si="15"/>
        <v>-69736</v>
      </c>
      <c r="H42" s="25">
        <f t="shared" si="15"/>
        <v>-58172</v>
      </c>
      <c r="I42" s="25">
        <f>+I43+I46+I58+I59</f>
        <v>-13408</v>
      </c>
      <c r="J42" s="25">
        <f>+J43+J46+J58+J59</f>
        <v>-42916</v>
      </c>
      <c r="K42" s="25">
        <f>+K43+K46+K58+K59</f>
        <v>-49576</v>
      </c>
      <c r="L42" s="25">
        <f>+L43+L46+L58+L59</f>
        <v>-44192</v>
      </c>
      <c r="M42" s="25">
        <f t="shared" si="15"/>
        <v>-18884</v>
      </c>
      <c r="N42" s="25">
        <f t="shared" si="15"/>
        <v>-10872</v>
      </c>
      <c r="O42" s="25">
        <f>+O43+O46+O58+O59</f>
        <v>-530720</v>
      </c>
    </row>
    <row r="43" spans="1:15" ht="18.75" customHeight="1">
      <c r="A43" s="17" t="s">
        <v>55</v>
      </c>
      <c r="B43" s="26">
        <f>B44+B45</f>
        <v>-68784</v>
      </c>
      <c r="C43" s="26">
        <f>C44+C45</f>
        <v>-57908</v>
      </c>
      <c r="D43" s="26">
        <f>D44+D45</f>
        <v>-46036</v>
      </c>
      <c r="E43" s="26">
        <f>E44+E45</f>
        <v>-4832</v>
      </c>
      <c r="F43" s="26">
        <f aca="true" t="shared" si="16" ref="F43:N43">F44+F45</f>
        <v>-44404</v>
      </c>
      <c r="G43" s="26">
        <f t="shared" si="16"/>
        <v>-69236</v>
      </c>
      <c r="H43" s="26">
        <f t="shared" si="16"/>
        <v>-57672</v>
      </c>
      <c r="I43" s="26">
        <f>I44+I45</f>
        <v>-13408</v>
      </c>
      <c r="J43" s="26">
        <f>J44+J45</f>
        <v>-42916</v>
      </c>
      <c r="K43" s="26">
        <f>K44+K45</f>
        <v>-49576</v>
      </c>
      <c r="L43" s="26">
        <f>L44+L45</f>
        <v>-44192</v>
      </c>
      <c r="M43" s="26">
        <f t="shared" si="16"/>
        <v>-18884</v>
      </c>
      <c r="N43" s="26">
        <f t="shared" si="16"/>
        <v>-10872</v>
      </c>
      <c r="O43" s="25">
        <f aca="true" t="shared" si="17" ref="O43:O59">SUM(B43:N43)</f>
        <v>-528720</v>
      </c>
    </row>
    <row r="44" spans="1:26" ht="18.75" customHeight="1">
      <c r="A44" s="13" t="s">
        <v>56</v>
      </c>
      <c r="B44" s="20">
        <f>ROUND(-B9*$D$3,2)</f>
        <v>-68784</v>
      </c>
      <c r="C44" s="20">
        <f>ROUND(-C9*$D$3,2)</f>
        <v>-57908</v>
      </c>
      <c r="D44" s="20">
        <f>ROUND(-D9*$D$3,2)</f>
        <v>-46036</v>
      </c>
      <c r="E44" s="20">
        <f>ROUND(-E9*$D$3,2)</f>
        <v>-4832</v>
      </c>
      <c r="F44" s="20">
        <f aca="true" t="shared" si="18" ref="F44:N44">ROUND(-F9*$D$3,2)</f>
        <v>-44404</v>
      </c>
      <c r="G44" s="20">
        <f t="shared" si="18"/>
        <v>-69236</v>
      </c>
      <c r="H44" s="20">
        <f t="shared" si="18"/>
        <v>-57672</v>
      </c>
      <c r="I44" s="20">
        <f>ROUND(-I9*$D$3,2)</f>
        <v>-13408</v>
      </c>
      <c r="J44" s="20">
        <f>ROUND(-J9*$D$3,2)</f>
        <v>-42916</v>
      </c>
      <c r="K44" s="20">
        <f>ROUND(-K9*$D$3,2)</f>
        <v>-49576</v>
      </c>
      <c r="L44" s="20">
        <f>ROUND(-L9*$D$3,2)</f>
        <v>-44192</v>
      </c>
      <c r="M44" s="20">
        <f t="shared" si="18"/>
        <v>-18884</v>
      </c>
      <c r="N44" s="20">
        <f t="shared" si="18"/>
        <v>-10872</v>
      </c>
      <c r="O44" s="46">
        <f t="shared" si="17"/>
        <v>-528720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-500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-500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-2000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-500</v>
      </c>
      <c r="E49" s="24">
        <v>0</v>
      </c>
      <c r="F49" s="24">
        <v>-500</v>
      </c>
      <c r="G49" s="24">
        <v>-500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-2000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350026.11749794</v>
      </c>
      <c r="C61" s="29">
        <f t="shared" si="21"/>
        <v>218786.75941250002</v>
      </c>
      <c r="D61" s="29">
        <f t="shared" si="21"/>
        <v>251419.68276670005</v>
      </c>
      <c r="E61" s="29">
        <f t="shared" si="21"/>
        <v>47955.65992319999</v>
      </c>
      <c r="F61" s="29">
        <f t="shared" si="21"/>
        <v>261799.31066715</v>
      </c>
      <c r="G61" s="29">
        <f t="shared" si="21"/>
        <v>274998.27919999993</v>
      </c>
      <c r="H61" s="29">
        <f t="shared" si="21"/>
        <v>221693.17199999996</v>
      </c>
      <c r="I61" s="29">
        <f t="shared" si="21"/>
        <v>46117.97593159999</v>
      </c>
      <c r="J61" s="29">
        <f>+J36+J42</f>
        <v>321233.0584942</v>
      </c>
      <c r="K61" s="29">
        <f>+K36+K42</f>
        <v>239679.47401729994</v>
      </c>
      <c r="L61" s="29">
        <f>+L36+L42</f>
        <v>329691.453456</v>
      </c>
      <c r="M61" s="29">
        <f t="shared" si="21"/>
        <v>113757.16679033</v>
      </c>
      <c r="N61" s="29">
        <f t="shared" si="21"/>
        <v>62372.11287839999</v>
      </c>
      <c r="O61" s="29">
        <f>SUM(B61:N61)</f>
        <v>2739530.2230353197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6">
        <f>SUM(B65:B78)</f>
        <v>350026.12</v>
      </c>
      <c r="C64" s="36">
        <f aca="true" t="shared" si="22" ref="C64:N64">SUM(C65:C78)</f>
        <v>218786.76</v>
      </c>
      <c r="D64" s="36">
        <f t="shared" si="22"/>
        <v>251419.68</v>
      </c>
      <c r="E64" s="36">
        <f t="shared" si="22"/>
        <v>47955.66</v>
      </c>
      <c r="F64" s="36">
        <f t="shared" si="22"/>
        <v>261799.31</v>
      </c>
      <c r="G64" s="36">
        <f t="shared" si="22"/>
        <v>274998.27</v>
      </c>
      <c r="H64" s="36">
        <f t="shared" si="22"/>
        <v>221693.17</v>
      </c>
      <c r="I64" s="36">
        <f t="shared" si="22"/>
        <v>46117.97</v>
      </c>
      <c r="J64" s="36">
        <f t="shared" si="22"/>
        <v>321233.05</v>
      </c>
      <c r="K64" s="36">
        <f t="shared" si="22"/>
        <v>239679.47</v>
      </c>
      <c r="L64" s="36">
        <f t="shared" si="22"/>
        <v>329691.45</v>
      </c>
      <c r="M64" s="36">
        <f t="shared" si="22"/>
        <v>113757.17</v>
      </c>
      <c r="N64" s="36">
        <f t="shared" si="22"/>
        <v>62372.11</v>
      </c>
      <c r="O64" s="29">
        <f>SUM(O65:O78)</f>
        <v>2739530.19</v>
      </c>
    </row>
    <row r="65" spans="1:16" ht="18.75" customHeight="1">
      <c r="A65" s="17" t="s">
        <v>70</v>
      </c>
      <c r="B65" s="36">
        <v>65967.78</v>
      </c>
      <c r="C65" s="36">
        <v>65407.45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131375.22999999998</v>
      </c>
      <c r="P65"/>
    </row>
    <row r="66" spans="1:16" ht="18.75" customHeight="1">
      <c r="A66" s="17" t="s">
        <v>71</v>
      </c>
      <c r="B66" s="36">
        <v>284058.34</v>
      </c>
      <c r="C66" s="36">
        <v>153379.31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437437.65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251419.68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251419.68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47955.66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47955.66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261799.31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261799.31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274998.27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274998.27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221693.17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221693.17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46117.97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46117.97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321233.05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321233.05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239679.47</v>
      </c>
      <c r="L74" s="35">
        <v>0</v>
      </c>
      <c r="M74" s="35">
        <v>0</v>
      </c>
      <c r="N74" s="35">
        <v>0</v>
      </c>
      <c r="O74" s="29">
        <f t="shared" si="23"/>
        <v>239679.47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329691.45</v>
      </c>
      <c r="M75" s="35">
        <v>0</v>
      </c>
      <c r="N75" s="61">
        <v>0</v>
      </c>
      <c r="O75" s="26">
        <f t="shared" si="23"/>
        <v>329691.45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113757.17</v>
      </c>
      <c r="N76" s="35">
        <v>0</v>
      </c>
      <c r="O76" s="29">
        <f t="shared" si="23"/>
        <v>113757.17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62372.11</v>
      </c>
      <c r="O77" s="26">
        <f t="shared" si="23"/>
        <v>62372.11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2.356512927580894</v>
      </c>
      <c r="C82" s="44">
        <v>2.300040415399621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2.0485632502017124</v>
      </c>
      <c r="C83" s="44">
        <v>1.9352864889862968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1.8767460756694538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2.6199950329164183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2.1903780855084523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1.7383856374455227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2.0450965130391023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2.0070799086789397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1.984368288692878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2.235710338056192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2.136482920023108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2.5434437506652223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2.492144024443688</v>
      </c>
      <c r="O94" s="50"/>
      <c r="P94"/>
      <c r="Z94"/>
    </row>
    <row r="95" spans="1:14" ht="21" customHeight="1">
      <c r="A95" s="67" t="s">
        <v>105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15.75">
      <c r="A96" s="70" t="s">
        <v>107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2018-01-29T12:44:42Z</dcterms:modified>
  <cp:category/>
  <cp:version/>
  <cp:contentType/>
  <cp:contentStatus/>
</cp:coreProperties>
</file>