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<sst xmlns="http://schemas.openxmlformats.org/spreadsheetml/2006/main" count="112" uniqueCount="110">
  <si>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</si>
  <si>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</si>
  <si>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</si>
  <si>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</si>
  <si>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</si>
  <si>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</si>
  <si>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</si>
  <si>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</si>
  <si>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</si>
  <si>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</si>
  <si>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</si>
  <si>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</si>
  <si>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</si>
  <si>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</si>
  <si>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</si>
  <si>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</si>
  <si>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</si>
  <si>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</si>
  <si>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</si>
  <si>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</si>
  <si>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</si>
  <si>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</si>
  <si>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</si>
  <si>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</si>
  <si>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</si>
  <si>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</si>
  <si>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</si>
  <si>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</si>
  <si>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</si>
  <si>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</si>
  <si>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</si>
  <si>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</si>
  <si>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</si>
  <si>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</si>
  <si>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</si>
  <si>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</si>
  <si>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</si>
  <si>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</si>
  <si>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</si>
  <si>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</si>
  <si>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</si>
  <si>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</si>
  <si>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</si>
  <si>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</si>
  <si>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</si>
  <si>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</si>
  <si>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</si>
  <si>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</si>
  <si>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</si>
  <si>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</si>
  <si>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</si>
  <si>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</si>
  <si>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</si>
  <si>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</si>
  <si>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</si>
  <si>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</si>
  <si>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</si>
  <si>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</si>
  <si>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</si>
  <si>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</si>
  <si>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</si>
  <si>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</si>
  <si>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</si>
  <si>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</si>
  <si>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</si>
  <si>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</si>
  <si>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</si>
  <si>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</si>
  <si>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</si>
  <si>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</si>
  <si>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</si>
  <si>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</si>
  <si>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</si>
  <si>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</si>
  <si>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</si>
  <si>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</si>
  <si>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</si>
  <si>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</si>
  <si>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</si>
  <si>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</si>
  <si>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</si>
  <si>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</si>
  <si>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</si>
  <si>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</si>
  <si>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</si>
  <si>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</si>
  <si>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</si>
  <si>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</si>
  <si>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</si>
  <si>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</si>
  <si>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</si>
  <si>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</si>
  <si>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</si>
  <si>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</si>
  <si>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</si>
  <si>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</si>
  <si>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</si>
  <si>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</si>
  <si>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</si>
  <si>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</si>
  <si>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</si>
  <si>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</si>
  <si>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</si>
  <si>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</si>
  <si>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</si>
  <si>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</si>
  <si>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</si>
  <si>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</si>
  <si>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OPERAÇÃO 20/01/18 - VENCIMENTO 29/01/18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</si>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</sst>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315009</v>
      </c>
      <c r="C7" s="10">
        <f>C8+C20+C24</f>
        <v>214217</v>
      </c>
      <c r="D7" s="10">
        <f>D8+D20+D24</f>
        <v>251316</v>
      </c>
      <c r="E7" s="10">
        <f>E8+E20+E24</f>
        <v>35652</v>
      </c>
      <c r="F7" s="10">
        <f aca="true" t="shared" si="0" ref="F7:N7">F8+F20+F24</f>
        <v>211997</v>
      </c>
      <c r="G7" s="10">
        <f t="shared" si="0"/>
        <v>321962</v>
      </c>
      <c r="H7" s="10">
        <f>H8+H20+H24</f>
        <v>227920</v>
      </c>
      <c r="I7" s="10">
        <f>I8+I20+I24</f>
        <v>65316</v>
      </c>
      <c r="J7" s="10">
        <f>J8+J20+J24</f>
        <v>281285</v>
      </c>
      <c r="K7" s="10">
        <f>K8+K20+K24</f>
        <v>200113</v>
      </c>
      <c r="L7" s="10">
        <f>L8+L20+L24</f>
        <v>263081</v>
      </c>
      <c r="M7" s="10">
        <f t="shared" si="0"/>
        <v>85666</v>
      </c>
      <c r="N7" s="10">
        <f t="shared" si="0"/>
        <v>53514</v>
      </c>
      <c r="O7" s="10">
        <f>+O8+O20+O24</f>
        <v>2527048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168758</v>
      </c>
      <c r="C8" s="12">
        <f>+C9+C12+C16</f>
        <v>118822</v>
      </c>
      <c r="D8" s="12">
        <f>+D9+D12+D16</f>
        <v>148198</v>
      </c>
      <c r="E8" s="12">
        <f>+E9+E12+E16</f>
        <v>19283</v>
      </c>
      <c r="F8" s="12">
        <f aca="true" t="shared" si="1" ref="F8:N8">+F9+F12+F16</f>
        <v>116461</v>
      </c>
      <c r="G8" s="12">
        <f t="shared" si="1"/>
        <v>178430</v>
      </c>
      <c r="H8" s="12">
        <f>+H9+H12+H16</f>
        <v>123201</v>
      </c>
      <c r="I8" s="12">
        <f>+I9+I12+I16</f>
        <v>35523</v>
      </c>
      <c r="J8" s="12">
        <f>+J9+J12+J16</f>
        <v>155852</v>
      </c>
      <c r="K8" s="12">
        <f>+K9+K12+K16</f>
        <v>112897</v>
      </c>
      <c r="L8" s="12">
        <f>+L9+L12+L16</f>
        <v>139470</v>
      </c>
      <c r="M8" s="12">
        <f t="shared" si="1"/>
        <v>50000</v>
      </c>
      <c r="N8" s="12">
        <f t="shared" si="1"/>
        <v>32783</v>
      </c>
      <c r="O8" s="12">
        <f>SUM(B8:N8)</f>
        <v>1399678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21209</v>
      </c>
      <c r="C9" s="14">
        <v>19403</v>
      </c>
      <c r="D9" s="14">
        <v>15799</v>
      </c>
      <c r="E9" s="14">
        <v>2279</v>
      </c>
      <c r="F9" s="14">
        <v>13199</v>
      </c>
      <c r="G9" s="14">
        <v>23119</v>
      </c>
      <c r="H9" s="14">
        <v>19750</v>
      </c>
      <c r="I9" s="14">
        <v>5892</v>
      </c>
      <c r="J9" s="14">
        <v>13919</v>
      </c>
      <c r="K9" s="14">
        <v>16611</v>
      </c>
      <c r="L9" s="14">
        <v>14115</v>
      </c>
      <c r="M9" s="14">
        <v>6970</v>
      </c>
      <c r="N9" s="14">
        <v>4634</v>
      </c>
      <c r="O9" s="12">
        <f aca="true" t="shared" si="2" ref="O9:O19">SUM(B9:N9)</f>
        <v>176899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21209</v>
      </c>
      <c r="C10" s="14">
        <f>+C9-C11</f>
        <v>19403</v>
      </c>
      <c r="D10" s="14">
        <f>+D9-D11</f>
        <v>15799</v>
      </c>
      <c r="E10" s="14">
        <f>+E9-E11</f>
        <v>2279</v>
      </c>
      <c r="F10" s="14">
        <f aca="true" t="shared" si="3" ref="F10:N10">+F9-F11</f>
        <v>13199</v>
      </c>
      <c r="G10" s="14">
        <f t="shared" si="3"/>
        <v>23119</v>
      </c>
      <c r="H10" s="14">
        <f>+H9-H11</f>
        <v>19750</v>
      </c>
      <c r="I10" s="14">
        <f>+I9-I11</f>
        <v>5892</v>
      </c>
      <c r="J10" s="14">
        <f>+J9-J11</f>
        <v>13919</v>
      </c>
      <c r="K10" s="14">
        <f>+K9-K11</f>
        <v>16611</v>
      </c>
      <c r="L10" s="14">
        <f>+L9-L11</f>
        <v>14115</v>
      </c>
      <c r="M10" s="14">
        <f t="shared" si="3"/>
        <v>6970</v>
      </c>
      <c r="N10" s="14">
        <f t="shared" si="3"/>
        <v>4634</v>
      </c>
      <c r="O10" s="12">
        <f t="shared" si="2"/>
        <v>176899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138906</v>
      </c>
      <c r="C12" s="14">
        <f>C13+C14+C15</f>
        <v>93778</v>
      </c>
      <c r="D12" s="14">
        <f>D13+D14+D15</f>
        <v>125070</v>
      </c>
      <c r="E12" s="14">
        <f>E13+E14+E15</f>
        <v>16050</v>
      </c>
      <c r="F12" s="14">
        <f aca="true" t="shared" si="4" ref="F12:N12">F13+F14+F15</f>
        <v>97326</v>
      </c>
      <c r="G12" s="14">
        <f t="shared" si="4"/>
        <v>145305</v>
      </c>
      <c r="H12" s="14">
        <f>H13+H14+H15</f>
        <v>97373</v>
      </c>
      <c r="I12" s="14">
        <f>I13+I14+I15</f>
        <v>27758</v>
      </c>
      <c r="J12" s="14">
        <f>J13+J14+J15</f>
        <v>133565</v>
      </c>
      <c r="K12" s="14">
        <f>K13+K14+K15</f>
        <v>90595</v>
      </c>
      <c r="L12" s="14">
        <f>L13+L14+L15</f>
        <v>117603</v>
      </c>
      <c r="M12" s="14">
        <f t="shared" si="4"/>
        <v>40745</v>
      </c>
      <c r="N12" s="14">
        <f t="shared" si="4"/>
        <v>26903</v>
      </c>
      <c r="O12" s="12">
        <f t="shared" si="2"/>
        <v>1150977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74873</v>
      </c>
      <c r="C13" s="14">
        <v>51595</v>
      </c>
      <c r="D13" s="14">
        <v>64454</v>
      </c>
      <c r="E13" s="14">
        <v>8710</v>
      </c>
      <c r="F13" s="14">
        <v>51387</v>
      </c>
      <c r="G13" s="14">
        <v>77463</v>
      </c>
      <c r="H13" s="14">
        <v>53455</v>
      </c>
      <c r="I13" s="14">
        <v>15191</v>
      </c>
      <c r="J13" s="14">
        <v>72255</v>
      </c>
      <c r="K13" s="14">
        <v>47492</v>
      </c>
      <c r="L13" s="14">
        <v>60874</v>
      </c>
      <c r="M13" s="14">
        <v>20255</v>
      </c>
      <c r="N13" s="14">
        <v>13085</v>
      </c>
      <c r="O13" s="12">
        <f t="shared" si="2"/>
        <v>611089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63469</v>
      </c>
      <c r="C14" s="14">
        <v>41604</v>
      </c>
      <c r="D14" s="14">
        <v>60287</v>
      </c>
      <c r="E14" s="14">
        <v>7250</v>
      </c>
      <c r="F14" s="14">
        <v>45502</v>
      </c>
      <c r="G14" s="14">
        <v>66786</v>
      </c>
      <c r="H14" s="14">
        <v>43429</v>
      </c>
      <c r="I14" s="14">
        <v>12384</v>
      </c>
      <c r="J14" s="14">
        <v>60895</v>
      </c>
      <c r="K14" s="14">
        <v>42625</v>
      </c>
      <c r="L14" s="14">
        <v>56306</v>
      </c>
      <c r="M14" s="14">
        <v>20278</v>
      </c>
      <c r="N14" s="14">
        <v>13720</v>
      </c>
      <c r="O14" s="12">
        <f t="shared" si="2"/>
        <v>534535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564</v>
      </c>
      <c r="C15" s="14">
        <v>579</v>
      </c>
      <c r="D15" s="14">
        <v>329</v>
      </c>
      <c r="E15" s="14">
        <v>90</v>
      </c>
      <c r="F15" s="14">
        <v>437</v>
      </c>
      <c r="G15" s="14">
        <v>1056</v>
      </c>
      <c r="H15" s="14">
        <v>489</v>
      </c>
      <c r="I15" s="14">
        <v>183</v>
      </c>
      <c r="J15" s="14">
        <v>415</v>
      </c>
      <c r="K15" s="14">
        <v>478</v>
      </c>
      <c r="L15" s="14">
        <v>423</v>
      </c>
      <c r="M15" s="14">
        <v>212</v>
      </c>
      <c r="N15" s="14">
        <v>98</v>
      </c>
      <c r="O15" s="12">
        <f t="shared" si="2"/>
        <v>5353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8643</v>
      </c>
      <c r="C16" s="14">
        <f>C17+C18+C19</f>
        <v>5641</v>
      </c>
      <c r="D16" s="14">
        <f>D17+D18+D19</f>
        <v>7329</v>
      </c>
      <c r="E16" s="14">
        <f>E17+E18+E19</f>
        <v>954</v>
      </c>
      <c r="F16" s="14">
        <f aca="true" t="shared" si="5" ref="F16:N16">F17+F18+F19</f>
        <v>5936</v>
      </c>
      <c r="G16" s="14">
        <f t="shared" si="5"/>
        <v>10006</v>
      </c>
      <c r="H16" s="14">
        <f>H17+H18+H19</f>
        <v>6078</v>
      </c>
      <c r="I16" s="14">
        <f>I17+I18+I19</f>
        <v>1873</v>
      </c>
      <c r="J16" s="14">
        <f>J17+J18+J19</f>
        <v>8368</v>
      </c>
      <c r="K16" s="14">
        <f>K17+K18+K19</f>
        <v>5691</v>
      </c>
      <c r="L16" s="14">
        <f>L17+L18+L19</f>
        <v>7752</v>
      </c>
      <c r="M16" s="14">
        <f t="shared" si="5"/>
        <v>2285</v>
      </c>
      <c r="N16" s="14">
        <f t="shared" si="5"/>
        <v>1246</v>
      </c>
      <c r="O16" s="12">
        <f t="shared" si="2"/>
        <v>71802</v>
      </c>
    </row>
    <row r="17" spans="1:26" ht="18.75" customHeight="1">
      <c r="A17" s="15" t="s">
        <v>16</v>
      </c>
      <c r="B17" s="14">
        <v>8608</v>
      </c>
      <c r="C17" s="14">
        <v>5613</v>
      </c>
      <c r="D17" s="14">
        <v>7304</v>
      </c>
      <c r="E17" s="14">
        <v>950</v>
      </c>
      <c r="F17" s="14">
        <v>5907</v>
      </c>
      <c r="G17" s="14">
        <v>9958</v>
      </c>
      <c r="H17" s="14">
        <v>6045</v>
      </c>
      <c r="I17" s="14">
        <v>1863</v>
      </c>
      <c r="J17" s="14">
        <v>8328</v>
      </c>
      <c r="K17" s="14">
        <v>5653</v>
      </c>
      <c r="L17" s="14">
        <v>7706</v>
      </c>
      <c r="M17" s="14">
        <v>2265</v>
      </c>
      <c r="N17" s="14">
        <v>1228</v>
      </c>
      <c r="O17" s="12">
        <f t="shared" si="2"/>
        <v>71428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33</v>
      </c>
      <c r="C18" s="14">
        <v>25</v>
      </c>
      <c r="D18" s="14">
        <v>20</v>
      </c>
      <c r="E18" s="14">
        <v>4</v>
      </c>
      <c r="F18" s="14">
        <v>26</v>
      </c>
      <c r="G18" s="14">
        <v>41</v>
      </c>
      <c r="H18" s="14">
        <v>25</v>
      </c>
      <c r="I18" s="14">
        <v>8</v>
      </c>
      <c r="J18" s="14">
        <v>36</v>
      </c>
      <c r="K18" s="14">
        <v>37</v>
      </c>
      <c r="L18" s="14">
        <v>41</v>
      </c>
      <c r="M18" s="14">
        <v>17</v>
      </c>
      <c r="N18" s="14">
        <v>16</v>
      </c>
      <c r="O18" s="12">
        <f t="shared" si="2"/>
        <v>329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</v>
      </c>
      <c r="C19" s="14">
        <v>3</v>
      </c>
      <c r="D19" s="14">
        <v>5</v>
      </c>
      <c r="E19" s="14">
        <v>0</v>
      </c>
      <c r="F19" s="14">
        <v>3</v>
      </c>
      <c r="G19" s="14">
        <v>7</v>
      </c>
      <c r="H19" s="14">
        <v>8</v>
      </c>
      <c r="I19" s="14">
        <v>2</v>
      </c>
      <c r="J19" s="14">
        <v>4</v>
      </c>
      <c r="K19" s="14">
        <v>1</v>
      </c>
      <c r="L19" s="14">
        <v>5</v>
      </c>
      <c r="M19" s="14">
        <v>3</v>
      </c>
      <c r="N19" s="14">
        <v>2</v>
      </c>
      <c r="O19" s="12">
        <f t="shared" si="2"/>
        <v>45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97172</v>
      </c>
      <c r="C20" s="18">
        <f>C21+C22+C23</f>
        <v>56501</v>
      </c>
      <c r="D20" s="18">
        <f>D21+D22+D23</f>
        <v>61843</v>
      </c>
      <c r="E20" s="18">
        <f>E21+E22+E23</f>
        <v>9057</v>
      </c>
      <c r="F20" s="18">
        <f aca="true" t="shared" si="6" ref="F20:N20">F21+F22+F23</f>
        <v>56299</v>
      </c>
      <c r="G20" s="18">
        <f t="shared" si="6"/>
        <v>81659</v>
      </c>
      <c r="H20" s="18">
        <f>H21+H22+H23</f>
        <v>63762</v>
      </c>
      <c r="I20" s="18">
        <f>I21+I22+I23</f>
        <v>17570</v>
      </c>
      <c r="J20" s="18">
        <f>J21+J22+J23</f>
        <v>85139</v>
      </c>
      <c r="K20" s="18">
        <f>K21+K22+K23</f>
        <v>53763</v>
      </c>
      <c r="L20" s="18">
        <f>L21+L22+L23</f>
        <v>89384</v>
      </c>
      <c r="M20" s="18">
        <f t="shared" si="6"/>
        <v>26000</v>
      </c>
      <c r="N20" s="18">
        <f t="shared" si="6"/>
        <v>15537</v>
      </c>
      <c r="O20" s="12">
        <f aca="true" t="shared" si="7" ref="O20:O26">SUM(B20:N20)</f>
        <v>713686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55302</v>
      </c>
      <c r="C21" s="14">
        <v>34689</v>
      </c>
      <c r="D21" s="14">
        <v>34354</v>
      </c>
      <c r="E21" s="14">
        <v>5343</v>
      </c>
      <c r="F21" s="14">
        <v>32504</v>
      </c>
      <c r="G21" s="14">
        <v>47270</v>
      </c>
      <c r="H21" s="14">
        <v>38137</v>
      </c>
      <c r="I21" s="14">
        <v>10521</v>
      </c>
      <c r="J21" s="14">
        <v>49658</v>
      </c>
      <c r="K21" s="14">
        <v>30776</v>
      </c>
      <c r="L21" s="14">
        <v>48706</v>
      </c>
      <c r="M21" s="14">
        <v>14199</v>
      </c>
      <c r="N21" s="14">
        <v>8436</v>
      </c>
      <c r="O21" s="12">
        <f t="shared" si="7"/>
        <v>409895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41603</v>
      </c>
      <c r="C22" s="14">
        <v>21602</v>
      </c>
      <c r="D22" s="14">
        <v>27357</v>
      </c>
      <c r="E22" s="14">
        <v>3683</v>
      </c>
      <c r="F22" s="14">
        <v>23624</v>
      </c>
      <c r="G22" s="14">
        <v>34052</v>
      </c>
      <c r="H22" s="14">
        <v>25466</v>
      </c>
      <c r="I22" s="14">
        <v>6995</v>
      </c>
      <c r="J22" s="14">
        <v>35281</v>
      </c>
      <c r="K22" s="14">
        <v>22787</v>
      </c>
      <c r="L22" s="14">
        <v>40414</v>
      </c>
      <c r="M22" s="14">
        <v>11700</v>
      </c>
      <c r="N22" s="14">
        <v>7045</v>
      </c>
      <c r="O22" s="12">
        <f t="shared" si="7"/>
        <v>301609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267</v>
      </c>
      <c r="C23" s="14">
        <v>210</v>
      </c>
      <c r="D23" s="14">
        <v>132</v>
      </c>
      <c r="E23" s="14">
        <v>31</v>
      </c>
      <c r="F23" s="14">
        <v>171</v>
      </c>
      <c r="G23" s="14">
        <v>337</v>
      </c>
      <c r="H23" s="14">
        <v>159</v>
      </c>
      <c r="I23" s="14">
        <v>54</v>
      </c>
      <c r="J23" s="14">
        <v>200</v>
      </c>
      <c r="K23" s="14">
        <v>200</v>
      </c>
      <c r="L23" s="14">
        <v>264</v>
      </c>
      <c r="M23" s="14">
        <v>101</v>
      </c>
      <c r="N23" s="14">
        <v>56</v>
      </c>
      <c r="O23" s="12">
        <f t="shared" si="7"/>
        <v>2182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49079</v>
      </c>
      <c r="C24" s="14">
        <f>C25+C26</f>
        <v>38894</v>
      </c>
      <c r="D24" s="14">
        <f>D25+D26</f>
        <v>41275</v>
      </c>
      <c r="E24" s="14">
        <f>E25+E26</f>
        <v>7312</v>
      </c>
      <c r="F24" s="14">
        <f aca="true" t="shared" si="8" ref="F24:N24">F25+F26</f>
        <v>39237</v>
      </c>
      <c r="G24" s="14">
        <f t="shared" si="8"/>
        <v>61873</v>
      </c>
      <c r="H24" s="14">
        <f>H25+H26</f>
        <v>40957</v>
      </c>
      <c r="I24" s="14">
        <f>I25+I26</f>
        <v>12223</v>
      </c>
      <c r="J24" s="14">
        <f>J25+J26</f>
        <v>40294</v>
      </c>
      <c r="K24" s="14">
        <f>K25+K26</f>
        <v>33453</v>
      </c>
      <c r="L24" s="14">
        <f>L25+L26</f>
        <v>34227</v>
      </c>
      <c r="M24" s="14">
        <f t="shared" si="8"/>
        <v>9666</v>
      </c>
      <c r="N24" s="14">
        <f t="shared" si="8"/>
        <v>5194</v>
      </c>
      <c r="O24" s="12">
        <f t="shared" si="7"/>
        <v>413684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49076</v>
      </c>
      <c r="C25" s="14">
        <v>38891</v>
      </c>
      <c r="D25" s="14">
        <v>41271</v>
      </c>
      <c r="E25" s="14">
        <v>7311</v>
      </c>
      <c r="F25" s="14">
        <v>39237</v>
      </c>
      <c r="G25" s="14">
        <v>61867</v>
      </c>
      <c r="H25" s="14">
        <v>40955</v>
      </c>
      <c r="I25" s="14">
        <v>12221</v>
      </c>
      <c r="J25" s="14">
        <v>40290</v>
      </c>
      <c r="K25" s="14">
        <v>33451</v>
      </c>
      <c r="L25" s="14">
        <v>34227</v>
      </c>
      <c r="M25" s="14">
        <v>9666</v>
      </c>
      <c r="N25" s="14">
        <v>5193</v>
      </c>
      <c r="O25" s="12">
        <f t="shared" si="7"/>
        <v>413656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</v>
      </c>
      <c r="C26" s="14">
        <v>3</v>
      </c>
      <c r="D26" s="14">
        <v>4</v>
      </c>
      <c r="E26" s="14">
        <v>1</v>
      </c>
      <c r="F26" s="14">
        <v>0</v>
      </c>
      <c r="G26" s="14">
        <v>6</v>
      </c>
      <c r="H26" s="14">
        <v>2</v>
      </c>
      <c r="I26" s="14">
        <v>2</v>
      </c>
      <c r="J26" s="14">
        <v>4</v>
      </c>
      <c r="K26" s="14">
        <v>2</v>
      </c>
      <c r="L26" s="14">
        <v>0</v>
      </c>
      <c r="M26" s="14">
        <v>0</v>
      </c>
      <c r="N26" s="14">
        <v>1</v>
      </c>
      <c r="O26" s="12">
        <f t="shared" si="7"/>
        <v>28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663986.2042491401</v>
      </c>
      <c r="C36" s="60">
        <f aca="true" t="shared" si="11" ref="C36:N36">C37+C38+C39+C40</f>
        <v>437447.88931849995</v>
      </c>
      <c r="D36" s="60">
        <f t="shared" si="11"/>
        <v>480461.8599658001</v>
      </c>
      <c r="E36" s="60">
        <f t="shared" si="11"/>
        <v>92910.7467968</v>
      </c>
      <c r="F36" s="60">
        <f t="shared" si="11"/>
        <v>463242.58977384993</v>
      </c>
      <c r="G36" s="60">
        <f t="shared" si="11"/>
        <v>562072.8776000001</v>
      </c>
      <c r="H36" s="60">
        <f t="shared" si="11"/>
        <v>468085.62999999995</v>
      </c>
      <c r="I36" s="60">
        <f>I37+I38+I39+I40</f>
        <v>130307.11306319998</v>
      </c>
      <c r="J36" s="60">
        <f>J37+J38+J39+J40</f>
        <v>561408.794663</v>
      </c>
      <c r="K36" s="60">
        <f>K37+K38+K39+K40</f>
        <v>449703.32217589987</v>
      </c>
      <c r="L36" s="60">
        <f>L37+L38+L39+L40</f>
        <v>564773.62431056</v>
      </c>
      <c r="M36" s="60">
        <f t="shared" si="11"/>
        <v>219370.24008237998</v>
      </c>
      <c r="N36" s="60">
        <f t="shared" si="11"/>
        <v>132774.39045984</v>
      </c>
      <c r="O36" s="60">
        <f>O37+O38+O39+O40</f>
        <v>5226545.28245897</v>
      </c>
    </row>
    <row r="37" spans="1:15" ht="18.75" customHeight="1">
      <c r="A37" s="57" t="s">
        <v>50</v>
      </c>
      <c r="B37" s="54">
        <f aca="true" t="shared" si="12" ref="B37:N37">B29*B7</f>
        <v>658022.3001000001</v>
      </c>
      <c r="C37" s="54">
        <f t="shared" si="12"/>
        <v>432289.90599999996</v>
      </c>
      <c r="D37" s="54">
        <f t="shared" si="12"/>
        <v>469508.55120000005</v>
      </c>
      <c r="E37" s="54">
        <f t="shared" si="12"/>
        <v>92488.4184</v>
      </c>
      <c r="F37" s="54">
        <f t="shared" si="12"/>
        <v>462429.0560999999</v>
      </c>
      <c r="G37" s="54">
        <f t="shared" si="12"/>
        <v>556962.0638</v>
      </c>
      <c r="H37" s="54">
        <f t="shared" si="12"/>
        <v>463612.072</v>
      </c>
      <c r="I37" s="54">
        <f>I29*I7</f>
        <v>130018.0296</v>
      </c>
      <c r="J37" s="54">
        <f>J29*J7</f>
        <v>555819.16</v>
      </c>
      <c r="K37" s="54">
        <f>K29*K7</f>
        <v>445351.48149999994</v>
      </c>
      <c r="L37" s="54">
        <f>L29*L7</f>
        <v>559757.4437</v>
      </c>
      <c r="M37" s="54">
        <f t="shared" si="12"/>
        <v>216392.316</v>
      </c>
      <c r="N37" s="54">
        <f t="shared" si="12"/>
        <v>132447.15</v>
      </c>
      <c r="O37" s="56">
        <f>SUM(B37:N37)</f>
        <v>5175097.9484</v>
      </c>
    </row>
    <row r="38" spans="1:15" ht="18.75" customHeight="1">
      <c r="A38" s="57" t="s">
        <v>51</v>
      </c>
      <c r="B38" s="54">
        <f aca="true" t="shared" si="13" ref="B38:N38">B30*B7</f>
        <v>-1951.33585086</v>
      </c>
      <c r="C38" s="54">
        <f t="shared" si="13"/>
        <v>-1257.3466815</v>
      </c>
      <c r="D38" s="54">
        <f t="shared" si="13"/>
        <v>-1394.7912342</v>
      </c>
      <c r="E38" s="54">
        <f t="shared" si="13"/>
        <v>-223.9516032</v>
      </c>
      <c r="F38" s="54">
        <f t="shared" si="13"/>
        <v>-1347.86632615</v>
      </c>
      <c r="G38" s="54">
        <f t="shared" si="13"/>
        <v>-1642.0062</v>
      </c>
      <c r="H38" s="54">
        <f t="shared" si="13"/>
        <v>-1276.352</v>
      </c>
      <c r="I38" s="54">
        <f>I30*I7</f>
        <v>-365.7565368</v>
      </c>
      <c r="J38" s="54">
        <f>J30*J7</f>
        <v>-1600.005337</v>
      </c>
      <c r="K38" s="54">
        <f>K30*K7</f>
        <v>-1273.8593241</v>
      </c>
      <c r="L38" s="54">
        <f>L30*L7</f>
        <v>-1644.31938944</v>
      </c>
      <c r="M38" s="54">
        <f t="shared" si="13"/>
        <v>-631.23591762</v>
      </c>
      <c r="N38" s="54">
        <f t="shared" si="13"/>
        <v>-391.79954016</v>
      </c>
      <c r="O38" s="25">
        <f>SUM(B38:N38)</f>
        <v>-15000.62594103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-84836</v>
      </c>
      <c r="C42" s="25">
        <f aca="true" t="shared" si="15" ref="C42:N42">+C43+C46+C58+C59</f>
        <v>-77612</v>
      </c>
      <c r="D42" s="25">
        <f t="shared" si="15"/>
        <v>-63696</v>
      </c>
      <c r="E42" s="25">
        <f t="shared" si="15"/>
        <v>-9116</v>
      </c>
      <c r="F42" s="25">
        <f t="shared" si="15"/>
        <v>-53296</v>
      </c>
      <c r="G42" s="25">
        <f t="shared" si="15"/>
        <v>-92976</v>
      </c>
      <c r="H42" s="25">
        <f t="shared" si="15"/>
        <v>-79500</v>
      </c>
      <c r="I42" s="25">
        <f>+I43+I46+I58+I59</f>
        <v>-23568</v>
      </c>
      <c r="J42" s="25">
        <f>+J43+J46+J58+J59</f>
        <v>-55676</v>
      </c>
      <c r="K42" s="25">
        <f>+K43+K46+K58+K59</f>
        <v>-66444</v>
      </c>
      <c r="L42" s="25">
        <f>+L43+L46+L58+L59</f>
        <v>-56460</v>
      </c>
      <c r="M42" s="25">
        <f t="shared" si="15"/>
        <v>-27880</v>
      </c>
      <c r="N42" s="25">
        <f t="shared" si="15"/>
        <v>-18536</v>
      </c>
      <c r="O42" s="25">
        <f>+O43+O46+O58+O59</f>
        <v>-709596</v>
      </c>
    </row>
    <row r="43" spans="1:15" ht="18.75" customHeight="1">
      <c r="A43" s="17" t="s">
        <v>55</v>
      </c>
      <c r="B43" s="26">
        <f>B44+B45</f>
        <v>-84836</v>
      </c>
      <c r="C43" s="26">
        <f>C44+C45</f>
        <v>-77612</v>
      </c>
      <c r="D43" s="26">
        <f>D44+D45</f>
        <v>-63196</v>
      </c>
      <c r="E43" s="26">
        <f>E44+E45</f>
        <v>-9116</v>
      </c>
      <c r="F43" s="26">
        <f aca="true" t="shared" si="16" ref="F43:N43">F44+F45</f>
        <v>-52796</v>
      </c>
      <c r="G43" s="26">
        <f t="shared" si="16"/>
        <v>-92476</v>
      </c>
      <c r="H43" s="26">
        <f t="shared" si="16"/>
        <v>-79000</v>
      </c>
      <c r="I43" s="26">
        <f>I44+I45</f>
        <v>-23568</v>
      </c>
      <c r="J43" s="26">
        <f>J44+J45</f>
        <v>-55676</v>
      </c>
      <c r="K43" s="26">
        <f>K44+K45</f>
        <v>-66444</v>
      </c>
      <c r="L43" s="26">
        <f>L44+L45</f>
        <v>-56460</v>
      </c>
      <c r="M43" s="26">
        <f t="shared" si="16"/>
        <v>-27880</v>
      </c>
      <c r="N43" s="26">
        <f t="shared" si="16"/>
        <v>-18536</v>
      </c>
      <c r="O43" s="25">
        <f aca="true" t="shared" si="17" ref="O43:O59">SUM(B43:N43)</f>
        <v>-707596</v>
      </c>
    </row>
    <row r="44" spans="1:26" ht="18.75" customHeight="1">
      <c r="A44" s="13" t="s">
        <v>56</v>
      </c>
      <c r="B44" s="20">
        <f>ROUND(-B9*$D$3,2)</f>
        <v>-84836</v>
      </c>
      <c r="C44" s="20">
        <f>ROUND(-C9*$D$3,2)</f>
        <v>-77612</v>
      </c>
      <c r="D44" s="20">
        <f>ROUND(-D9*$D$3,2)</f>
        <v>-63196</v>
      </c>
      <c r="E44" s="20">
        <f>ROUND(-E9*$D$3,2)</f>
        <v>-9116</v>
      </c>
      <c r="F44" s="20">
        <f aca="true" t="shared" si="18" ref="F44:N44">ROUND(-F9*$D$3,2)</f>
        <v>-52796</v>
      </c>
      <c r="G44" s="20">
        <f t="shared" si="18"/>
        <v>-92476</v>
      </c>
      <c r="H44" s="20">
        <f t="shared" si="18"/>
        <v>-79000</v>
      </c>
      <c r="I44" s="20">
        <f>ROUND(-I9*$D$3,2)</f>
        <v>-23568</v>
      </c>
      <c r="J44" s="20">
        <f>ROUND(-J9*$D$3,2)</f>
        <v>-55676</v>
      </c>
      <c r="K44" s="20">
        <f>ROUND(-K9*$D$3,2)</f>
        <v>-66444</v>
      </c>
      <c r="L44" s="20">
        <f>ROUND(-L9*$D$3,2)</f>
        <v>-56460</v>
      </c>
      <c r="M44" s="20">
        <f t="shared" si="18"/>
        <v>-27880</v>
      </c>
      <c r="N44" s="20">
        <f t="shared" si="18"/>
        <v>-18536</v>
      </c>
      <c r="O44" s="46">
        <f t="shared" si="17"/>
        <v>-707596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579150.2042491401</v>
      </c>
      <c r="C61" s="29">
        <f t="shared" si="21"/>
        <v>359835.88931849995</v>
      </c>
      <c r="D61" s="29">
        <f t="shared" si="21"/>
        <v>416765.8599658001</v>
      </c>
      <c r="E61" s="29">
        <f t="shared" si="21"/>
        <v>83794.7467968</v>
      </c>
      <c r="F61" s="29">
        <f t="shared" si="21"/>
        <v>409946.58977384993</v>
      </c>
      <c r="G61" s="29">
        <f t="shared" si="21"/>
        <v>469096.8776000001</v>
      </c>
      <c r="H61" s="29">
        <f t="shared" si="21"/>
        <v>388585.62999999995</v>
      </c>
      <c r="I61" s="29">
        <f t="shared" si="21"/>
        <v>106739.11306319998</v>
      </c>
      <c r="J61" s="29">
        <f>+J36+J42</f>
        <v>505732.79466300004</v>
      </c>
      <c r="K61" s="29">
        <f>+K36+K42</f>
        <v>383259.32217589987</v>
      </c>
      <c r="L61" s="29">
        <f>+L36+L42</f>
        <v>508313.62431055994</v>
      </c>
      <c r="M61" s="29">
        <f t="shared" si="21"/>
        <v>191490.24008237998</v>
      </c>
      <c r="N61" s="29">
        <f t="shared" si="21"/>
        <v>114238.39045984001</v>
      </c>
      <c r="O61" s="29">
        <f>SUM(B61:N61)</f>
        <v>4516949.28245897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579150.19</v>
      </c>
      <c r="C64" s="36">
        <f aca="true" t="shared" si="22" ref="C64:N64">SUM(C65:C78)</f>
        <v>359835.88</v>
      </c>
      <c r="D64" s="36">
        <f t="shared" si="22"/>
        <v>416765.86</v>
      </c>
      <c r="E64" s="36">
        <f t="shared" si="22"/>
        <v>83794.75</v>
      </c>
      <c r="F64" s="36">
        <f t="shared" si="22"/>
        <v>409946.59</v>
      </c>
      <c r="G64" s="36">
        <f t="shared" si="22"/>
        <v>469096.87</v>
      </c>
      <c r="H64" s="36">
        <f t="shared" si="22"/>
        <v>388585.63</v>
      </c>
      <c r="I64" s="36">
        <f t="shared" si="22"/>
        <v>106739.11</v>
      </c>
      <c r="J64" s="36">
        <f t="shared" si="22"/>
        <v>505732.79</v>
      </c>
      <c r="K64" s="36">
        <f t="shared" si="22"/>
        <v>383259.32</v>
      </c>
      <c r="L64" s="36">
        <f t="shared" si="22"/>
        <v>508313.62</v>
      </c>
      <c r="M64" s="36">
        <f t="shared" si="22"/>
        <v>191490.24</v>
      </c>
      <c r="N64" s="36">
        <f t="shared" si="22"/>
        <v>114238.39</v>
      </c>
      <c r="O64" s="29">
        <f>SUM(O65:O78)</f>
        <v>4516949.239999999</v>
      </c>
    </row>
    <row r="65" spans="1:16" ht="18.75" customHeight="1">
      <c r="A65" s="17" t="s">
        <v>70</v>
      </c>
      <c r="B65" s="36">
        <v>104177.31</v>
      </c>
      <c r="C65" s="36">
        <v>106520.03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210697.34</v>
      </c>
      <c r="P65"/>
    </row>
    <row r="66" spans="1:16" ht="18.75" customHeight="1">
      <c r="A66" s="17" t="s">
        <v>71</v>
      </c>
      <c r="B66" s="36">
        <v>474972.88</v>
      </c>
      <c r="C66" s="36">
        <v>253315.85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728288.73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416765.86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416765.86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83794.75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83794.75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409946.59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409946.59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469096.87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469096.87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388585.63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388585.63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106739.11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106739.11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505732.79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505732.79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383259.32</v>
      </c>
      <c r="L74" s="35">
        <v>0</v>
      </c>
      <c r="M74" s="35">
        <v>0</v>
      </c>
      <c r="N74" s="35">
        <v>0</v>
      </c>
      <c r="O74" s="29">
        <f t="shared" si="23"/>
        <v>383259.32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508313.62</v>
      </c>
      <c r="M75" s="35">
        <v>0</v>
      </c>
      <c r="N75" s="61">
        <v>0</v>
      </c>
      <c r="O75" s="26">
        <f t="shared" si="23"/>
        <v>508313.62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191490.24</v>
      </c>
      <c r="N76" s="35">
        <v>0</v>
      </c>
      <c r="O76" s="29">
        <f t="shared" si="23"/>
        <v>191490.24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114238.39</v>
      </c>
      <c r="O77" s="26">
        <f t="shared" si="23"/>
        <v>114238.39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109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2.36374645582107</v>
      </c>
      <c r="C82" s="44">
        <v>2.289582979330007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2.042367648566346</v>
      </c>
      <c r="C83" s="44">
        <v>1.928775873039969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1.8712503778740712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2.6060458542802647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2.185137477293782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1.7330685534317718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2.0383399438399437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1.995025921109682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1.9793652511260822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2.2297213183346405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2.1313411622677423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2.533469989054934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2.4811150439107523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2018-01-29T12:42:13Z</dcterms:modified>
  <cp:category/>
  <cp:version/>
  <cp:contentType/>
  <cp:contentStatus/>
</cp:coreProperties>
</file>