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<sst xmlns="http://schemas.openxmlformats.org/spreadsheetml/2006/main" count="112" uniqueCount="110">
  <si>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</si>
  <si>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</si>
  <si>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</si>
  <si>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</si>
  <si>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</si>
  <si>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</si>
  <si>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</si>
  <si>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</si>
  <si>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</si>
  <si>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</si>
  <si>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</si>
  <si>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</si>
  <si>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</si>
  <si>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</si>
  <si>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</si>
  <si>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</si>
  <si>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</si>
  <si>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</si>
  <si>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</si>
  <si>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</si>
  <si>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</si>
  <si>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</si>
  <si>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</si>
  <si>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</si>
  <si>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</si>
  <si>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</si>
  <si>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</si>
  <si>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</si>
  <si>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</si>
  <si>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</si>
  <si>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</si>
  <si>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</si>
  <si>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</si>
  <si>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</si>
  <si>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</si>
  <si>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</si>
  <si>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</si>
  <si>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</si>
  <si>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</si>
  <si>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</si>
  <si>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</si>
  <si>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</si>
  <si>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</si>
  <si>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</si>
  <si>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</si>
  <si>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</si>
  <si>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</si>
  <si>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</si>
  <si>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</si>
  <si>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</si>
  <si>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</si>
  <si>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</si>
  <si>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</si>
  <si>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</si>
  <si>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</si>
  <si>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</si>
  <si>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</si>
  <si>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</si>
  <si>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</si>
  <si>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</si>
  <si>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</si>
  <si>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</si>
  <si>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</si>
  <si>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</si>
  <si>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</si>
  <si>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</si>
  <si>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</si>
  <si>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</si>
  <si>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</si>
  <si>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</si>
  <si>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</si>
  <si>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</si>
  <si>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</si>
  <si>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</si>
  <si>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</si>
  <si>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</si>
  <si>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</si>
  <si>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</si>
  <si>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</si>
  <si>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</si>
  <si>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</si>
  <si>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</si>
  <si>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</si>
  <si>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</si>
  <si>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</si>
  <si>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</si>
  <si>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</si>
  <si>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</si>
  <si>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</si>
  <si>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</si>
  <si>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</si>
  <si>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</si>
  <si>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</si>
  <si>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</si>
  <si>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</si>
  <si>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</si>
  <si>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</si>
  <si>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</si>
  <si>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</si>
  <si>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</si>
  <si>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</si>
  <si>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</si>
  <si>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</si>
  <si>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</si>
  <si>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</si>
  <si>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</si>
  <si>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</si>
  <si>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</si>
  <si>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OPERAÇÃO 19/01/18 - VENCIMENTO 29/01/18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</si>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</sst>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443820</v>
      </c>
      <c r="C7" s="10">
        <f>C8+C20+C24</f>
        <v>322278</v>
      </c>
      <c r="D7" s="10">
        <f>D8+D20+D24</f>
        <v>329617</v>
      </c>
      <c r="E7" s="10">
        <f>E8+E20+E24</f>
        <v>50323</v>
      </c>
      <c r="F7" s="10">
        <f aca="true" t="shared" si="0" ref="F7:N7">F8+F20+F24</f>
        <v>291178</v>
      </c>
      <c r="G7" s="10">
        <f t="shared" si="0"/>
        <v>461459</v>
      </c>
      <c r="H7" s="10">
        <f>H8+H20+H24</f>
        <v>320863</v>
      </c>
      <c r="I7" s="10">
        <f>I8+I20+I24</f>
        <v>96485</v>
      </c>
      <c r="J7" s="10">
        <f>J8+J20+J24</f>
        <v>381846</v>
      </c>
      <c r="K7" s="10">
        <f>K8+K20+K24</f>
        <v>271869</v>
      </c>
      <c r="L7" s="10">
        <f>L8+L20+L24</f>
        <v>338689</v>
      </c>
      <c r="M7" s="10">
        <f t="shared" si="0"/>
        <v>129805</v>
      </c>
      <c r="N7" s="10">
        <f t="shared" si="0"/>
        <v>81005</v>
      </c>
      <c r="O7" s="10">
        <f>+O8+O20+O24</f>
        <v>3519237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229301</v>
      </c>
      <c r="C8" s="12">
        <f>+C9+C12+C16</f>
        <v>175325</v>
      </c>
      <c r="D8" s="12">
        <f>+D9+D12+D16</f>
        <v>194938</v>
      </c>
      <c r="E8" s="12">
        <f>+E9+E12+E16</f>
        <v>27210</v>
      </c>
      <c r="F8" s="12">
        <f aca="true" t="shared" si="1" ref="F8:N8">+F9+F12+F16</f>
        <v>160688</v>
      </c>
      <c r="G8" s="12">
        <f t="shared" si="1"/>
        <v>256934</v>
      </c>
      <c r="H8" s="12">
        <f>+H9+H12+H16</f>
        <v>169560</v>
      </c>
      <c r="I8" s="12">
        <f>+I9+I12+I16</f>
        <v>51933</v>
      </c>
      <c r="J8" s="12">
        <f>+J9+J12+J16</f>
        <v>211011</v>
      </c>
      <c r="K8" s="12">
        <f>+K9+K12+K16</f>
        <v>148583</v>
      </c>
      <c r="L8" s="12">
        <f>+L9+L12+L16</f>
        <v>172611</v>
      </c>
      <c r="M8" s="12">
        <f t="shared" si="1"/>
        <v>73688</v>
      </c>
      <c r="N8" s="12">
        <f t="shared" si="1"/>
        <v>48377</v>
      </c>
      <c r="O8" s="12">
        <f>SUM(B8:N8)</f>
        <v>1920159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23056</v>
      </c>
      <c r="C9" s="14">
        <v>22882</v>
      </c>
      <c r="D9" s="14">
        <v>15663</v>
      </c>
      <c r="E9" s="14">
        <v>2325</v>
      </c>
      <c r="F9" s="14">
        <v>14571</v>
      </c>
      <c r="G9" s="14">
        <v>25233</v>
      </c>
      <c r="H9" s="14">
        <v>21797</v>
      </c>
      <c r="I9" s="14">
        <v>6617</v>
      </c>
      <c r="J9" s="14">
        <v>13922</v>
      </c>
      <c r="K9" s="14">
        <v>17603</v>
      </c>
      <c r="L9" s="14">
        <v>14014</v>
      </c>
      <c r="M9" s="14">
        <v>8781</v>
      </c>
      <c r="N9" s="14">
        <v>6079</v>
      </c>
      <c r="O9" s="12">
        <f aca="true" t="shared" si="2" ref="O9:O19">SUM(B9:N9)</f>
        <v>192543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23056</v>
      </c>
      <c r="C10" s="14">
        <f>+C9-C11</f>
        <v>22882</v>
      </c>
      <c r="D10" s="14">
        <f>+D9-D11</f>
        <v>15663</v>
      </c>
      <c r="E10" s="14">
        <f>+E9-E11</f>
        <v>2325</v>
      </c>
      <c r="F10" s="14">
        <f aca="true" t="shared" si="3" ref="F10:N10">+F9-F11</f>
        <v>14571</v>
      </c>
      <c r="G10" s="14">
        <f t="shared" si="3"/>
        <v>25233</v>
      </c>
      <c r="H10" s="14">
        <f>+H9-H11</f>
        <v>21797</v>
      </c>
      <c r="I10" s="14">
        <f>+I9-I11</f>
        <v>6617</v>
      </c>
      <c r="J10" s="14">
        <f>+J9-J11</f>
        <v>13922</v>
      </c>
      <c r="K10" s="14">
        <f>+K9-K11</f>
        <v>17603</v>
      </c>
      <c r="L10" s="14">
        <f>+L9-L11</f>
        <v>14014</v>
      </c>
      <c r="M10" s="14">
        <f t="shared" si="3"/>
        <v>8781</v>
      </c>
      <c r="N10" s="14">
        <f t="shared" si="3"/>
        <v>6079</v>
      </c>
      <c r="O10" s="12">
        <f t="shared" si="2"/>
        <v>192543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195353</v>
      </c>
      <c r="C12" s="14">
        <f>C13+C14+C15</f>
        <v>144807</v>
      </c>
      <c r="D12" s="14">
        <f>D13+D14+D15</f>
        <v>170483</v>
      </c>
      <c r="E12" s="14">
        <f>E13+E14+E15</f>
        <v>23706</v>
      </c>
      <c r="F12" s="14">
        <f aca="true" t="shared" si="4" ref="F12:N12">F13+F14+F15</f>
        <v>138737</v>
      </c>
      <c r="G12" s="14">
        <f t="shared" si="4"/>
        <v>218704</v>
      </c>
      <c r="H12" s="14">
        <f>H13+H14+H15</f>
        <v>140283</v>
      </c>
      <c r="I12" s="14">
        <f>I13+I14+I15</f>
        <v>42844</v>
      </c>
      <c r="J12" s="14">
        <f>J13+J14+J15</f>
        <v>186829</v>
      </c>
      <c r="K12" s="14">
        <f>K13+K14+K15</f>
        <v>124275</v>
      </c>
      <c r="L12" s="14">
        <f>L13+L14+L15</f>
        <v>149757</v>
      </c>
      <c r="M12" s="14">
        <f t="shared" si="4"/>
        <v>61800</v>
      </c>
      <c r="N12" s="14">
        <f t="shared" si="4"/>
        <v>40569</v>
      </c>
      <c r="O12" s="12">
        <f t="shared" si="2"/>
        <v>1638147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103122</v>
      </c>
      <c r="C13" s="14">
        <v>77704</v>
      </c>
      <c r="D13" s="14">
        <v>85584</v>
      </c>
      <c r="E13" s="14">
        <v>12671</v>
      </c>
      <c r="F13" s="14">
        <v>70862</v>
      </c>
      <c r="G13" s="14">
        <v>113963</v>
      </c>
      <c r="H13" s="14">
        <v>76699</v>
      </c>
      <c r="I13" s="14">
        <v>23515</v>
      </c>
      <c r="J13" s="14">
        <v>101052</v>
      </c>
      <c r="K13" s="14">
        <v>65310</v>
      </c>
      <c r="L13" s="14">
        <v>78885</v>
      </c>
      <c r="M13" s="14">
        <v>31828</v>
      </c>
      <c r="N13" s="14">
        <v>20130</v>
      </c>
      <c r="O13" s="12">
        <f t="shared" si="2"/>
        <v>861325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91264</v>
      </c>
      <c r="C14" s="14">
        <v>66001</v>
      </c>
      <c r="D14" s="14">
        <v>84342</v>
      </c>
      <c r="E14" s="14">
        <v>10889</v>
      </c>
      <c r="F14" s="14">
        <v>67176</v>
      </c>
      <c r="G14" s="14">
        <v>103027</v>
      </c>
      <c r="H14" s="14">
        <v>62795</v>
      </c>
      <c r="I14" s="14">
        <v>19028</v>
      </c>
      <c r="J14" s="14">
        <v>85173</v>
      </c>
      <c r="K14" s="14">
        <v>58222</v>
      </c>
      <c r="L14" s="14">
        <v>70260</v>
      </c>
      <c r="M14" s="14">
        <v>29636</v>
      </c>
      <c r="N14" s="14">
        <v>20234</v>
      </c>
      <c r="O14" s="12">
        <f t="shared" si="2"/>
        <v>768047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967</v>
      </c>
      <c r="C15" s="14">
        <v>1102</v>
      </c>
      <c r="D15" s="14">
        <v>557</v>
      </c>
      <c r="E15" s="14">
        <v>146</v>
      </c>
      <c r="F15" s="14">
        <v>699</v>
      </c>
      <c r="G15" s="14">
        <v>1714</v>
      </c>
      <c r="H15" s="14">
        <v>789</v>
      </c>
      <c r="I15" s="14">
        <v>301</v>
      </c>
      <c r="J15" s="14">
        <v>604</v>
      </c>
      <c r="K15" s="14">
        <v>743</v>
      </c>
      <c r="L15" s="14">
        <v>612</v>
      </c>
      <c r="M15" s="14">
        <v>336</v>
      </c>
      <c r="N15" s="14">
        <v>205</v>
      </c>
      <c r="O15" s="12">
        <f t="shared" si="2"/>
        <v>8775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10892</v>
      </c>
      <c r="C16" s="14">
        <f>C17+C18+C19</f>
        <v>7636</v>
      </c>
      <c r="D16" s="14">
        <f>D17+D18+D19</f>
        <v>8792</v>
      </c>
      <c r="E16" s="14">
        <f>E17+E18+E19</f>
        <v>1179</v>
      </c>
      <c r="F16" s="14">
        <f aca="true" t="shared" si="5" ref="F16:N16">F17+F18+F19</f>
        <v>7380</v>
      </c>
      <c r="G16" s="14">
        <f t="shared" si="5"/>
        <v>12997</v>
      </c>
      <c r="H16" s="14">
        <f>H17+H18+H19</f>
        <v>7480</v>
      </c>
      <c r="I16" s="14">
        <f>I17+I18+I19</f>
        <v>2472</v>
      </c>
      <c r="J16" s="14">
        <f>J17+J18+J19</f>
        <v>10260</v>
      </c>
      <c r="K16" s="14">
        <f>K17+K18+K19</f>
        <v>6705</v>
      </c>
      <c r="L16" s="14">
        <f>L17+L18+L19</f>
        <v>8840</v>
      </c>
      <c r="M16" s="14">
        <f t="shared" si="5"/>
        <v>3107</v>
      </c>
      <c r="N16" s="14">
        <f t="shared" si="5"/>
        <v>1729</v>
      </c>
      <c r="O16" s="12">
        <f t="shared" si="2"/>
        <v>89469</v>
      </c>
    </row>
    <row r="17" spans="1:26" ht="18.75" customHeight="1">
      <c r="A17" s="15" t="s">
        <v>16</v>
      </c>
      <c r="B17" s="14">
        <v>10825</v>
      </c>
      <c r="C17" s="14">
        <v>7592</v>
      </c>
      <c r="D17" s="14">
        <v>8761</v>
      </c>
      <c r="E17" s="14">
        <v>1173</v>
      </c>
      <c r="F17" s="14">
        <v>7346</v>
      </c>
      <c r="G17" s="14">
        <v>12935</v>
      </c>
      <c r="H17" s="14">
        <v>7441</v>
      </c>
      <c r="I17" s="14">
        <v>2463</v>
      </c>
      <c r="J17" s="14">
        <v>10202</v>
      </c>
      <c r="K17" s="14">
        <v>6657</v>
      </c>
      <c r="L17" s="14">
        <v>8779</v>
      </c>
      <c r="M17" s="14">
        <v>3092</v>
      </c>
      <c r="N17" s="14">
        <v>1716</v>
      </c>
      <c r="O17" s="12">
        <f t="shared" si="2"/>
        <v>88982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59</v>
      </c>
      <c r="C18" s="14">
        <v>40</v>
      </c>
      <c r="D18" s="14">
        <v>26</v>
      </c>
      <c r="E18" s="14">
        <v>6</v>
      </c>
      <c r="F18" s="14">
        <v>33</v>
      </c>
      <c r="G18" s="14">
        <v>46</v>
      </c>
      <c r="H18" s="14">
        <v>32</v>
      </c>
      <c r="I18" s="14">
        <v>9</v>
      </c>
      <c r="J18" s="14">
        <v>51</v>
      </c>
      <c r="K18" s="14">
        <v>39</v>
      </c>
      <c r="L18" s="14">
        <v>55</v>
      </c>
      <c r="M18" s="14">
        <v>14</v>
      </c>
      <c r="N18" s="14">
        <v>11</v>
      </c>
      <c r="O18" s="12">
        <f t="shared" si="2"/>
        <v>421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4</v>
      </c>
      <c r="D19" s="14">
        <v>5</v>
      </c>
      <c r="E19" s="14">
        <v>0</v>
      </c>
      <c r="F19" s="14">
        <v>1</v>
      </c>
      <c r="G19" s="14">
        <v>16</v>
      </c>
      <c r="H19" s="14">
        <v>7</v>
      </c>
      <c r="I19" s="14">
        <v>0</v>
      </c>
      <c r="J19" s="14">
        <v>7</v>
      </c>
      <c r="K19" s="14">
        <v>9</v>
      </c>
      <c r="L19" s="14">
        <v>6</v>
      </c>
      <c r="M19" s="14">
        <v>1</v>
      </c>
      <c r="N19" s="14">
        <v>2</v>
      </c>
      <c r="O19" s="12">
        <f t="shared" si="2"/>
        <v>66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146374</v>
      </c>
      <c r="C20" s="18">
        <f>C21+C22+C23</f>
        <v>89019</v>
      </c>
      <c r="D20" s="18">
        <f>D21+D22+D23</f>
        <v>80493</v>
      </c>
      <c r="E20" s="18">
        <f>E21+E22+E23</f>
        <v>12624</v>
      </c>
      <c r="F20" s="18">
        <f aca="true" t="shared" si="6" ref="F20:N20">F21+F22+F23</f>
        <v>75793</v>
      </c>
      <c r="G20" s="18">
        <f t="shared" si="6"/>
        <v>117840</v>
      </c>
      <c r="H20" s="18">
        <f>H21+H22+H23</f>
        <v>94148</v>
      </c>
      <c r="I20" s="18">
        <f>I21+I22+I23</f>
        <v>27073</v>
      </c>
      <c r="J20" s="18">
        <f>J21+J22+J23</f>
        <v>118567</v>
      </c>
      <c r="K20" s="18">
        <f>K21+K22+K23</f>
        <v>77835</v>
      </c>
      <c r="L20" s="18">
        <f>L21+L22+L23</f>
        <v>120588</v>
      </c>
      <c r="M20" s="18">
        <f t="shared" si="6"/>
        <v>41794</v>
      </c>
      <c r="N20" s="18">
        <f t="shared" si="6"/>
        <v>24922</v>
      </c>
      <c r="O20" s="12">
        <f aca="true" t="shared" si="7" ref="O20:O26">SUM(B20:N20)</f>
        <v>1027070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83804</v>
      </c>
      <c r="C21" s="14">
        <v>54398</v>
      </c>
      <c r="D21" s="14">
        <v>46848</v>
      </c>
      <c r="E21" s="14">
        <v>7770</v>
      </c>
      <c r="F21" s="14">
        <v>45046</v>
      </c>
      <c r="G21" s="14">
        <v>70345</v>
      </c>
      <c r="H21" s="14">
        <v>56940</v>
      </c>
      <c r="I21" s="14">
        <v>16510</v>
      </c>
      <c r="J21" s="14">
        <v>71695</v>
      </c>
      <c r="K21" s="14">
        <v>46034</v>
      </c>
      <c r="L21" s="14">
        <v>68490</v>
      </c>
      <c r="M21" s="14">
        <v>23860</v>
      </c>
      <c r="N21" s="14">
        <v>13744</v>
      </c>
      <c r="O21" s="12">
        <f t="shared" si="7"/>
        <v>605484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62037</v>
      </c>
      <c r="C22" s="14">
        <v>34183</v>
      </c>
      <c r="D22" s="14">
        <v>33398</v>
      </c>
      <c r="E22" s="14">
        <v>4806</v>
      </c>
      <c r="F22" s="14">
        <v>30432</v>
      </c>
      <c r="G22" s="14">
        <v>46839</v>
      </c>
      <c r="H22" s="14">
        <v>36879</v>
      </c>
      <c r="I22" s="14">
        <v>10459</v>
      </c>
      <c r="J22" s="14">
        <v>46483</v>
      </c>
      <c r="K22" s="14">
        <v>31460</v>
      </c>
      <c r="L22" s="14">
        <v>51738</v>
      </c>
      <c r="M22" s="14">
        <v>17749</v>
      </c>
      <c r="N22" s="14">
        <v>11084</v>
      </c>
      <c r="O22" s="12">
        <f t="shared" si="7"/>
        <v>417547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533</v>
      </c>
      <c r="C23" s="14">
        <v>438</v>
      </c>
      <c r="D23" s="14">
        <v>247</v>
      </c>
      <c r="E23" s="14">
        <v>48</v>
      </c>
      <c r="F23" s="14">
        <v>315</v>
      </c>
      <c r="G23" s="14">
        <v>656</v>
      </c>
      <c r="H23" s="14">
        <v>329</v>
      </c>
      <c r="I23" s="14">
        <v>104</v>
      </c>
      <c r="J23" s="14">
        <v>389</v>
      </c>
      <c r="K23" s="14">
        <v>341</v>
      </c>
      <c r="L23" s="14">
        <v>360</v>
      </c>
      <c r="M23" s="14">
        <v>185</v>
      </c>
      <c r="N23" s="14">
        <v>94</v>
      </c>
      <c r="O23" s="12">
        <f t="shared" si="7"/>
        <v>4039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68145</v>
      </c>
      <c r="C24" s="14">
        <f>C25+C26</f>
        <v>57934</v>
      </c>
      <c r="D24" s="14">
        <f>D25+D26</f>
        <v>54186</v>
      </c>
      <c r="E24" s="14">
        <f>E25+E26</f>
        <v>10489</v>
      </c>
      <c r="F24" s="14">
        <f aca="true" t="shared" si="8" ref="F24:N24">F25+F26</f>
        <v>54697</v>
      </c>
      <c r="G24" s="14">
        <f t="shared" si="8"/>
        <v>86685</v>
      </c>
      <c r="H24" s="14">
        <f>H25+H26</f>
        <v>57155</v>
      </c>
      <c r="I24" s="14">
        <f>I25+I26</f>
        <v>17479</v>
      </c>
      <c r="J24" s="14">
        <f>J25+J26</f>
        <v>52268</v>
      </c>
      <c r="K24" s="14">
        <f>K25+K26</f>
        <v>45451</v>
      </c>
      <c r="L24" s="14">
        <f>L25+L26</f>
        <v>45490</v>
      </c>
      <c r="M24" s="14">
        <f t="shared" si="8"/>
        <v>14323</v>
      </c>
      <c r="N24" s="14">
        <f t="shared" si="8"/>
        <v>7706</v>
      </c>
      <c r="O24" s="12">
        <f t="shared" si="7"/>
        <v>572008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68140</v>
      </c>
      <c r="C25" s="14">
        <v>57934</v>
      </c>
      <c r="D25" s="14">
        <v>54186</v>
      </c>
      <c r="E25" s="14">
        <v>10489</v>
      </c>
      <c r="F25" s="14">
        <v>54696</v>
      </c>
      <c r="G25" s="14">
        <v>86679</v>
      </c>
      <c r="H25" s="14">
        <v>57155</v>
      </c>
      <c r="I25" s="14">
        <v>17478</v>
      </c>
      <c r="J25" s="14">
        <v>52263</v>
      </c>
      <c r="K25" s="14">
        <v>45448</v>
      </c>
      <c r="L25" s="14">
        <v>45490</v>
      </c>
      <c r="M25" s="14">
        <v>14322</v>
      </c>
      <c r="N25" s="14">
        <v>7706</v>
      </c>
      <c r="O25" s="12">
        <f t="shared" si="7"/>
        <v>571986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</v>
      </c>
      <c r="C26" s="14">
        <v>0</v>
      </c>
      <c r="D26" s="14">
        <v>0</v>
      </c>
      <c r="E26" s="14">
        <v>0</v>
      </c>
      <c r="F26" s="14">
        <v>1</v>
      </c>
      <c r="G26" s="14">
        <v>6</v>
      </c>
      <c r="H26" s="14">
        <v>0</v>
      </c>
      <c r="I26" s="14">
        <v>1</v>
      </c>
      <c r="J26" s="14">
        <v>5</v>
      </c>
      <c r="K26" s="14">
        <v>3</v>
      </c>
      <c r="L26" s="14">
        <v>0</v>
      </c>
      <c r="M26" s="14">
        <v>1</v>
      </c>
      <c r="N26" s="14">
        <v>0</v>
      </c>
      <c r="O26" s="12">
        <f t="shared" si="7"/>
        <v>22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932261.5772572001</v>
      </c>
      <c r="C36" s="60">
        <f aca="true" t="shared" si="11" ref="C36:N36">C37+C38+C39+C40</f>
        <v>654880.723279</v>
      </c>
      <c r="D36" s="60">
        <f t="shared" si="11"/>
        <v>626309.22153085</v>
      </c>
      <c r="E36" s="60">
        <f t="shared" si="11"/>
        <v>130878.09764319999</v>
      </c>
      <c r="F36" s="60">
        <f t="shared" si="11"/>
        <v>635456.6762348999</v>
      </c>
      <c r="G36" s="60">
        <f t="shared" si="11"/>
        <v>802677.3032</v>
      </c>
      <c r="H36" s="60">
        <f t="shared" si="11"/>
        <v>656620.5055</v>
      </c>
      <c r="I36" s="60">
        <f>I37+I38+I39+I40</f>
        <v>192177.584297</v>
      </c>
      <c r="J36" s="60">
        <f>J37+J38+J39+J40</f>
        <v>759545.3195828</v>
      </c>
      <c r="K36" s="60">
        <f>K37+K38+K39+K40</f>
        <v>608939.5230067</v>
      </c>
      <c r="L36" s="60">
        <f>L37+L38+L39+L40</f>
        <v>725172.19776464</v>
      </c>
      <c r="M36" s="60">
        <f t="shared" si="11"/>
        <v>330540.11277114996</v>
      </c>
      <c r="N36" s="60">
        <f t="shared" si="11"/>
        <v>200613.3417528</v>
      </c>
      <c r="O36" s="60">
        <f>O37+O38+O39+O40</f>
        <v>7256072.18382024</v>
      </c>
    </row>
    <row r="37" spans="1:15" ht="18.75" customHeight="1">
      <c r="A37" s="57" t="s">
        <v>50</v>
      </c>
      <c r="B37" s="54">
        <f aca="true" t="shared" si="12" ref="B37:N37">B29*B7</f>
        <v>927095.5980000001</v>
      </c>
      <c r="C37" s="54">
        <f t="shared" si="12"/>
        <v>650357.004</v>
      </c>
      <c r="D37" s="54">
        <f t="shared" si="12"/>
        <v>615790.4794000001</v>
      </c>
      <c r="E37" s="54">
        <f t="shared" si="12"/>
        <v>130547.92659999999</v>
      </c>
      <c r="F37" s="54">
        <f t="shared" si="12"/>
        <v>635146.5713999999</v>
      </c>
      <c r="G37" s="54">
        <f t="shared" si="12"/>
        <v>798277.9241</v>
      </c>
      <c r="H37" s="54">
        <f t="shared" si="12"/>
        <v>652667.4283</v>
      </c>
      <c r="I37" s="54">
        <f>I29*I7</f>
        <v>192063.041</v>
      </c>
      <c r="J37" s="54">
        <f>J29*J7</f>
        <v>754527.696</v>
      </c>
      <c r="K37" s="54">
        <f>K29*K7</f>
        <v>605044.4595</v>
      </c>
      <c r="L37" s="54">
        <f>L29*L7</f>
        <v>720628.5852999999</v>
      </c>
      <c r="M37" s="54">
        <f t="shared" si="12"/>
        <v>327887.43</v>
      </c>
      <c r="N37" s="54">
        <f t="shared" si="12"/>
        <v>200487.375</v>
      </c>
      <c r="O37" s="56">
        <f>SUM(B37:N37)</f>
        <v>7210521.5186</v>
      </c>
    </row>
    <row r="38" spans="1:15" ht="18.75" customHeight="1">
      <c r="A38" s="57" t="s">
        <v>51</v>
      </c>
      <c r="B38" s="54">
        <f aca="true" t="shared" si="13" ref="B38:N38">B30*B7</f>
        <v>-2749.2607428</v>
      </c>
      <c r="C38" s="54">
        <f t="shared" si="13"/>
        <v>-1891.610721</v>
      </c>
      <c r="D38" s="54">
        <f t="shared" si="13"/>
        <v>-1829.35786915</v>
      </c>
      <c r="E38" s="54">
        <f t="shared" si="13"/>
        <v>-316.1089568</v>
      </c>
      <c r="F38" s="54">
        <f t="shared" si="13"/>
        <v>-1851.2951651</v>
      </c>
      <c r="G38" s="54">
        <f t="shared" si="13"/>
        <v>-2353.4409</v>
      </c>
      <c r="H38" s="54">
        <f t="shared" si="13"/>
        <v>-1796.8328</v>
      </c>
      <c r="I38" s="54">
        <f>I30*I7</f>
        <v>-540.296703</v>
      </c>
      <c r="J38" s="54">
        <f>J30*J7</f>
        <v>-2172.0164172</v>
      </c>
      <c r="K38" s="54">
        <f>K30*K7</f>
        <v>-1730.6364933</v>
      </c>
      <c r="L38" s="54">
        <f>L30*L7</f>
        <v>-2116.88753536</v>
      </c>
      <c r="M38" s="54">
        <f t="shared" si="13"/>
        <v>-956.47722885</v>
      </c>
      <c r="N38" s="54">
        <f t="shared" si="13"/>
        <v>-593.0732472</v>
      </c>
      <c r="O38" s="25">
        <f>SUM(B38:N38)</f>
        <v>-20897.29477976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-131732.15</v>
      </c>
      <c r="C42" s="25">
        <f aca="true" t="shared" si="15" ref="C42:N42">+C43+C46+C58+C59</f>
        <v>-124494.42</v>
      </c>
      <c r="D42" s="25">
        <f t="shared" si="15"/>
        <v>-123184.32</v>
      </c>
      <c r="E42" s="25">
        <f t="shared" si="15"/>
        <v>-78230.76</v>
      </c>
      <c r="F42" s="25">
        <f t="shared" si="15"/>
        <v>-202627.36</v>
      </c>
      <c r="G42" s="25">
        <f t="shared" si="15"/>
        <v>-166164.1</v>
      </c>
      <c r="H42" s="25">
        <f t="shared" si="15"/>
        <v>-109978.24</v>
      </c>
      <c r="I42" s="25">
        <f>+I43+I46+I58+I59</f>
        <v>-35719.479999999996</v>
      </c>
      <c r="J42" s="25">
        <f>+J43+J46+J58+J59</f>
        <v>-146137.56</v>
      </c>
      <c r="K42" s="25">
        <f>+K43+K46+K58+K59</f>
        <v>-124575.64</v>
      </c>
      <c r="L42" s="25">
        <f>+L43+L46+L58+L59</f>
        <v>-153749.9</v>
      </c>
      <c r="M42" s="25">
        <f t="shared" si="15"/>
        <v>-41506</v>
      </c>
      <c r="N42" s="25">
        <f t="shared" si="15"/>
        <v>-39802.22</v>
      </c>
      <c r="O42" s="25">
        <f>+O43+O46+O58+O59</f>
        <v>-1477902.15</v>
      </c>
    </row>
    <row r="43" spans="1:15" ht="18.75" customHeight="1">
      <c r="A43" s="17" t="s">
        <v>55</v>
      </c>
      <c r="B43" s="26">
        <f>B44+B45</f>
        <v>-92224</v>
      </c>
      <c r="C43" s="26">
        <f>C44+C45</f>
        <v>-91528</v>
      </c>
      <c r="D43" s="26">
        <f>D44+D45</f>
        <v>-62652</v>
      </c>
      <c r="E43" s="26">
        <f>E44+E45</f>
        <v>-9300</v>
      </c>
      <c r="F43" s="26">
        <f aca="true" t="shared" si="16" ref="F43:N43">F44+F45</f>
        <v>-58284</v>
      </c>
      <c r="G43" s="26">
        <f t="shared" si="16"/>
        <v>-100932</v>
      </c>
      <c r="H43" s="26">
        <f t="shared" si="16"/>
        <v>-87188</v>
      </c>
      <c r="I43" s="26">
        <f>I44+I45</f>
        <v>-26468</v>
      </c>
      <c r="J43" s="26">
        <f>J44+J45</f>
        <v>-55688</v>
      </c>
      <c r="K43" s="26">
        <f>K44+K45</f>
        <v>-70412</v>
      </c>
      <c r="L43" s="26">
        <f>L44+L45</f>
        <v>-56056</v>
      </c>
      <c r="M43" s="26">
        <f t="shared" si="16"/>
        <v>-35124</v>
      </c>
      <c r="N43" s="26">
        <f t="shared" si="16"/>
        <v>-24316</v>
      </c>
      <c r="O43" s="25">
        <f aca="true" t="shared" si="17" ref="O43:O59">SUM(B43:N43)</f>
        <v>-770172</v>
      </c>
    </row>
    <row r="44" spans="1:26" ht="18.75" customHeight="1">
      <c r="A44" s="13" t="s">
        <v>56</v>
      </c>
      <c r="B44" s="20">
        <f>ROUND(-B9*$D$3,2)</f>
        <v>-92224</v>
      </c>
      <c r="C44" s="20">
        <f>ROUND(-C9*$D$3,2)</f>
        <v>-91528</v>
      </c>
      <c r="D44" s="20">
        <f>ROUND(-D9*$D$3,2)</f>
        <v>-62652</v>
      </c>
      <c r="E44" s="20">
        <f>ROUND(-E9*$D$3,2)</f>
        <v>-9300</v>
      </c>
      <c r="F44" s="20">
        <f aca="true" t="shared" si="18" ref="F44:N44">ROUND(-F9*$D$3,2)</f>
        <v>-58284</v>
      </c>
      <c r="G44" s="20">
        <f t="shared" si="18"/>
        <v>-100932</v>
      </c>
      <c r="H44" s="20">
        <f t="shared" si="18"/>
        <v>-87188</v>
      </c>
      <c r="I44" s="20">
        <f>ROUND(-I9*$D$3,2)</f>
        <v>-26468</v>
      </c>
      <c r="J44" s="20">
        <f>ROUND(-J9*$D$3,2)</f>
        <v>-55688</v>
      </c>
      <c r="K44" s="20">
        <f>ROUND(-K9*$D$3,2)</f>
        <v>-70412</v>
      </c>
      <c r="L44" s="20">
        <f>ROUND(-L9*$D$3,2)</f>
        <v>-56056</v>
      </c>
      <c r="M44" s="20">
        <f t="shared" si="18"/>
        <v>-35124</v>
      </c>
      <c r="N44" s="20">
        <f t="shared" si="18"/>
        <v>-24316</v>
      </c>
      <c r="O44" s="46">
        <f t="shared" si="17"/>
        <v>-770172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-39508.15</v>
      </c>
      <c r="C46" s="26">
        <f aca="true" t="shared" si="20" ref="C46:O46">SUM(C47:C57)</f>
        <v>-32966.42</v>
      </c>
      <c r="D46" s="26">
        <f t="shared" si="20"/>
        <v>-60532.32</v>
      </c>
      <c r="E46" s="26">
        <f t="shared" si="20"/>
        <v>-68930.76</v>
      </c>
      <c r="F46" s="26">
        <f t="shared" si="20"/>
        <v>-144343.36</v>
      </c>
      <c r="G46" s="26">
        <f t="shared" si="20"/>
        <v>-65232.1</v>
      </c>
      <c r="H46" s="26">
        <f t="shared" si="20"/>
        <v>-22790.24</v>
      </c>
      <c r="I46" s="26">
        <f t="shared" si="20"/>
        <v>-9251.48</v>
      </c>
      <c r="J46" s="26">
        <f t="shared" si="20"/>
        <v>-90449.56</v>
      </c>
      <c r="K46" s="26">
        <f t="shared" si="20"/>
        <v>-54163.64</v>
      </c>
      <c r="L46" s="26">
        <f t="shared" si="20"/>
        <v>-97693.9</v>
      </c>
      <c r="M46" s="26">
        <f t="shared" si="20"/>
        <v>-6382</v>
      </c>
      <c r="N46" s="26">
        <f t="shared" si="20"/>
        <v>-15486.22</v>
      </c>
      <c r="O46" s="26">
        <f t="shared" si="20"/>
        <v>-707730.1499999999</v>
      </c>
    </row>
    <row r="47" spans="1:26" ht="18.75" customHeight="1">
      <c r="A47" s="13" t="s">
        <v>59</v>
      </c>
      <c r="B47" s="24">
        <v>-39508.15</v>
      </c>
      <c r="C47" s="24">
        <v>-32966.42</v>
      </c>
      <c r="D47" s="24">
        <v>-60032.32</v>
      </c>
      <c r="E47" s="24">
        <v>-68930.76</v>
      </c>
      <c r="F47" s="24">
        <v>-143843.36</v>
      </c>
      <c r="G47" s="24">
        <v>-64732.1</v>
      </c>
      <c r="H47" s="24">
        <v>-22290.24</v>
      </c>
      <c r="I47" s="24">
        <v>-9251.48</v>
      </c>
      <c r="J47" s="24">
        <v>-90449.56</v>
      </c>
      <c r="K47" s="24">
        <v>-54163.64</v>
      </c>
      <c r="L47" s="24">
        <v>-97693.9</v>
      </c>
      <c r="M47" s="24">
        <v>-6382</v>
      </c>
      <c r="N47" s="24">
        <v>-15486.22</v>
      </c>
      <c r="O47" s="24">
        <f t="shared" si="17"/>
        <v>-705730.1499999999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800529.4272572001</v>
      </c>
      <c r="C61" s="29">
        <f t="shared" si="21"/>
        <v>530386.303279</v>
      </c>
      <c r="D61" s="29">
        <f t="shared" si="21"/>
        <v>503124.90153085004</v>
      </c>
      <c r="E61" s="29">
        <f t="shared" si="21"/>
        <v>52647.33764319999</v>
      </c>
      <c r="F61" s="29">
        <f t="shared" si="21"/>
        <v>432829.3162348999</v>
      </c>
      <c r="G61" s="29">
        <f t="shared" si="21"/>
        <v>636513.2032</v>
      </c>
      <c r="H61" s="29">
        <f t="shared" si="21"/>
        <v>546642.2655</v>
      </c>
      <c r="I61" s="29">
        <f t="shared" si="21"/>
        <v>156458.10429699998</v>
      </c>
      <c r="J61" s="29">
        <f>+J36+J42</f>
        <v>613407.7595828001</v>
      </c>
      <c r="K61" s="29">
        <f>+K36+K42</f>
        <v>484363.88300669997</v>
      </c>
      <c r="L61" s="29">
        <f>+L36+L42</f>
        <v>571422.29776464</v>
      </c>
      <c r="M61" s="29">
        <f t="shared" si="21"/>
        <v>289034.11277114996</v>
      </c>
      <c r="N61" s="29">
        <f t="shared" si="21"/>
        <v>160811.1217528</v>
      </c>
      <c r="O61" s="29">
        <f>SUM(B61:N61)</f>
        <v>5778170.033820241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800529.4199999999</v>
      </c>
      <c r="C64" s="36">
        <f aca="true" t="shared" si="22" ref="C64:N64">SUM(C65:C78)</f>
        <v>530386.3</v>
      </c>
      <c r="D64" s="36">
        <f t="shared" si="22"/>
        <v>503124.9</v>
      </c>
      <c r="E64" s="36">
        <f t="shared" si="22"/>
        <v>52647.34</v>
      </c>
      <c r="F64" s="36">
        <f t="shared" si="22"/>
        <v>432829.31</v>
      </c>
      <c r="G64" s="36">
        <f t="shared" si="22"/>
        <v>636513.2</v>
      </c>
      <c r="H64" s="36">
        <f t="shared" si="22"/>
        <v>546642.27</v>
      </c>
      <c r="I64" s="36">
        <f t="shared" si="22"/>
        <v>156458.1</v>
      </c>
      <c r="J64" s="36">
        <f t="shared" si="22"/>
        <v>613407.75</v>
      </c>
      <c r="K64" s="36">
        <f t="shared" si="22"/>
        <v>484363.88</v>
      </c>
      <c r="L64" s="36">
        <f t="shared" si="22"/>
        <v>571422.3</v>
      </c>
      <c r="M64" s="36">
        <f t="shared" si="22"/>
        <v>289034.11</v>
      </c>
      <c r="N64" s="36">
        <f t="shared" si="22"/>
        <v>160811.13</v>
      </c>
      <c r="O64" s="29">
        <f>SUM(O65:O78)</f>
        <v>5778170.01</v>
      </c>
    </row>
    <row r="65" spans="1:16" ht="18.75" customHeight="1">
      <c r="A65" s="17" t="s">
        <v>70</v>
      </c>
      <c r="B65" s="36">
        <v>160425.34</v>
      </c>
      <c r="C65" s="36">
        <v>163517.01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323942.35</v>
      </c>
      <c r="P65"/>
    </row>
    <row r="66" spans="1:16" ht="18.75" customHeight="1">
      <c r="A66" s="17" t="s">
        <v>71</v>
      </c>
      <c r="B66" s="36">
        <v>640104.08</v>
      </c>
      <c r="C66" s="36">
        <v>366869.29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1006973.3699999999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503124.9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503124.9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52647.34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52647.34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432829.31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432829.31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636513.2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636513.2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546642.27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546642.27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156458.1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156458.1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613407.75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613407.75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484363.88</v>
      </c>
      <c r="L74" s="35">
        <v>0</v>
      </c>
      <c r="M74" s="35">
        <v>0</v>
      </c>
      <c r="N74" s="35">
        <v>0</v>
      </c>
      <c r="O74" s="29">
        <f t="shared" si="23"/>
        <v>484363.88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571422.3</v>
      </c>
      <c r="M75" s="35">
        <v>0</v>
      </c>
      <c r="N75" s="61">
        <v>0</v>
      </c>
      <c r="O75" s="26">
        <f t="shared" si="23"/>
        <v>571422.3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289034.11</v>
      </c>
      <c r="N76" s="35">
        <v>0</v>
      </c>
      <c r="O76" s="29">
        <f t="shared" si="23"/>
        <v>289034.11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160811.13</v>
      </c>
      <c r="O77" s="26">
        <f t="shared" si="23"/>
        <v>160811.13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2.3332851960578735</v>
      </c>
      <c r="C82" s="44">
        <v>2.2898717180912227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2.0395422904036833</v>
      </c>
      <c r="C83" s="44">
        <v>1.9250433602747183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1.8692073574204306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2.600761036567772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2.1823650009097526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1.7305690065639632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2.0354896497882273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1.9917871617038918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1.9769809807692107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2.2269270237014887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2.129133032855038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2.52842427311082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2.476555049105611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2018-01-29T12:40:53Z</dcterms:modified>
  <cp:category/>
  <cp:version/>
  <cp:contentType/>
  <cp:contentStatus/>
</cp:coreProperties>
</file>