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<sst xmlns="http://schemas.openxmlformats.org/spreadsheetml/2006/main" count="112" uniqueCount="110">
  <si>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</si>
  <si>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</si>
  <si>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</si>
  <si>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</si>
  <si>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</si>
  <si>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</si>
  <si>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</si>
  <si>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</si>
  <si>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</si>
  <si>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</si>
  <si>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</si>
  <si>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</si>
  <si>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</si>
  <si>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</si>
  <si>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</si>
  <si>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</si>
  <si>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</si>
  <si>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</si>
  <si>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</si>
  <si>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</si>
  <si>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</si>
  <si>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</si>
  <si>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</si>
  <si>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</si>
  <si>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</si>
  <si>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</si>
  <si>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</si>
  <si>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</si>
  <si>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</si>
  <si>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</si>
  <si>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</si>
  <si>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</si>
  <si>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</si>
  <si>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</si>
  <si>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</si>
  <si>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</si>
  <si>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</si>
  <si>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</si>
  <si>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</si>
  <si>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</si>
  <si>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</si>
  <si>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</si>
  <si>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</si>
  <si>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</si>
  <si>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</si>
  <si>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</si>
  <si>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</si>
  <si>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</si>
  <si>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</si>
  <si>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</si>
  <si>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</si>
  <si>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</si>
  <si>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</si>
  <si>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</si>
  <si>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</si>
  <si>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</si>
  <si>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</si>
  <si>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</si>
  <si>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</si>
  <si>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</si>
  <si>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</si>
  <si>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</si>
  <si>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</si>
  <si>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</si>
  <si>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</si>
  <si>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</si>
  <si>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</si>
  <si>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</si>
  <si>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</si>
  <si>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</si>
  <si>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</si>
  <si>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</si>
  <si>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</si>
  <si>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</si>
  <si>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</si>
  <si>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</si>
  <si>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</si>
  <si>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</si>
  <si>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</si>
  <si>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</si>
  <si>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</si>
  <si>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</si>
  <si>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</si>
  <si>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</si>
  <si>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</si>
  <si>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</si>
  <si>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</si>
  <si>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</si>
  <si>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</si>
  <si>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</si>
  <si>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</si>
  <si>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</si>
  <si>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</si>
  <si>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</si>
  <si>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</si>
  <si>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</si>
  <si>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</si>
  <si>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</si>
  <si>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</si>
  <si>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</si>
  <si>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</si>
  <si>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</si>
  <si>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</si>
  <si>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</si>
  <si>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</si>
  <si>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</si>
  <si>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</si>
  <si>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</si>
  <si>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OPERAÇÃO 18/01/18 - VENCIMENTO 26/01/18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</si>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</sst>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424919</v>
      </c>
      <c r="C7" s="10">
        <f>C8+C20+C24</f>
        <v>308417</v>
      </c>
      <c r="D7" s="10">
        <f>D8+D20+D24</f>
        <v>305167</v>
      </c>
      <c r="E7" s="10">
        <f>E8+E20+E24</f>
        <v>40621</v>
      </c>
      <c r="F7" s="10">
        <f aca="true" t="shared" si="0" ref="F7:N7">F8+F20+F24</f>
        <v>255037</v>
      </c>
      <c r="G7" s="10">
        <f t="shared" si="0"/>
        <v>374480</v>
      </c>
      <c r="H7" s="10">
        <f>H8+H20+H24</f>
        <v>305700</v>
      </c>
      <c r="I7" s="10">
        <f>I8+I20+I24</f>
        <v>94516</v>
      </c>
      <c r="J7" s="10">
        <f>J8+J20+J24</f>
        <v>373453</v>
      </c>
      <c r="K7" s="10">
        <f>K8+K20+K24</f>
        <v>258934</v>
      </c>
      <c r="L7" s="10">
        <f>L8+L20+L24</f>
        <v>328769</v>
      </c>
      <c r="M7" s="10">
        <f t="shared" si="0"/>
        <v>126659</v>
      </c>
      <c r="N7" s="10">
        <f t="shared" si="0"/>
        <v>79816</v>
      </c>
      <c r="O7" s="10">
        <f>+O8+O20+O24</f>
        <v>3276488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213778</v>
      </c>
      <c r="C8" s="12">
        <f>+C9+C12+C16</f>
        <v>157037</v>
      </c>
      <c r="D8" s="12">
        <f>+D9+D12+D16</f>
        <v>173537</v>
      </c>
      <c r="E8" s="12">
        <f>+E9+E12+E16</f>
        <v>20375</v>
      </c>
      <c r="F8" s="12">
        <f aca="true" t="shared" si="1" ref="F8:N8">+F9+F12+F16</f>
        <v>126759</v>
      </c>
      <c r="G8" s="12">
        <f t="shared" si="1"/>
        <v>187508</v>
      </c>
      <c r="H8" s="12">
        <f>+H9+H12+H16</f>
        <v>154679</v>
      </c>
      <c r="I8" s="12">
        <f>+I9+I12+I16</f>
        <v>50002</v>
      </c>
      <c r="J8" s="12">
        <f>+J9+J12+J16</f>
        <v>203430</v>
      </c>
      <c r="K8" s="12">
        <f>+K9+K12+K16</f>
        <v>133122</v>
      </c>
      <c r="L8" s="12">
        <f>+L9+L12+L16</f>
        <v>165035</v>
      </c>
      <c r="M8" s="12">
        <f t="shared" si="1"/>
        <v>71294</v>
      </c>
      <c r="N8" s="12">
        <f t="shared" si="1"/>
        <v>47186</v>
      </c>
      <c r="O8" s="12">
        <f>SUM(B8:N8)</f>
        <v>1703742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20465</v>
      </c>
      <c r="C9" s="14">
        <v>21884</v>
      </c>
      <c r="D9" s="14">
        <v>13615</v>
      </c>
      <c r="E9" s="14">
        <v>1821</v>
      </c>
      <c r="F9" s="14">
        <v>11538</v>
      </c>
      <c r="G9" s="14">
        <v>19938</v>
      </c>
      <c r="H9" s="14">
        <v>19983</v>
      </c>
      <c r="I9" s="14">
        <v>6184</v>
      </c>
      <c r="J9" s="14">
        <v>12366</v>
      </c>
      <c r="K9" s="14">
        <v>17431</v>
      </c>
      <c r="L9" s="14">
        <v>13384</v>
      </c>
      <c r="M9" s="14">
        <v>8155</v>
      </c>
      <c r="N9" s="14">
        <v>5506</v>
      </c>
      <c r="O9" s="12">
        <f aca="true" t="shared" si="2" ref="O9:O19">SUM(B9:N9)</f>
        <v>172270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20465</v>
      </c>
      <c r="C10" s="14">
        <f>+C9-C11</f>
        <v>21884</v>
      </c>
      <c r="D10" s="14">
        <f>+D9-D11</f>
        <v>13615</v>
      </c>
      <c r="E10" s="14">
        <f>+E9-E11</f>
        <v>1821</v>
      </c>
      <c r="F10" s="14">
        <f aca="true" t="shared" si="3" ref="F10:N10">+F9-F11</f>
        <v>11538</v>
      </c>
      <c r="G10" s="14">
        <f t="shared" si="3"/>
        <v>19938</v>
      </c>
      <c r="H10" s="14">
        <f>+H9-H11</f>
        <v>19983</v>
      </c>
      <c r="I10" s="14">
        <f>+I9-I11</f>
        <v>6184</v>
      </c>
      <c r="J10" s="14">
        <f>+J9-J11</f>
        <v>12366</v>
      </c>
      <c r="K10" s="14">
        <f>+K9-K11</f>
        <v>17431</v>
      </c>
      <c r="L10" s="14">
        <f>+L9-L11</f>
        <v>13384</v>
      </c>
      <c r="M10" s="14">
        <f t="shared" si="3"/>
        <v>8155</v>
      </c>
      <c r="N10" s="14">
        <f t="shared" si="3"/>
        <v>5506</v>
      </c>
      <c r="O10" s="12">
        <f t="shared" si="2"/>
        <v>172270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182782</v>
      </c>
      <c r="C12" s="14">
        <f>C13+C14+C15</f>
        <v>127694</v>
      </c>
      <c r="D12" s="14">
        <f>D13+D14+D15</f>
        <v>151437</v>
      </c>
      <c r="E12" s="14">
        <f>E13+E14+E15</f>
        <v>17570</v>
      </c>
      <c r="F12" s="14">
        <f aca="true" t="shared" si="4" ref="F12:N12">F13+F14+F15</f>
        <v>108483</v>
      </c>
      <c r="G12" s="14">
        <f t="shared" si="4"/>
        <v>156878</v>
      </c>
      <c r="H12" s="14">
        <f>H13+H14+H15</f>
        <v>127536</v>
      </c>
      <c r="I12" s="14">
        <f>I13+I14+I15</f>
        <v>41368</v>
      </c>
      <c r="J12" s="14">
        <f>J13+J14+J15</f>
        <v>180844</v>
      </c>
      <c r="K12" s="14">
        <f>K13+K14+K15</f>
        <v>109364</v>
      </c>
      <c r="L12" s="14">
        <f>L13+L14+L15</f>
        <v>142997</v>
      </c>
      <c r="M12" s="14">
        <f t="shared" si="4"/>
        <v>60128</v>
      </c>
      <c r="N12" s="14">
        <f t="shared" si="4"/>
        <v>39928</v>
      </c>
      <c r="O12" s="12">
        <f t="shared" si="2"/>
        <v>1447009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95310</v>
      </c>
      <c r="C13" s="14">
        <v>68843</v>
      </c>
      <c r="D13" s="14">
        <v>75350</v>
      </c>
      <c r="E13" s="14">
        <v>9411</v>
      </c>
      <c r="F13" s="14">
        <v>55668</v>
      </c>
      <c r="G13" s="14">
        <v>83548</v>
      </c>
      <c r="H13" s="14">
        <v>69367</v>
      </c>
      <c r="I13" s="14">
        <v>22160</v>
      </c>
      <c r="J13" s="14">
        <v>97029</v>
      </c>
      <c r="K13" s="14">
        <v>57377</v>
      </c>
      <c r="L13" s="14">
        <v>74917</v>
      </c>
      <c r="M13" s="14">
        <v>30691</v>
      </c>
      <c r="N13" s="14">
        <v>19771</v>
      </c>
      <c r="O13" s="12">
        <f t="shared" si="2"/>
        <v>759442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86635</v>
      </c>
      <c r="C14" s="14">
        <v>57990</v>
      </c>
      <c r="D14" s="14">
        <v>75635</v>
      </c>
      <c r="E14" s="14">
        <v>8046</v>
      </c>
      <c r="F14" s="14">
        <v>52304</v>
      </c>
      <c r="G14" s="14">
        <v>72303</v>
      </c>
      <c r="H14" s="14">
        <v>57488</v>
      </c>
      <c r="I14" s="14">
        <v>18956</v>
      </c>
      <c r="J14" s="14">
        <v>83207</v>
      </c>
      <c r="K14" s="14">
        <v>51326</v>
      </c>
      <c r="L14" s="14">
        <v>67448</v>
      </c>
      <c r="M14" s="14">
        <v>29110</v>
      </c>
      <c r="N14" s="14">
        <v>19969</v>
      </c>
      <c r="O14" s="12">
        <f t="shared" si="2"/>
        <v>680417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837</v>
      </c>
      <c r="C15" s="14">
        <v>861</v>
      </c>
      <c r="D15" s="14">
        <v>452</v>
      </c>
      <c r="E15" s="14">
        <v>113</v>
      </c>
      <c r="F15" s="14">
        <v>511</v>
      </c>
      <c r="G15" s="14">
        <v>1027</v>
      </c>
      <c r="H15" s="14">
        <v>681</v>
      </c>
      <c r="I15" s="14">
        <v>252</v>
      </c>
      <c r="J15" s="14">
        <v>608</v>
      </c>
      <c r="K15" s="14">
        <v>661</v>
      </c>
      <c r="L15" s="14">
        <v>632</v>
      </c>
      <c r="M15" s="14">
        <v>327</v>
      </c>
      <c r="N15" s="14">
        <v>188</v>
      </c>
      <c r="O15" s="12">
        <f t="shared" si="2"/>
        <v>7150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10531</v>
      </c>
      <c r="C16" s="14">
        <f>C17+C18+C19</f>
        <v>7459</v>
      </c>
      <c r="D16" s="14">
        <f>D17+D18+D19</f>
        <v>8485</v>
      </c>
      <c r="E16" s="14">
        <f>E17+E18+E19</f>
        <v>984</v>
      </c>
      <c r="F16" s="14">
        <f aca="true" t="shared" si="5" ref="F16:N16">F17+F18+F19</f>
        <v>6738</v>
      </c>
      <c r="G16" s="14">
        <f t="shared" si="5"/>
        <v>10692</v>
      </c>
      <c r="H16" s="14">
        <f>H17+H18+H19</f>
        <v>7160</v>
      </c>
      <c r="I16" s="14">
        <f>I17+I18+I19</f>
        <v>2450</v>
      </c>
      <c r="J16" s="14">
        <f>J17+J18+J19</f>
        <v>10220</v>
      </c>
      <c r="K16" s="14">
        <f>K17+K18+K19</f>
        <v>6327</v>
      </c>
      <c r="L16" s="14">
        <f>L17+L18+L19</f>
        <v>8654</v>
      </c>
      <c r="M16" s="14">
        <f t="shared" si="5"/>
        <v>3011</v>
      </c>
      <c r="N16" s="14">
        <f t="shared" si="5"/>
        <v>1752</v>
      </c>
      <c r="O16" s="12">
        <f t="shared" si="2"/>
        <v>84463</v>
      </c>
    </row>
    <row r="17" spans="1:26" ht="18.75" customHeight="1">
      <c r="A17" s="15" t="s">
        <v>16</v>
      </c>
      <c r="B17" s="14">
        <v>10467</v>
      </c>
      <c r="C17" s="14">
        <v>7416</v>
      </c>
      <c r="D17" s="14">
        <v>8448</v>
      </c>
      <c r="E17" s="14">
        <v>978</v>
      </c>
      <c r="F17" s="14">
        <v>6707</v>
      </c>
      <c r="G17" s="14">
        <v>10639</v>
      </c>
      <c r="H17" s="14">
        <v>7121</v>
      </c>
      <c r="I17" s="14">
        <v>2437</v>
      </c>
      <c r="J17" s="14">
        <v>10166</v>
      </c>
      <c r="K17" s="14">
        <v>6284</v>
      </c>
      <c r="L17" s="14">
        <v>8595</v>
      </c>
      <c r="M17" s="14">
        <v>2997</v>
      </c>
      <c r="N17" s="14">
        <v>1742</v>
      </c>
      <c r="O17" s="12">
        <f t="shared" si="2"/>
        <v>83997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58</v>
      </c>
      <c r="C18" s="14">
        <v>34</v>
      </c>
      <c r="D18" s="14">
        <v>27</v>
      </c>
      <c r="E18" s="14">
        <v>6</v>
      </c>
      <c r="F18" s="14">
        <v>30</v>
      </c>
      <c r="G18" s="14">
        <v>45</v>
      </c>
      <c r="H18" s="14">
        <v>31</v>
      </c>
      <c r="I18" s="14">
        <v>10</v>
      </c>
      <c r="J18" s="14">
        <v>47</v>
      </c>
      <c r="K18" s="14">
        <v>39</v>
      </c>
      <c r="L18" s="14">
        <v>50</v>
      </c>
      <c r="M18" s="14">
        <v>12</v>
      </c>
      <c r="N18" s="14">
        <v>9</v>
      </c>
      <c r="O18" s="12">
        <f t="shared" si="2"/>
        <v>398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9</v>
      </c>
      <c r="D19" s="14">
        <v>10</v>
      </c>
      <c r="E19" s="14">
        <v>0</v>
      </c>
      <c r="F19" s="14">
        <v>1</v>
      </c>
      <c r="G19" s="14">
        <v>8</v>
      </c>
      <c r="H19" s="14">
        <v>8</v>
      </c>
      <c r="I19" s="14">
        <v>3</v>
      </c>
      <c r="J19" s="14">
        <v>7</v>
      </c>
      <c r="K19" s="14">
        <v>4</v>
      </c>
      <c r="L19" s="14">
        <v>9</v>
      </c>
      <c r="M19" s="14">
        <v>2</v>
      </c>
      <c r="N19" s="14">
        <v>1</v>
      </c>
      <c r="O19" s="12">
        <f t="shared" si="2"/>
        <v>68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144137</v>
      </c>
      <c r="C20" s="18">
        <f>C21+C22+C23</f>
        <v>96246</v>
      </c>
      <c r="D20" s="18">
        <f>D21+D22+D23</f>
        <v>81927</v>
      </c>
      <c r="E20" s="18">
        <f>E21+E22+E23</f>
        <v>11100</v>
      </c>
      <c r="F20" s="18">
        <f aca="true" t="shared" si="6" ref="F20:N20">F21+F22+F23</f>
        <v>81246</v>
      </c>
      <c r="G20" s="18">
        <f t="shared" si="6"/>
        <v>115193</v>
      </c>
      <c r="H20" s="18">
        <f>H21+H22+H23</f>
        <v>96786</v>
      </c>
      <c r="I20" s="18">
        <f>I21+I22+I23</f>
        <v>28213</v>
      </c>
      <c r="J20" s="18">
        <f>J21+J22+J23</f>
        <v>118758</v>
      </c>
      <c r="K20" s="18">
        <f>K21+K22+K23</f>
        <v>84232</v>
      </c>
      <c r="L20" s="18">
        <f>L21+L22+L23</f>
        <v>120745</v>
      </c>
      <c r="M20" s="18">
        <f t="shared" si="6"/>
        <v>41305</v>
      </c>
      <c r="N20" s="18">
        <f t="shared" si="6"/>
        <v>25138</v>
      </c>
      <c r="O20" s="12">
        <f aca="true" t="shared" si="7" ref="O20:O26">SUM(B20:N20)</f>
        <v>1045026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81387</v>
      </c>
      <c r="C21" s="14">
        <v>56405</v>
      </c>
      <c r="D21" s="14">
        <v>45139</v>
      </c>
      <c r="E21" s="14">
        <v>6524</v>
      </c>
      <c r="F21" s="14">
        <v>44417</v>
      </c>
      <c r="G21" s="14">
        <v>66596</v>
      </c>
      <c r="H21" s="14">
        <v>56906</v>
      </c>
      <c r="I21" s="14">
        <v>16510</v>
      </c>
      <c r="J21" s="14">
        <v>70089</v>
      </c>
      <c r="K21" s="14">
        <v>47752</v>
      </c>
      <c r="L21" s="14">
        <v>67646</v>
      </c>
      <c r="M21" s="14">
        <v>23164</v>
      </c>
      <c r="N21" s="14">
        <v>13637</v>
      </c>
      <c r="O21" s="12">
        <f t="shared" si="7"/>
        <v>596172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62247</v>
      </c>
      <c r="C22" s="14">
        <v>39321</v>
      </c>
      <c r="D22" s="14">
        <v>36572</v>
      </c>
      <c r="E22" s="14">
        <v>4527</v>
      </c>
      <c r="F22" s="14">
        <v>36538</v>
      </c>
      <c r="G22" s="14">
        <v>48071</v>
      </c>
      <c r="H22" s="14">
        <v>39563</v>
      </c>
      <c r="I22" s="14">
        <v>11616</v>
      </c>
      <c r="J22" s="14">
        <v>48331</v>
      </c>
      <c r="K22" s="14">
        <v>36101</v>
      </c>
      <c r="L22" s="14">
        <v>52700</v>
      </c>
      <c r="M22" s="14">
        <v>17951</v>
      </c>
      <c r="N22" s="14">
        <v>11394</v>
      </c>
      <c r="O22" s="12">
        <f t="shared" si="7"/>
        <v>444932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503</v>
      </c>
      <c r="C23" s="14">
        <v>520</v>
      </c>
      <c r="D23" s="14">
        <v>216</v>
      </c>
      <c r="E23" s="14">
        <v>49</v>
      </c>
      <c r="F23" s="14">
        <v>291</v>
      </c>
      <c r="G23" s="14">
        <v>526</v>
      </c>
      <c r="H23" s="14">
        <v>317</v>
      </c>
      <c r="I23" s="14">
        <v>87</v>
      </c>
      <c r="J23" s="14">
        <v>338</v>
      </c>
      <c r="K23" s="14">
        <v>379</v>
      </c>
      <c r="L23" s="14">
        <v>399</v>
      </c>
      <c r="M23" s="14">
        <v>190</v>
      </c>
      <c r="N23" s="14">
        <v>107</v>
      </c>
      <c r="O23" s="12">
        <f t="shared" si="7"/>
        <v>3922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67004</v>
      </c>
      <c r="C24" s="14">
        <f>C25+C26</f>
        <v>55134</v>
      </c>
      <c r="D24" s="14">
        <f>D25+D26</f>
        <v>49703</v>
      </c>
      <c r="E24" s="14">
        <f>E25+E26</f>
        <v>9146</v>
      </c>
      <c r="F24" s="14">
        <f aca="true" t="shared" si="8" ref="F24:N24">F25+F26</f>
        <v>47032</v>
      </c>
      <c r="G24" s="14">
        <f t="shared" si="8"/>
        <v>71779</v>
      </c>
      <c r="H24" s="14">
        <f>H25+H26</f>
        <v>54235</v>
      </c>
      <c r="I24" s="14">
        <f>I25+I26</f>
        <v>16301</v>
      </c>
      <c r="J24" s="14">
        <f>J25+J26</f>
        <v>51265</v>
      </c>
      <c r="K24" s="14">
        <f>K25+K26</f>
        <v>41580</v>
      </c>
      <c r="L24" s="14">
        <f>L25+L26</f>
        <v>42989</v>
      </c>
      <c r="M24" s="14">
        <f t="shared" si="8"/>
        <v>14060</v>
      </c>
      <c r="N24" s="14">
        <f t="shared" si="8"/>
        <v>7492</v>
      </c>
      <c r="O24" s="12">
        <f t="shared" si="7"/>
        <v>527720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67000</v>
      </c>
      <c r="C25" s="14">
        <v>55132</v>
      </c>
      <c r="D25" s="14">
        <v>49701</v>
      </c>
      <c r="E25" s="14">
        <v>9146</v>
      </c>
      <c r="F25" s="14">
        <v>47032</v>
      </c>
      <c r="G25" s="14">
        <v>71770</v>
      </c>
      <c r="H25" s="14">
        <v>54234</v>
      </c>
      <c r="I25" s="14">
        <v>16298</v>
      </c>
      <c r="J25" s="14">
        <v>51259</v>
      </c>
      <c r="K25" s="14">
        <v>41576</v>
      </c>
      <c r="L25" s="14">
        <v>42989</v>
      </c>
      <c r="M25" s="14">
        <v>14059</v>
      </c>
      <c r="N25" s="14">
        <v>7492</v>
      </c>
      <c r="O25" s="12">
        <f t="shared" si="7"/>
        <v>527688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</v>
      </c>
      <c r="C26" s="14">
        <v>2</v>
      </c>
      <c r="D26" s="14">
        <v>2</v>
      </c>
      <c r="E26" s="14">
        <v>0</v>
      </c>
      <c r="F26" s="14">
        <v>0</v>
      </c>
      <c r="G26" s="14">
        <v>9</v>
      </c>
      <c r="H26" s="14">
        <v>1</v>
      </c>
      <c r="I26" s="14">
        <v>3</v>
      </c>
      <c r="J26" s="14">
        <v>6</v>
      </c>
      <c r="K26" s="14">
        <v>4</v>
      </c>
      <c r="L26" s="14">
        <v>0</v>
      </c>
      <c r="M26" s="14">
        <v>1</v>
      </c>
      <c r="N26" s="14">
        <v>0</v>
      </c>
      <c r="O26" s="12">
        <f t="shared" si="7"/>
        <v>32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892896.36135774</v>
      </c>
      <c r="C36" s="60">
        <f aca="true" t="shared" si="11" ref="C36:N36">C37+C38+C39+C40</f>
        <v>626990.5824185</v>
      </c>
      <c r="D36" s="60">
        <f t="shared" si="11"/>
        <v>580767.4278083501</v>
      </c>
      <c r="E36" s="60">
        <f t="shared" si="11"/>
        <v>105770.11332639998</v>
      </c>
      <c r="F36" s="60">
        <f t="shared" si="11"/>
        <v>556852.09560585</v>
      </c>
      <c r="G36" s="60">
        <f t="shared" si="11"/>
        <v>652655.9240000001</v>
      </c>
      <c r="H36" s="60">
        <f t="shared" si="11"/>
        <v>625862.3599999999</v>
      </c>
      <c r="I36" s="60">
        <f>I37+I38+I39+I40</f>
        <v>188269.1189032</v>
      </c>
      <c r="J36" s="60">
        <f>J37+J38+J39+J40</f>
        <v>743008.4926454</v>
      </c>
      <c r="K36" s="60">
        <f>K37+K38+K39+K40</f>
        <v>580235.0208361999</v>
      </c>
      <c r="L36" s="60">
        <f>L37+L38+L39+L40</f>
        <v>704127.41614544</v>
      </c>
      <c r="M36" s="60">
        <f t="shared" si="11"/>
        <v>322616.49829236994</v>
      </c>
      <c r="N36" s="60">
        <f t="shared" si="11"/>
        <v>197679.27194496003</v>
      </c>
      <c r="O36" s="60">
        <f>O37+O38+O39+O40</f>
        <v>6777730.6832844075</v>
      </c>
    </row>
    <row r="37" spans="1:15" ht="18.75" customHeight="1">
      <c r="A37" s="57" t="s">
        <v>50</v>
      </c>
      <c r="B37" s="54">
        <f aca="true" t="shared" si="12" ref="B37:N37">B29*B7</f>
        <v>887613.2991000001</v>
      </c>
      <c r="C37" s="54">
        <f t="shared" si="12"/>
        <v>622385.5059999999</v>
      </c>
      <c r="D37" s="54">
        <f t="shared" si="12"/>
        <v>570112.9894000001</v>
      </c>
      <c r="E37" s="54">
        <f t="shared" si="12"/>
        <v>105378.99819999999</v>
      </c>
      <c r="F37" s="54">
        <f t="shared" si="12"/>
        <v>556312.2080999999</v>
      </c>
      <c r="G37" s="54">
        <f t="shared" si="12"/>
        <v>647812.952</v>
      </c>
      <c r="H37" s="54">
        <f t="shared" si="12"/>
        <v>621824.37</v>
      </c>
      <c r="I37" s="54">
        <f>I29*I7</f>
        <v>188143.5496</v>
      </c>
      <c r="J37" s="54">
        <f>J29*J7</f>
        <v>737943.128</v>
      </c>
      <c r="K37" s="54">
        <f>K29*K7</f>
        <v>576257.617</v>
      </c>
      <c r="L37" s="54">
        <f>L29*L7</f>
        <v>699521.8012999999</v>
      </c>
      <c r="M37" s="54">
        <f t="shared" si="12"/>
        <v>319940.63399999996</v>
      </c>
      <c r="N37" s="54">
        <f t="shared" si="12"/>
        <v>197544.6</v>
      </c>
      <c r="O37" s="56">
        <f>SUM(B37:N37)</f>
        <v>6730791.652699998</v>
      </c>
    </row>
    <row r="38" spans="1:15" ht="18.75" customHeight="1">
      <c r="A38" s="57" t="s">
        <v>51</v>
      </c>
      <c r="B38" s="54">
        <f aca="true" t="shared" si="13" ref="B38:N38">B30*B7</f>
        <v>-2632.17774226</v>
      </c>
      <c r="C38" s="54">
        <f t="shared" si="13"/>
        <v>-1810.2535814999999</v>
      </c>
      <c r="D38" s="54">
        <f t="shared" si="13"/>
        <v>-1693.66159165</v>
      </c>
      <c r="E38" s="54">
        <f t="shared" si="13"/>
        <v>-255.1648736</v>
      </c>
      <c r="F38" s="54">
        <f t="shared" si="13"/>
        <v>-1621.51249415</v>
      </c>
      <c r="G38" s="54">
        <f t="shared" si="13"/>
        <v>-1909.8480000000002</v>
      </c>
      <c r="H38" s="54">
        <f t="shared" si="13"/>
        <v>-1711.92</v>
      </c>
      <c r="I38" s="54">
        <f>I30*I7</f>
        <v>-529.2706968</v>
      </c>
      <c r="J38" s="54">
        <f>J30*J7</f>
        <v>-2124.2753546</v>
      </c>
      <c r="K38" s="54">
        <f>K30*K7</f>
        <v>-1648.2961638000002</v>
      </c>
      <c r="L38" s="54">
        <f>L30*L7</f>
        <v>-2054.88515456</v>
      </c>
      <c r="M38" s="54">
        <f t="shared" si="13"/>
        <v>-933.2957076299999</v>
      </c>
      <c r="N38" s="54">
        <f t="shared" si="13"/>
        <v>-584.3680550400001</v>
      </c>
      <c r="O38" s="25">
        <f>SUM(B38:N38)</f>
        <v>-19508.92941559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-81860</v>
      </c>
      <c r="C42" s="25">
        <f aca="true" t="shared" si="15" ref="C42:N42">+C43+C46+C58+C59</f>
        <v>-87536</v>
      </c>
      <c r="D42" s="25">
        <f t="shared" si="15"/>
        <v>-54960</v>
      </c>
      <c r="E42" s="25">
        <f t="shared" si="15"/>
        <v>-7284</v>
      </c>
      <c r="F42" s="25">
        <f t="shared" si="15"/>
        <v>-46652</v>
      </c>
      <c r="G42" s="25">
        <f t="shared" si="15"/>
        <v>-80252</v>
      </c>
      <c r="H42" s="25">
        <f t="shared" si="15"/>
        <v>-80432</v>
      </c>
      <c r="I42" s="25">
        <f>+I43+I46+I58+I59</f>
        <v>-24736</v>
      </c>
      <c r="J42" s="25">
        <f>+J43+J46+J58+J59</f>
        <v>-49464</v>
      </c>
      <c r="K42" s="25">
        <f>+K43+K46+K58+K59</f>
        <v>-69724</v>
      </c>
      <c r="L42" s="25">
        <f>+L43+L46+L58+L59</f>
        <v>-53536</v>
      </c>
      <c r="M42" s="25">
        <f t="shared" si="15"/>
        <v>-32620</v>
      </c>
      <c r="N42" s="25">
        <f t="shared" si="15"/>
        <v>-22024</v>
      </c>
      <c r="O42" s="25">
        <f>+O43+O46+O58+O59</f>
        <v>-691080</v>
      </c>
    </row>
    <row r="43" spans="1:15" ht="18.75" customHeight="1">
      <c r="A43" s="17" t="s">
        <v>55</v>
      </c>
      <c r="B43" s="26">
        <f>B44+B45</f>
        <v>-81860</v>
      </c>
      <c r="C43" s="26">
        <f>C44+C45</f>
        <v>-87536</v>
      </c>
      <c r="D43" s="26">
        <f>D44+D45</f>
        <v>-54460</v>
      </c>
      <c r="E43" s="26">
        <f>E44+E45</f>
        <v>-7284</v>
      </c>
      <c r="F43" s="26">
        <f aca="true" t="shared" si="16" ref="F43:N43">F44+F45</f>
        <v>-46152</v>
      </c>
      <c r="G43" s="26">
        <f t="shared" si="16"/>
        <v>-79752</v>
      </c>
      <c r="H43" s="26">
        <f t="shared" si="16"/>
        <v>-79932</v>
      </c>
      <c r="I43" s="26">
        <f>I44+I45</f>
        <v>-24736</v>
      </c>
      <c r="J43" s="26">
        <f>J44+J45</f>
        <v>-49464</v>
      </c>
      <c r="K43" s="26">
        <f>K44+K45</f>
        <v>-69724</v>
      </c>
      <c r="L43" s="26">
        <f>L44+L45</f>
        <v>-53536</v>
      </c>
      <c r="M43" s="26">
        <f t="shared" si="16"/>
        <v>-32620</v>
      </c>
      <c r="N43" s="26">
        <f t="shared" si="16"/>
        <v>-22024</v>
      </c>
      <c r="O43" s="25">
        <f aca="true" t="shared" si="17" ref="O43:O59">SUM(B43:N43)</f>
        <v>-689080</v>
      </c>
    </row>
    <row r="44" spans="1:26" ht="18.75" customHeight="1">
      <c r="A44" s="13" t="s">
        <v>56</v>
      </c>
      <c r="B44" s="20">
        <f>ROUND(-B9*$D$3,2)</f>
        <v>-81860</v>
      </c>
      <c r="C44" s="20">
        <f>ROUND(-C9*$D$3,2)</f>
        <v>-87536</v>
      </c>
      <c r="D44" s="20">
        <f>ROUND(-D9*$D$3,2)</f>
        <v>-54460</v>
      </c>
      <c r="E44" s="20">
        <f>ROUND(-E9*$D$3,2)</f>
        <v>-7284</v>
      </c>
      <c r="F44" s="20">
        <f aca="true" t="shared" si="18" ref="F44:N44">ROUND(-F9*$D$3,2)</f>
        <v>-46152</v>
      </c>
      <c r="G44" s="20">
        <f t="shared" si="18"/>
        <v>-79752</v>
      </c>
      <c r="H44" s="20">
        <f t="shared" si="18"/>
        <v>-79932</v>
      </c>
      <c r="I44" s="20">
        <f>ROUND(-I9*$D$3,2)</f>
        <v>-24736</v>
      </c>
      <c r="J44" s="20">
        <f>ROUND(-J9*$D$3,2)</f>
        <v>-49464</v>
      </c>
      <c r="K44" s="20">
        <f>ROUND(-K9*$D$3,2)</f>
        <v>-69724</v>
      </c>
      <c r="L44" s="20">
        <f>ROUND(-L9*$D$3,2)</f>
        <v>-53536</v>
      </c>
      <c r="M44" s="20">
        <f t="shared" si="18"/>
        <v>-32620</v>
      </c>
      <c r="N44" s="20">
        <f t="shared" si="18"/>
        <v>-22024</v>
      </c>
      <c r="O44" s="46">
        <f t="shared" si="17"/>
        <v>-689080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811036.36135774</v>
      </c>
      <c r="C61" s="29">
        <f t="shared" si="21"/>
        <v>539454.5824185</v>
      </c>
      <c r="D61" s="29">
        <f t="shared" si="21"/>
        <v>525807.4278083501</v>
      </c>
      <c r="E61" s="29">
        <f t="shared" si="21"/>
        <v>98486.11332639998</v>
      </c>
      <c r="F61" s="29">
        <f t="shared" si="21"/>
        <v>510200.09560585</v>
      </c>
      <c r="G61" s="29">
        <f t="shared" si="21"/>
        <v>572403.9240000001</v>
      </c>
      <c r="H61" s="29">
        <f t="shared" si="21"/>
        <v>545430.3599999999</v>
      </c>
      <c r="I61" s="29">
        <f t="shared" si="21"/>
        <v>163533.1189032</v>
      </c>
      <c r="J61" s="29">
        <f>+J36+J42</f>
        <v>693544.4926454</v>
      </c>
      <c r="K61" s="29">
        <f>+K36+K42</f>
        <v>510511.02083619987</v>
      </c>
      <c r="L61" s="29">
        <f>+L36+L42</f>
        <v>650591.41614544</v>
      </c>
      <c r="M61" s="29">
        <f t="shared" si="21"/>
        <v>289996.49829236994</v>
      </c>
      <c r="N61" s="29">
        <f t="shared" si="21"/>
        <v>175655.27194496003</v>
      </c>
      <c r="O61" s="29">
        <f>SUM(B61:N61)</f>
        <v>6086650.683284409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69</v>
      </c>
      <c r="B64" s="36">
        <f>SUM(B65:B78)</f>
        <v>811036.36</v>
      </c>
      <c r="C64" s="36">
        <f aca="true" t="shared" si="22" ref="C64:N64">SUM(C65:C78)</f>
        <v>539454.5800000001</v>
      </c>
      <c r="D64" s="36">
        <f t="shared" si="22"/>
        <v>525807.43</v>
      </c>
      <c r="E64" s="36">
        <f t="shared" si="22"/>
        <v>98486.12</v>
      </c>
      <c r="F64" s="36">
        <f t="shared" si="22"/>
        <v>510200.1</v>
      </c>
      <c r="G64" s="36">
        <f t="shared" si="22"/>
        <v>572403.92</v>
      </c>
      <c r="H64" s="36">
        <f t="shared" si="22"/>
        <v>545430.36</v>
      </c>
      <c r="I64" s="36">
        <f t="shared" si="22"/>
        <v>163533.12</v>
      </c>
      <c r="J64" s="36">
        <f t="shared" si="22"/>
        <v>693544.49</v>
      </c>
      <c r="K64" s="36">
        <f t="shared" si="22"/>
        <v>510511.02</v>
      </c>
      <c r="L64" s="36">
        <f t="shared" si="22"/>
        <v>650591.41</v>
      </c>
      <c r="M64" s="36">
        <f t="shared" si="22"/>
        <v>289996.49</v>
      </c>
      <c r="N64" s="36">
        <f t="shared" si="22"/>
        <v>175655.27</v>
      </c>
      <c r="O64" s="29">
        <f>SUM(O65:O78)</f>
        <v>6086650.67</v>
      </c>
      <c r="Q64" s="77"/>
    </row>
    <row r="65" spans="1:16" ht="18.75" customHeight="1">
      <c r="A65" s="17" t="s">
        <v>70</v>
      </c>
      <c r="B65" s="36">
        <v>155681.39</v>
      </c>
      <c r="C65" s="36">
        <v>174830.31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330511.7</v>
      </c>
      <c r="P65"/>
    </row>
    <row r="66" spans="1:16" ht="18.75" customHeight="1">
      <c r="A66" s="17" t="s">
        <v>71</v>
      </c>
      <c r="B66" s="36">
        <v>655354.97</v>
      </c>
      <c r="C66" s="36">
        <v>364624.27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1019979.24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525807.43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525807.43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98486.12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98486.12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510200.1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510200.1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572403.92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572403.92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545430.36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545430.36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163533.12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163533.12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693544.49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693544.49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510511.02</v>
      </c>
      <c r="L74" s="35">
        <v>0</v>
      </c>
      <c r="M74" s="35">
        <v>0</v>
      </c>
      <c r="N74" s="35">
        <v>0</v>
      </c>
      <c r="O74" s="29">
        <f t="shared" si="23"/>
        <v>510511.02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650591.41</v>
      </c>
      <c r="M75" s="35">
        <v>0</v>
      </c>
      <c r="N75" s="61">
        <v>0</v>
      </c>
      <c r="O75" s="26">
        <f t="shared" si="23"/>
        <v>650591.41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289996.49</v>
      </c>
      <c r="N76" s="35">
        <v>0</v>
      </c>
      <c r="O76" s="29">
        <f t="shared" si="23"/>
        <v>289996.49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175655.27</v>
      </c>
      <c r="O77" s="26">
        <f t="shared" si="23"/>
        <v>175655.27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2.337424139890771</v>
      </c>
      <c r="C82" s="44">
        <v>2.2432667592785025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2.039848818942278</v>
      </c>
      <c r="C83" s="44">
        <v>1.9257778281627311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1.8697327293198482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2.6038283972920406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2.1834168987474367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1.7319089510788295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2.0358363428197577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1.9919285507554276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1.977130864246371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2.2273163077703195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2.129364861484629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2.528667511131226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2.4766872800561295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2018-01-29T12:58:33Z</dcterms:modified>
  <cp:category/>
  <cp:version/>
  <cp:contentType/>
  <cp:contentStatus/>
</cp:coreProperties>
</file>