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<sst xmlns="http://schemas.openxmlformats.org/spreadsheetml/2006/main" count="112" uniqueCount="110">
  <si>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</si>
  <si>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</si>
  <si>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</si>
  <si>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</si>
  <si>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</si>
  <si>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</si>
  <si>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</si>
  <si>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</si>
  <si>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</si>
  <si>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</si>
  <si>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</si>
  <si>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</si>
  <si>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</si>
  <si>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</si>
  <si>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</si>
  <si>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</si>
  <si>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</si>
  <si>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</si>
  <si>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</si>
  <si>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</si>
  <si>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</si>
  <si>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</si>
  <si>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</si>
  <si>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</si>
  <si>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</si>
  <si>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</si>
  <si>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</si>
  <si>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</si>
  <si>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</si>
  <si>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</si>
  <si>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</si>
  <si>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</si>
  <si>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</si>
  <si>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</si>
  <si>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</si>
  <si>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</si>
  <si>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</si>
  <si>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</si>
  <si>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</si>
  <si>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</si>
  <si>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</si>
  <si>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</si>
  <si>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</si>
  <si>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</si>
  <si>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</si>
  <si>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</si>
  <si>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</si>
  <si>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</si>
  <si>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</si>
  <si>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</si>
  <si>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</si>
  <si>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</si>
  <si>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</si>
  <si>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</si>
  <si>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</si>
  <si>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</si>
  <si>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</si>
  <si>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</si>
  <si>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</si>
  <si>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</si>
  <si>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</si>
  <si>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</si>
  <si>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</si>
  <si>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</si>
  <si>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</si>
  <si>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</si>
  <si>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</si>
  <si>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</si>
  <si>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</si>
  <si>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</si>
  <si>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</si>
  <si>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</si>
  <si>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</si>
  <si>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</si>
  <si>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</si>
  <si>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</si>
  <si>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</si>
  <si>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</si>
  <si>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</si>
  <si>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</si>
  <si>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</si>
  <si>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</si>
  <si>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</si>
  <si>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</si>
  <si>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</si>
  <si>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</si>
  <si>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</si>
  <si>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</si>
  <si>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</si>
  <si>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</si>
  <si>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</si>
  <si>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</si>
  <si>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</si>
  <si>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</si>
  <si>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</si>
  <si>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</si>
  <si>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</si>
  <si>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</si>
  <si>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</si>
  <si>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</si>
  <si>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</si>
  <si>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</si>
  <si>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</si>
  <si>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</si>
  <si>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</si>
  <si>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</si>
  <si>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</si>
  <si>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</si>
  <si>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</si>
  <si>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16/01/18 - VENCIMENTO 23/01/18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</si>
</sst>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85" sqref="C85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432947</v>
      </c>
      <c r="C7" s="10">
        <f>C8+C20+C24</f>
        <v>319246</v>
      </c>
      <c r="D7" s="10">
        <f>D8+D20+D24</f>
        <v>331892</v>
      </c>
      <c r="E7" s="10">
        <f>E8+E20+E24</f>
        <v>50372</v>
      </c>
      <c r="F7" s="10">
        <f aca="true" t="shared" si="0" ref="F7:N7">F8+F20+F24</f>
        <v>290929</v>
      </c>
      <c r="G7" s="10">
        <f t="shared" si="0"/>
        <v>449496</v>
      </c>
      <c r="H7" s="10">
        <f>H8+H20+H24</f>
        <v>313560</v>
      </c>
      <c r="I7" s="10">
        <f>I8+I20+I24</f>
        <v>95398</v>
      </c>
      <c r="J7" s="10">
        <f>J8+J20+J24</f>
        <v>366699</v>
      </c>
      <c r="K7" s="10">
        <f>K8+K20+K24</f>
        <v>265782</v>
      </c>
      <c r="L7" s="10">
        <f>L8+L20+L24</f>
        <v>322224</v>
      </c>
      <c r="M7" s="10">
        <f t="shared" si="0"/>
        <v>126910</v>
      </c>
      <c r="N7" s="10">
        <f t="shared" si="0"/>
        <v>82874</v>
      </c>
      <c r="O7" s="10">
        <f>+O8+O20+O24</f>
        <v>3448329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220946</v>
      </c>
      <c r="C8" s="12">
        <f>+C9+C12+C16</f>
        <v>172116</v>
      </c>
      <c r="D8" s="12">
        <f>+D9+D12+D16</f>
        <v>195565</v>
      </c>
      <c r="E8" s="12">
        <f>+E9+E12+E16</f>
        <v>26908</v>
      </c>
      <c r="F8" s="12">
        <f aca="true" t="shared" si="1" ref="F8:N8">+F9+F12+F16</f>
        <v>159468</v>
      </c>
      <c r="G8" s="12">
        <f t="shared" si="1"/>
        <v>248489</v>
      </c>
      <c r="H8" s="12">
        <f>+H9+H12+H16</f>
        <v>163974</v>
      </c>
      <c r="I8" s="12">
        <f>+I9+I12+I16</f>
        <v>51228</v>
      </c>
      <c r="J8" s="12">
        <f>+J9+J12+J16</f>
        <v>201781</v>
      </c>
      <c r="K8" s="12">
        <f>+K9+K12+K16</f>
        <v>145035</v>
      </c>
      <c r="L8" s="12">
        <f>+L9+L12+L16</f>
        <v>162521</v>
      </c>
      <c r="M8" s="12">
        <f t="shared" si="1"/>
        <v>71657</v>
      </c>
      <c r="N8" s="12">
        <f t="shared" si="1"/>
        <v>49273</v>
      </c>
      <c r="O8" s="12">
        <f>SUM(B8:N8)</f>
        <v>1868961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20644</v>
      </c>
      <c r="C9" s="14">
        <v>20952</v>
      </c>
      <c r="D9" s="14">
        <v>14805</v>
      </c>
      <c r="E9" s="14">
        <v>2248</v>
      </c>
      <c r="F9" s="14">
        <v>13186</v>
      </c>
      <c r="G9" s="14">
        <v>22967</v>
      </c>
      <c r="H9" s="14">
        <v>19594</v>
      </c>
      <c r="I9" s="14">
        <v>6322</v>
      </c>
      <c r="J9" s="14">
        <v>12437</v>
      </c>
      <c r="K9" s="14">
        <v>16312</v>
      </c>
      <c r="L9" s="14">
        <v>13231</v>
      </c>
      <c r="M9" s="14">
        <v>8056</v>
      </c>
      <c r="N9" s="14">
        <v>5989</v>
      </c>
      <c r="O9" s="12">
        <f aca="true" t="shared" si="2" ref="O9:O19">SUM(B9:N9)</f>
        <v>176743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20644</v>
      </c>
      <c r="C10" s="14">
        <f>+C9-C11</f>
        <v>20952</v>
      </c>
      <c r="D10" s="14">
        <f>+D9-D11</f>
        <v>14805</v>
      </c>
      <c r="E10" s="14">
        <f>+E9-E11</f>
        <v>2248</v>
      </c>
      <c r="F10" s="14">
        <f aca="true" t="shared" si="3" ref="F10:N10">+F9-F11</f>
        <v>13186</v>
      </c>
      <c r="G10" s="14">
        <f t="shared" si="3"/>
        <v>22967</v>
      </c>
      <c r="H10" s="14">
        <f>+H9-H11</f>
        <v>19594</v>
      </c>
      <c r="I10" s="14">
        <f>+I9-I11</f>
        <v>6322</v>
      </c>
      <c r="J10" s="14">
        <f>+J9-J11</f>
        <v>12437</v>
      </c>
      <c r="K10" s="14">
        <f>+K9-K11</f>
        <v>16312</v>
      </c>
      <c r="L10" s="14">
        <f>+L9-L11</f>
        <v>13231</v>
      </c>
      <c r="M10" s="14">
        <f t="shared" si="3"/>
        <v>8056</v>
      </c>
      <c r="N10" s="14">
        <f t="shared" si="3"/>
        <v>5989</v>
      </c>
      <c r="O10" s="12">
        <f t="shared" si="2"/>
        <v>176743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189884</v>
      </c>
      <c r="C12" s="14">
        <f>C13+C14+C15</f>
        <v>143356</v>
      </c>
      <c r="D12" s="14">
        <f>D13+D14+D15</f>
        <v>171682</v>
      </c>
      <c r="E12" s="14">
        <f>E13+E14+E15</f>
        <v>23504</v>
      </c>
      <c r="F12" s="14">
        <f aca="true" t="shared" si="4" ref="F12:N12">F13+F14+F15</f>
        <v>138849</v>
      </c>
      <c r="G12" s="14">
        <f t="shared" si="4"/>
        <v>212763</v>
      </c>
      <c r="H12" s="14">
        <f>H13+H14+H15</f>
        <v>137118</v>
      </c>
      <c r="I12" s="14">
        <f>I13+I14+I15</f>
        <v>42510</v>
      </c>
      <c r="J12" s="14">
        <f>J13+J14+J15</f>
        <v>179318</v>
      </c>
      <c r="K12" s="14">
        <f>K13+K14+K15</f>
        <v>122190</v>
      </c>
      <c r="L12" s="14">
        <f>L13+L14+L15</f>
        <v>140895</v>
      </c>
      <c r="M12" s="14">
        <f t="shared" si="4"/>
        <v>60573</v>
      </c>
      <c r="N12" s="14">
        <f t="shared" si="4"/>
        <v>41522</v>
      </c>
      <c r="O12" s="12">
        <f t="shared" si="2"/>
        <v>1604164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98215</v>
      </c>
      <c r="C13" s="14">
        <v>75680</v>
      </c>
      <c r="D13" s="14">
        <v>84852</v>
      </c>
      <c r="E13" s="14">
        <v>12463</v>
      </c>
      <c r="F13" s="14">
        <v>70221</v>
      </c>
      <c r="G13" s="14">
        <v>109118</v>
      </c>
      <c r="H13" s="14">
        <v>73941</v>
      </c>
      <c r="I13" s="14">
        <v>23080</v>
      </c>
      <c r="J13" s="14">
        <v>94792</v>
      </c>
      <c r="K13" s="14">
        <v>62848</v>
      </c>
      <c r="L13" s="14">
        <v>73159</v>
      </c>
      <c r="M13" s="14">
        <v>30736</v>
      </c>
      <c r="N13" s="14">
        <v>20422</v>
      </c>
      <c r="O13" s="12">
        <f t="shared" si="2"/>
        <v>829527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90632</v>
      </c>
      <c r="C14" s="14">
        <v>66524</v>
      </c>
      <c r="D14" s="14">
        <v>86166</v>
      </c>
      <c r="E14" s="14">
        <v>10875</v>
      </c>
      <c r="F14" s="14">
        <v>67786</v>
      </c>
      <c r="G14" s="14">
        <v>101806</v>
      </c>
      <c r="H14" s="14">
        <v>62349</v>
      </c>
      <c r="I14" s="14">
        <v>19127</v>
      </c>
      <c r="J14" s="14">
        <v>83902</v>
      </c>
      <c r="K14" s="14">
        <v>58577</v>
      </c>
      <c r="L14" s="14">
        <v>67076</v>
      </c>
      <c r="M14" s="14">
        <v>29411</v>
      </c>
      <c r="N14" s="14">
        <v>20873</v>
      </c>
      <c r="O14" s="12">
        <f t="shared" si="2"/>
        <v>765104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1037</v>
      </c>
      <c r="C15" s="14">
        <v>1152</v>
      </c>
      <c r="D15" s="14">
        <v>664</v>
      </c>
      <c r="E15" s="14">
        <v>166</v>
      </c>
      <c r="F15" s="14">
        <v>842</v>
      </c>
      <c r="G15" s="14">
        <v>1839</v>
      </c>
      <c r="H15" s="14">
        <v>828</v>
      </c>
      <c r="I15" s="14">
        <v>303</v>
      </c>
      <c r="J15" s="14">
        <v>624</v>
      </c>
      <c r="K15" s="14">
        <v>765</v>
      </c>
      <c r="L15" s="14">
        <v>660</v>
      </c>
      <c r="M15" s="14">
        <v>426</v>
      </c>
      <c r="N15" s="14">
        <v>227</v>
      </c>
      <c r="O15" s="12">
        <f t="shared" si="2"/>
        <v>9533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10418</v>
      </c>
      <c r="C16" s="14">
        <f>C17+C18+C19</f>
        <v>7808</v>
      </c>
      <c r="D16" s="14">
        <f>D17+D18+D19</f>
        <v>9078</v>
      </c>
      <c r="E16" s="14">
        <f>E17+E18+E19</f>
        <v>1156</v>
      </c>
      <c r="F16" s="14">
        <f aca="true" t="shared" si="5" ref="F16:N16">F17+F18+F19</f>
        <v>7433</v>
      </c>
      <c r="G16" s="14">
        <f t="shared" si="5"/>
        <v>12759</v>
      </c>
      <c r="H16" s="14">
        <f>H17+H18+H19</f>
        <v>7262</v>
      </c>
      <c r="I16" s="14">
        <f>I17+I18+I19</f>
        <v>2396</v>
      </c>
      <c r="J16" s="14">
        <f>J17+J18+J19</f>
        <v>10026</v>
      </c>
      <c r="K16" s="14">
        <f>K17+K18+K19</f>
        <v>6533</v>
      </c>
      <c r="L16" s="14">
        <f>L17+L18+L19</f>
        <v>8395</v>
      </c>
      <c r="M16" s="14">
        <f t="shared" si="5"/>
        <v>3028</v>
      </c>
      <c r="N16" s="14">
        <f t="shared" si="5"/>
        <v>1762</v>
      </c>
      <c r="O16" s="12">
        <f t="shared" si="2"/>
        <v>88054</v>
      </c>
    </row>
    <row r="17" spans="1:26" ht="18.75" customHeight="1">
      <c r="A17" s="15" t="s">
        <v>16</v>
      </c>
      <c r="B17" s="14">
        <v>10372</v>
      </c>
      <c r="C17" s="14">
        <v>7774</v>
      </c>
      <c r="D17" s="14">
        <v>9041</v>
      </c>
      <c r="E17" s="14">
        <v>1148</v>
      </c>
      <c r="F17" s="14">
        <v>7404</v>
      </c>
      <c r="G17" s="14">
        <v>12699</v>
      </c>
      <c r="H17" s="14">
        <v>7225</v>
      </c>
      <c r="I17" s="14">
        <v>2385</v>
      </c>
      <c r="J17" s="14">
        <v>9976</v>
      </c>
      <c r="K17" s="14">
        <v>6481</v>
      </c>
      <c r="L17" s="14">
        <v>8321</v>
      </c>
      <c r="M17" s="14">
        <v>3012</v>
      </c>
      <c r="N17" s="14">
        <v>1750</v>
      </c>
      <c r="O17" s="12">
        <f t="shared" si="2"/>
        <v>87588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39</v>
      </c>
      <c r="C18" s="14">
        <v>29</v>
      </c>
      <c r="D18" s="14">
        <v>25</v>
      </c>
      <c r="E18" s="14">
        <v>8</v>
      </c>
      <c r="F18" s="14">
        <v>28</v>
      </c>
      <c r="G18" s="14">
        <v>49</v>
      </c>
      <c r="H18" s="14">
        <v>29</v>
      </c>
      <c r="I18" s="14">
        <v>8</v>
      </c>
      <c r="J18" s="14">
        <v>43</v>
      </c>
      <c r="K18" s="14">
        <v>49</v>
      </c>
      <c r="L18" s="14">
        <v>64</v>
      </c>
      <c r="M18" s="14">
        <v>13</v>
      </c>
      <c r="N18" s="14">
        <v>9</v>
      </c>
      <c r="O18" s="12">
        <f t="shared" si="2"/>
        <v>393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7</v>
      </c>
      <c r="C19" s="14">
        <v>5</v>
      </c>
      <c r="D19" s="14">
        <v>12</v>
      </c>
      <c r="E19" s="14">
        <v>0</v>
      </c>
      <c r="F19" s="14">
        <v>1</v>
      </c>
      <c r="G19" s="14">
        <v>11</v>
      </c>
      <c r="H19" s="14">
        <v>8</v>
      </c>
      <c r="I19" s="14">
        <v>3</v>
      </c>
      <c r="J19" s="14">
        <v>7</v>
      </c>
      <c r="K19" s="14">
        <v>3</v>
      </c>
      <c r="L19" s="14">
        <v>10</v>
      </c>
      <c r="M19" s="14">
        <v>3</v>
      </c>
      <c r="N19" s="14">
        <v>3</v>
      </c>
      <c r="O19" s="12">
        <f t="shared" si="2"/>
        <v>73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143567</v>
      </c>
      <c r="C20" s="18">
        <f>C21+C22+C23</f>
        <v>88053</v>
      </c>
      <c r="D20" s="18">
        <f>D21+D22+D23</f>
        <v>81491</v>
      </c>
      <c r="E20" s="18">
        <f>E21+E22+E23</f>
        <v>12628</v>
      </c>
      <c r="F20" s="18">
        <f aca="true" t="shared" si="6" ref="F20:N20">F21+F22+F23</f>
        <v>76123</v>
      </c>
      <c r="G20" s="18">
        <f t="shared" si="6"/>
        <v>115421</v>
      </c>
      <c r="H20" s="18">
        <f>H21+H22+H23</f>
        <v>93202</v>
      </c>
      <c r="I20" s="18">
        <f>I21+I22+I23</f>
        <v>26816</v>
      </c>
      <c r="J20" s="18">
        <f>J21+J22+J23</f>
        <v>113614</v>
      </c>
      <c r="K20" s="18">
        <f>K21+K22+K23</f>
        <v>76907</v>
      </c>
      <c r="L20" s="18">
        <f>L21+L22+L23</f>
        <v>115611</v>
      </c>
      <c r="M20" s="18">
        <f t="shared" si="6"/>
        <v>40880</v>
      </c>
      <c r="N20" s="18">
        <f t="shared" si="6"/>
        <v>25528</v>
      </c>
      <c r="O20" s="12">
        <f aca="true" t="shared" si="7" ref="O20:O26">SUM(B20:N20)</f>
        <v>1009841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80230</v>
      </c>
      <c r="C21" s="14">
        <v>52456</v>
      </c>
      <c r="D21" s="14">
        <v>45682</v>
      </c>
      <c r="E21" s="14">
        <v>7587</v>
      </c>
      <c r="F21" s="14">
        <v>44006</v>
      </c>
      <c r="G21" s="14">
        <v>67372</v>
      </c>
      <c r="H21" s="14">
        <v>55738</v>
      </c>
      <c r="I21" s="14">
        <v>16225</v>
      </c>
      <c r="J21" s="14">
        <v>66567</v>
      </c>
      <c r="K21" s="14">
        <v>44045</v>
      </c>
      <c r="L21" s="14">
        <v>63968</v>
      </c>
      <c r="M21" s="14">
        <v>22902</v>
      </c>
      <c r="N21" s="14">
        <v>13869</v>
      </c>
      <c r="O21" s="12">
        <f t="shared" si="7"/>
        <v>580647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62791</v>
      </c>
      <c r="C22" s="14">
        <v>35063</v>
      </c>
      <c r="D22" s="14">
        <v>35544</v>
      </c>
      <c r="E22" s="14">
        <v>4977</v>
      </c>
      <c r="F22" s="14">
        <v>31760</v>
      </c>
      <c r="G22" s="14">
        <v>47367</v>
      </c>
      <c r="H22" s="14">
        <v>37065</v>
      </c>
      <c r="I22" s="14">
        <v>10462</v>
      </c>
      <c r="J22" s="14">
        <v>46704</v>
      </c>
      <c r="K22" s="14">
        <v>32466</v>
      </c>
      <c r="L22" s="14">
        <v>51219</v>
      </c>
      <c r="M22" s="14">
        <v>17769</v>
      </c>
      <c r="N22" s="14">
        <v>11547</v>
      </c>
      <c r="O22" s="12">
        <f t="shared" si="7"/>
        <v>424734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546</v>
      </c>
      <c r="C23" s="14">
        <v>534</v>
      </c>
      <c r="D23" s="14">
        <v>265</v>
      </c>
      <c r="E23" s="14">
        <v>64</v>
      </c>
      <c r="F23" s="14">
        <v>357</v>
      </c>
      <c r="G23" s="14">
        <v>682</v>
      </c>
      <c r="H23" s="14">
        <v>399</v>
      </c>
      <c r="I23" s="14">
        <v>129</v>
      </c>
      <c r="J23" s="14">
        <v>343</v>
      </c>
      <c r="K23" s="14">
        <v>396</v>
      </c>
      <c r="L23" s="14">
        <v>424</v>
      </c>
      <c r="M23" s="14">
        <v>209</v>
      </c>
      <c r="N23" s="14">
        <v>112</v>
      </c>
      <c r="O23" s="12">
        <f t="shared" si="7"/>
        <v>4460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68434</v>
      </c>
      <c r="C24" s="14">
        <f>C25+C26</f>
        <v>59077</v>
      </c>
      <c r="D24" s="14">
        <f>D25+D26</f>
        <v>54836</v>
      </c>
      <c r="E24" s="14">
        <f>E25+E26</f>
        <v>10836</v>
      </c>
      <c r="F24" s="14">
        <f aca="true" t="shared" si="8" ref="F24:N24">F25+F26</f>
        <v>55338</v>
      </c>
      <c r="G24" s="14">
        <f t="shared" si="8"/>
        <v>85586</v>
      </c>
      <c r="H24" s="14">
        <f>H25+H26</f>
        <v>56384</v>
      </c>
      <c r="I24" s="14">
        <f>I25+I26</f>
        <v>17354</v>
      </c>
      <c r="J24" s="14">
        <f>J25+J26</f>
        <v>51304</v>
      </c>
      <c r="K24" s="14">
        <f>K25+K26</f>
        <v>43840</v>
      </c>
      <c r="L24" s="14">
        <f>L25+L26</f>
        <v>44092</v>
      </c>
      <c r="M24" s="14">
        <f t="shared" si="8"/>
        <v>14373</v>
      </c>
      <c r="N24" s="14">
        <f t="shared" si="8"/>
        <v>8073</v>
      </c>
      <c r="O24" s="12">
        <f t="shared" si="7"/>
        <v>569527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68429</v>
      </c>
      <c r="C25" s="14">
        <v>59074</v>
      </c>
      <c r="D25" s="14">
        <v>54835</v>
      </c>
      <c r="E25" s="14">
        <v>10836</v>
      </c>
      <c r="F25" s="14">
        <v>55336</v>
      </c>
      <c r="G25" s="14">
        <v>85581</v>
      </c>
      <c r="H25" s="14">
        <v>56383</v>
      </c>
      <c r="I25" s="14">
        <v>17353</v>
      </c>
      <c r="J25" s="14">
        <v>51301</v>
      </c>
      <c r="K25" s="14">
        <v>43838</v>
      </c>
      <c r="L25" s="14">
        <v>44087</v>
      </c>
      <c r="M25" s="14">
        <v>14373</v>
      </c>
      <c r="N25" s="14">
        <v>8073</v>
      </c>
      <c r="O25" s="12">
        <f t="shared" si="7"/>
        <v>569499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5</v>
      </c>
      <c r="C26" s="14">
        <v>3</v>
      </c>
      <c r="D26" s="14">
        <v>1</v>
      </c>
      <c r="E26" s="14">
        <v>0</v>
      </c>
      <c r="F26" s="14">
        <v>2</v>
      </c>
      <c r="G26" s="14">
        <v>5</v>
      </c>
      <c r="H26" s="14">
        <v>1</v>
      </c>
      <c r="I26" s="14">
        <v>1</v>
      </c>
      <c r="J26" s="14">
        <v>3</v>
      </c>
      <c r="K26" s="14">
        <v>2</v>
      </c>
      <c r="L26" s="14">
        <v>5</v>
      </c>
      <c r="M26" s="14">
        <v>0</v>
      </c>
      <c r="N26" s="14">
        <v>0</v>
      </c>
      <c r="O26" s="12">
        <f t="shared" si="7"/>
        <v>28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N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>H29+H30</f>
        <v>2.0285</v>
      </c>
      <c r="I28" s="23">
        <f>I29+I30</f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 t="shared" si="9"/>
        <v>2.5186314299999997</v>
      </c>
      <c r="N28" s="23">
        <f t="shared" si="9"/>
        <v>2.46767856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909616.32079062</v>
      </c>
      <c r="C36" s="60">
        <f aca="true" t="shared" si="11" ref="C36:N36">C37+C38+C39+C40</f>
        <v>648779.943603</v>
      </c>
      <c r="D36" s="60">
        <f t="shared" si="11"/>
        <v>630546.7503946</v>
      </c>
      <c r="E36" s="60">
        <f t="shared" si="11"/>
        <v>131004.90564479999</v>
      </c>
      <c r="F36" s="60">
        <f t="shared" si="11"/>
        <v>634915.1156644499</v>
      </c>
      <c r="G36" s="60">
        <f t="shared" si="11"/>
        <v>782043.5208</v>
      </c>
      <c r="H36" s="60">
        <f t="shared" si="11"/>
        <v>641806.3699999999</v>
      </c>
      <c r="I36" s="60">
        <f>I37+I38+I39+I40</f>
        <v>190019.8890796</v>
      </c>
      <c r="J36" s="60">
        <f>J37+J38+J39+J40</f>
        <v>729701.0067482</v>
      </c>
      <c r="K36" s="60">
        <f>K37+K38+K39+K40</f>
        <v>595431.6525225999</v>
      </c>
      <c r="L36" s="60">
        <f>L37+L38+L39+L40</f>
        <v>690242.52746624</v>
      </c>
      <c r="M36" s="60">
        <f t="shared" si="11"/>
        <v>323248.67478129995</v>
      </c>
      <c r="N36" s="60">
        <f t="shared" si="11"/>
        <v>205225.43298144</v>
      </c>
      <c r="O36" s="60">
        <f>O37+O38+O39+O40</f>
        <v>7112582.1104768505</v>
      </c>
    </row>
    <row r="37" spans="1:15" ht="18.75" customHeight="1">
      <c r="A37" s="57" t="s">
        <v>50</v>
      </c>
      <c r="B37" s="54">
        <f aca="true" t="shared" si="12" ref="B37:N37">B29*B7</f>
        <v>904382.9883000001</v>
      </c>
      <c r="C37" s="54">
        <f t="shared" si="12"/>
        <v>644238.428</v>
      </c>
      <c r="D37" s="54">
        <f t="shared" si="12"/>
        <v>620040.6344</v>
      </c>
      <c r="E37" s="54">
        <f t="shared" si="12"/>
        <v>130675.04239999999</v>
      </c>
      <c r="F37" s="54">
        <f t="shared" si="12"/>
        <v>634603.4276999999</v>
      </c>
      <c r="G37" s="54">
        <f t="shared" si="12"/>
        <v>777583.1304</v>
      </c>
      <c r="H37" s="54">
        <f t="shared" si="12"/>
        <v>637812.396</v>
      </c>
      <c r="I37" s="54">
        <f>I29*I7</f>
        <v>189899.25879999998</v>
      </c>
      <c r="J37" s="54">
        <f>J29*J7</f>
        <v>724597.224</v>
      </c>
      <c r="K37" s="54">
        <f>K29*K7</f>
        <v>591497.8409999999</v>
      </c>
      <c r="L37" s="54">
        <f>L29*L7</f>
        <v>685596.0048</v>
      </c>
      <c r="M37" s="54">
        <f t="shared" si="12"/>
        <v>320574.66</v>
      </c>
      <c r="N37" s="54">
        <f t="shared" si="12"/>
        <v>205113.15</v>
      </c>
      <c r="O37" s="56">
        <f>SUM(B37:N37)</f>
        <v>7066614.185800001</v>
      </c>
    </row>
    <row r="38" spans="1:15" ht="18.75" customHeight="1">
      <c r="A38" s="57" t="s">
        <v>51</v>
      </c>
      <c r="B38" s="54">
        <f aca="true" t="shared" si="13" ref="B38:N38">B30*B7</f>
        <v>-2681.90750938</v>
      </c>
      <c r="C38" s="54">
        <f t="shared" si="13"/>
        <v>-1873.8143969999999</v>
      </c>
      <c r="D38" s="54">
        <f t="shared" si="13"/>
        <v>-1841.9840054</v>
      </c>
      <c r="E38" s="54">
        <f t="shared" si="13"/>
        <v>-316.4167552</v>
      </c>
      <c r="F38" s="54">
        <f t="shared" si="13"/>
        <v>-1849.71203555</v>
      </c>
      <c r="G38" s="54">
        <f t="shared" si="13"/>
        <v>-2292.4296000000004</v>
      </c>
      <c r="H38" s="54">
        <f t="shared" si="13"/>
        <v>-1755.936</v>
      </c>
      <c r="I38" s="54">
        <f>I30*I7</f>
        <v>-534.2097204</v>
      </c>
      <c r="J38" s="54">
        <f>J30*J7</f>
        <v>-2085.8572518</v>
      </c>
      <c r="K38" s="54">
        <f>K30*K7</f>
        <v>-1691.8884774</v>
      </c>
      <c r="L38" s="54">
        <f>L30*L7</f>
        <v>-2013.97733376</v>
      </c>
      <c r="M38" s="54">
        <f t="shared" si="13"/>
        <v>-935.1452187</v>
      </c>
      <c r="N38" s="54">
        <f t="shared" si="13"/>
        <v>-606.75701856</v>
      </c>
      <c r="O38" s="25">
        <f>SUM(B38:N38)</f>
        <v>-20480.035323149998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4658.16</v>
      </c>
      <c r="C40" s="54">
        <v>4022.81</v>
      </c>
      <c r="D40" s="54">
        <v>10186.7</v>
      </c>
      <c r="E40" s="54">
        <v>0</v>
      </c>
      <c r="F40" s="54">
        <v>0</v>
      </c>
      <c r="G40" s="54">
        <v>4090.66</v>
      </c>
      <c r="H40" s="54">
        <v>3507.19</v>
      </c>
      <c r="I40" s="54">
        <v>0</v>
      </c>
      <c r="J40" s="54">
        <v>4643.04</v>
      </c>
      <c r="K40" s="54">
        <v>3507.1</v>
      </c>
      <c r="L40" s="54">
        <v>4058.26</v>
      </c>
      <c r="M40" s="54">
        <v>2338</v>
      </c>
      <c r="N40" s="54">
        <v>0</v>
      </c>
      <c r="O40" s="56">
        <f>SUM(B40:N40)</f>
        <v>41011.92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-82576</v>
      </c>
      <c r="C42" s="25">
        <f aca="true" t="shared" si="15" ref="C42:N42">+C43+C46+C58+C59</f>
        <v>-83808</v>
      </c>
      <c r="D42" s="25">
        <f t="shared" si="15"/>
        <v>-59720</v>
      </c>
      <c r="E42" s="25">
        <f t="shared" si="15"/>
        <v>-8992</v>
      </c>
      <c r="F42" s="25">
        <f t="shared" si="15"/>
        <v>-53244</v>
      </c>
      <c r="G42" s="25">
        <f t="shared" si="15"/>
        <v>-92368</v>
      </c>
      <c r="H42" s="25">
        <f t="shared" si="15"/>
        <v>-78876</v>
      </c>
      <c r="I42" s="25">
        <f>+I43+I46+I58+I59</f>
        <v>-25288</v>
      </c>
      <c r="J42" s="25">
        <f>+J43+J46+J58+J59</f>
        <v>-49748</v>
      </c>
      <c r="K42" s="25">
        <f>+K43+K46+K58+K59</f>
        <v>-65248</v>
      </c>
      <c r="L42" s="25">
        <f>+L43+L46+L58+L59</f>
        <v>-52924</v>
      </c>
      <c r="M42" s="25">
        <f t="shared" si="15"/>
        <v>-32224</v>
      </c>
      <c r="N42" s="25">
        <f t="shared" si="15"/>
        <v>-23956</v>
      </c>
      <c r="O42" s="25">
        <f>+O43+O46+O58+O59</f>
        <v>-708972</v>
      </c>
    </row>
    <row r="43" spans="1:15" ht="18.75" customHeight="1">
      <c r="A43" s="17" t="s">
        <v>55</v>
      </c>
      <c r="B43" s="26">
        <f>B44+B45</f>
        <v>-82576</v>
      </c>
      <c r="C43" s="26">
        <f>C44+C45</f>
        <v>-83808</v>
      </c>
      <c r="D43" s="26">
        <f>D44+D45</f>
        <v>-59220</v>
      </c>
      <c r="E43" s="26">
        <f>E44+E45</f>
        <v>-8992</v>
      </c>
      <c r="F43" s="26">
        <f aca="true" t="shared" si="16" ref="F43:N43">F44+F45</f>
        <v>-52744</v>
      </c>
      <c r="G43" s="26">
        <f t="shared" si="16"/>
        <v>-91868</v>
      </c>
      <c r="H43" s="26">
        <f t="shared" si="16"/>
        <v>-78376</v>
      </c>
      <c r="I43" s="26">
        <f>I44+I45</f>
        <v>-25288</v>
      </c>
      <c r="J43" s="26">
        <f>J44+J45</f>
        <v>-49748</v>
      </c>
      <c r="K43" s="26">
        <f>K44+K45</f>
        <v>-65248</v>
      </c>
      <c r="L43" s="26">
        <f>L44+L45</f>
        <v>-52924</v>
      </c>
      <c r="M43" s="26">
        <f t="shared" si="16"/>
        <v>-32224</v>
      </c>
      <c r="N43" s="26">
        <f t="shared" si="16"/>
        <v>-23956</v>
      </c>
      <c r="O43" s="25">
        <f aca="true" t="shared" si="17" ref="O43:O59">SUM(B43:N43)</f>
        <v>-706972</v>
      </c>
    </row>
    <row r="44" spans="1:26" ht="18.75" customHeight="1">
      <c r="A44" s="13" t="s">
        <v>56</v>
      </c>
      <c r="B44" s="20">
        <f>ROUND(-B9*$D$3,2)</f>
        <v>-82576</v>
      </c>
      <c r="C44" s="20">
        <f>ROUND(-C9*$D$3,2)</f>
        <v>-83808</v>
      </c>
      <c r="D44" s="20">
        <f>ROUND(-D9*$D$3,2)</f>
        <v>-59220</v>
      </c>
      <c r="E44" s="20">
        <f>ROUND(-E9*$D$3,2)</f>
        <v>-8992</v>
      </c>
      <c r="F44" s="20">
        <f aca="true" t="shared" si="18" ref="F44:N44">ROUND(-F9*$D$3,2)</f>
        <v>-52744</v>
      </c>
      <c r="G44" s="20">
        <f t="shared" si="18"/>
        <v>-91868</v>
      </c>
      <c r="H44" s="20">
        <f t="shared" si="18"/>
        <v>-78376</v>
      </c>
      <c r="I44" s="20">
        <f>ROUND(-I9*$D$3,2)</f>
        <v>-25288</v>
      </c>
      <c r="J44" s="20">
        <f>ROUND(-J9*$D$3,2)</f>
        <v>-49748</v>
      </c>
      <c r="K44" s="20">
        <f>ROUND(-K9*$D$3,2)</f>
        <v>-65248</v>
      </c>
      <c r="L44" s="20">
        <f>ROUND(-L9*$D$3,2)</f>
        <v>-52924</v>
      </c>
      <c r="M44" s="20">
        <f t="shared" si="18"/>
        <v>-32224</v>
      </c>
      <c r="N44" s="20">
        <f t="shared" si="18"/>
        <v>-23956</v>
      </c>
      <c r="O44" s="46">
        <f t="shared" si="17"/>
        <v>-706972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-500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-2000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0</v>
      </c>
      <c r="F49" s="24">
        <v>-500</v>
      </c>
      <c r="G49" s="24">
        <v>-500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-2000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827040.32079062</v>
      </c>
      <c r="C61" s="29">
        <f t="shared" si="21"/>
        <v>564971.943603</v>
      </c>
      <c r="D61" s="29">
        <f t="shared" si="21"/>
        <v>570826.7503946</v>
      </c>
      <c r="E61" s="29">
        <f t="shared" si="21"/>
        <v>122012.90564479999</v>
      </c>
      <c r="F61" s="29">
        <f t="shared" si="21"/>
        <v>581671.1156644499</v>
      </c>
      <c r="G61" s="29">
        <f t="shared" si="21"/>
        <v>689675.5208</v>
      </c>
      <c r="H61" s="29">
        <f t="shared" si="21"/>
        <v>562930.3699999999</v>
      </c>
      <c r="I61" s="29">
        <f t="shared" si="21"/>
        <v>164731.8890796</v>
      </c>
      <c r="J61" s="29">
        <f>+J36+J42</f>
        <v>679953.0067482</v>
      </c>
      <c r="K61" s="29">
        <f>+K36+K42</f>
        <v>530183.6525225999</v>
      </c>
      <c r="L61" s="29">
        <f>+L36+L42</f>
        <v>637318.52746624</v>
      </c>
      <c r="M61" s="29">
        <f t="shared" si="21"/>
        <v>291024.67478129995</v>
      </c>
      <c r="N61" s="29">
        <f t="shared" si="21"/>
        <v>181269.43298144</v>
      </c>
      <c r="O61" s="29">
        <f>SUM(B61:N61)</f>
        <v>6403610.1104768505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827040.3099999999</v>
      </c>
      <c r="C64" s="36">
        <f aca="true" t="shared" si="22" ref="C64:N64">SUM(C65:C78)</f>
        <v>564971.94</v>
      </c>
      <c r="D64" s="36">
        <f t="shared" si="22"/>
        <v>570826.75</v>
      </c>
      <c r="E64" s="36">
        <f t="shared" si="22"/>
        <v>122012.9</v>
      </c>
      <c r="F64" s="36">
        <f t="shared" si="22"/>
        <v>581671.12</v>
      </c>
      <c r="G64" s="36">
        <f t="shared" si="22"/>
        <v>689675.52</v>
      </c>
      <c r="H64" s="36">
        <f t="shared" si="22"/>
        <v>562930.37</v>
      </c>
      <c r="I64" s="36">
        <f t="shared" si="22"/>
        <v>164731.89</v>
      </c>
      <c r="J64" s="36">
        <f t="shared" si="22"/>
        <v>679953.01</v>
      </c>
      <c r="K64" s="36">
        <f t="shared" si="22"/>
        <v>530183.65</v>
      </c>
      <c r="L64" s="36">
        <f t="shared" si="22"/>
        <v>637318.52</v>
      </c>
      <c r="M64" s="36">
        <f t="shared" si="22"/>
        <v>291024.67</v>
      </c>
      <c r="N64" s="36">
        <f t="shared" si="22"/>
        <v>181269.43</v>
      </c>
      <c r="O64" s="29">
        <f>SUM(O65:O78)</f>
        <v>6403610.08</v>
      </c>
    </row>
    <row r="65" spans="1:16" ht="18.75" customHeight="1">
      <c r="A65" s="17" t="s">
        <v>70</v>
      </c>
      <c r="B65" s="36">
        <v>156692.86</v>
      </c>
      <c r="C65" s="36">
        <v>164616.76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321309.62</v>
      </c>
      <c r="P65"/>
    </row>
    <row r="66" spans="1:16" ht="18.75" customHeight="1">
      <c r="A66" s="17" t="s">
        <v>71</v>
      </c>
      <c r="B66" s="36">
        <v>670347.45</v>
      </c>
      <c r="C66" s="36">
        <v>400355.18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1070702.63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570826.75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570826.75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122012.9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122012.9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581671.12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581671.12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689675.52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689675.52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562930.37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562930.37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164731.89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164731.89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679953.01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679953.01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530183.65</v>
      </c>
      <c r="L74" s="35">
        <v>0</v>
      </c>
      <c r="M74" s="35">
        <v>0</v>
      </c>
      <c r="N74" s="35">
        <v>0</v>
      </c>
      <c r="O74" s="29">
        <f t="shared" si="23"/>
        <v>530183.65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637318.52</v>
      </c>
      <c r="M75" s="35">
        <v>0</v>
      </c>
      <c r="N75" s="61">
        <v>0</v>
      </c>
      <c r="O75" s="26">
        <f t="shared" si="23"/>
        <v>637318.52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291024.67</v>
      </c>
      <c r="N76" s="35">
        <v>0</v>
      </c>
      <c r="O76" s="29">
        <f t="shared" si="23"/>
        <v>291024.67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181269.43</v>
      </c>
      <c r="O77" s="26">
        <f t="shared" si="23"/>
        <v>181269.43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>
        <v>0</v>
      </c>
      <c r="C80" s="38">
        <v>0</v>
      </c>
      <c r="D80" s="38">
        <v>0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2.342235939444214</v>
      </c>
      <c r="C82" s="44">
        <v>2.2929740769183886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2.0396826350393913</v>
      </c>
      <c r="C83" s="44">
        <v>1.9250920471647603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1.8691624094422283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2.600748543730644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2.182371354057003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1.7307225443607952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2.0356524429136367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1.9918644948489486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1.9772564603344978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2.2271054944375464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2.12952563268484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2.5286476619754152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2.476354863786471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107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2018-01-22T18:15:05Z</dcterms:modified>
  <cp:category/>
  <cp:version/>
  <cp:contentType/>
  <cp:contentStatus/>
</cp:coreProperties>
</file>