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<sst xmlns="http://schemas.openxmlformats.org/spreadsheetml/2006/main" count="113" uniqueCount="111">
  <si>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</si>
  <si>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</si>
  <si>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</si>
  <si>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</si>
  <si>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</si>
  <si>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</si>
  <si>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</si>
  <si>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</si>
  <si>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</si>
  <si>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</si>
  <si>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</si>
  <si>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</si>
  <si>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</si>
  <si>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</si>
  <si>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</si>
  <si>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</si>
  <si>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</si>
  <si>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</si>
  <si>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</si>
  <si>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</si>
  <si>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</si>
  <si>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</si>
  <si>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</si>
  <si>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</si>
  <si>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</si>
  <si>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</si>
  <si>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</si>
  <si>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</si>
  <si>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</si>
  <si>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</si>
  <si>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</si>
  <si>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</si>
  <si>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</si>
  <si>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</si>
  <si>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</si>
  <si>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</si>
  <si>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</si>
  <si>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</si>
  <si>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</si>
  <si>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</si>
  <si>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</si>
  <si>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</si>
  <si>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</si>
  <si>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</si>
  <si>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</si>
  <si>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</si>
  <si>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</si>
  <si>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</si>
  <si>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</si>
  <si>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</si>
  <si>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</si>
  <si>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</si>
  <si>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</si>
  <si>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</si>
  <si>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</si>
  <si>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</si>
  <si>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</si>
  <si>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</si>
  <si>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</si>
  <si>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</si>
  <si>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</si>
  <si>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</si>
  <si>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</si>
  <si>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</si>
  <si>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</si>
  <si>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</si>
  <si>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</si>
  <si>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</si>
  <si>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</si>
  <si>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</si>
  <si>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</si>
  <si>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</si>
  <si>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</si>
  <si>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</si>
  <si>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</si>
  <si>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</si>
  <si>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</si>
  <si>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</si>
  <si>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</si>
  <si>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</si>
  <si>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</si>
  <si>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</si>
  <si>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</si>
  <si>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</si>
  <si>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</si>
  <si>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</si>
  <si>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</si>
  <si>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</si>
  <si>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</si>
  <si>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</si>
  <si>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</si>
  <si>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</si>
  <si>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</si>
  <si>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</si>
  <si>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</si>
  <si>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</si>
  <si>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</si>
  <si>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</si>
  <si>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</si>
  <si>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</si>
  <si>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</si>
  <si>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</si>
  <si>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</si>
  <si>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</si>
  <si>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</si>
  <si>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</si>
  <si>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OPERAÇÃO 10/01/18 - VENCIMENTO 17/01/18</t>
  </si>
  <si>
    <r>
      <t xml:space="preserve">5.2.8. Ajuste de Remuneração Previsto Contratualmente </t>
    </r>
    <r>
      <rPr>
        <vertAlign val="superscript"/>
        <sz val="12"/>
        <rFont val="Calibri"/>
        <family val="2"/>
      </rPr>
      <t>(1)</t>
    </r>
  </si>
  <si>
    <t>(2) Tarifa de remuneração de cada empresa considerando o  reequilibrio interno estabelecido e informado pelo consórcio. Não consideram os acertos financeiros previstos no item 7.</t>
  </si>
  <si>
    <t>(1) Ajuste anual de remuneração, período de 05/12/16 a 20/12/17, vencimento em 2017, parcela 03/5.</t>
  </si>
  <si>
    <r>
      <t>8. Tarifa de Remuneração por Passageiro</t>
    </r>
    <r>
      <rPr>
        <vertAlign val="superscript"/>
        <sz val="12"/>
        <color indexed="8"/>
        <rFont val="Calibri"/>
        <family val="2"/>
      </rPr>
      <t>(2)</t>
    </r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</si>
</sst>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vertAlign val="superscript"/>
      <sz val="12"/>
      <name val="Calibri"/>
      <family val="2"/>
    </font>
    <font>
      <vertAlign val="superscript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4" fillId="0" borderId="10" xfId="0" applyFont="1" applyFill="1" applyBorder="1" applyAlignment="1">
      <alignment horizontal="left" vertical="center" indent="1"/>
    </xf>
    <xf numFmtId="0" fontId="44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4" fillId="0" borderId="12" xfId="0" applyFont="1" applyFill="1" applyBorder="1" applyAlignment="1">
      <alignment horizontal="left" vertical="center" indent="1"/>
    </xf>
    <xf numFmtId="172" fontId="44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4" fillId="0" borderId="10" xfId="52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indent="3"/>
    </xf>
    <xf numFmtId="172" fontId="44" fillId="0" borderId="10" xfId="52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4" fillId="0" borderId="10" xfId="0" applyFont="1" applyFill="1" applyBorder="1" applyAlignment="1">
      <alignment horizontal="left" vertical="center" indent="2"/>
    </xf>
    <xf numFmtId="172" fontId="44" fillId="0" borderId="10" xfId="0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171" fontId="44" fillId="0" borderId="10" xfId="52" applyFont="1" applyFill="1" applyBorder="1" applyAlignment="1">
      <alignment vertical="center"/>
    </xf>
    <xf numFmtId="171" fontId="44" fillId="0" borderId="10" xfId="45" applyNumberFormat="1" applyFont="1" applyFill="1" applyBorder="1" applyAlignment="1">
      <alignment horizontal="center" vertical="center"/>
    </xf>
    <xf numFmtId="173" fontId="44" fillId="0" borderId="10" xfId="52" applyNumberFormat="1" applyFont="1" applyFill="1" applyBorder="1" applyAlignment="1">
      <alignment vertical="center"/>
    </xf>
    <xf numFmtId="174" fontId="44" fillId="0" borderId="10" xfId="45" applyNumberFormat="1" applyFont="1" applyFill="1" applyBorder="1" applyAlignment="1">
      <alignment horizontal="center" vertical="center"/>
    </xf>
    <xf numFmtId="171" fontId="44" fillId="0" borderId="10" xfId="45" applyNumberFormat="1" applyFont="1" applyFill="1" applyBorder="1" applyAlignment="1">
      <alignment vertical="center"/>
    </xf>
    <xf numFmtId="170" fontId="44" fillId="0" borderId="10" xfId="45" applyNumberFormat="1" applyFont="1" applyFill="1" applyBorder="1" applyAlignment="1">
      <alignment horizontal="center" vertical="center"/>
    </xf>
    <xf numFmtId="170" fontId="44" fillId="0" borderId="10" xfId="45" applyNumberFormat="1" applyFont="1" applyFill="1" applyBorder="1" applyAlignment="1">
      <alignment vertical="center"/>
    </xf>
    <xf numFmtId="171" fontId="44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4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4" fillId="0" borderId="14" xfId="45" applyFont="1" applyFill="1" applyBorder="1" applyAlignment="1">
      <alignment vertical="center"/>
    </xf>
    <xf numFmtId="0" fontId="44" fillId="0" borderId="14" xfId="0" applyFont="1" applyFill="1" applyBorder="1" applyAlignment="1">
      <alignment horizontal="left" vertical="center" indent="2"/>
    </xf>
    <xf numFmtId="171" fontId="44" fillId="0" borderId="10" xfId="45" applyNumberFormat="1" applyFont="1" applyBorder="1" applyAlignment="1">
      <alignment vertical="center"/>
    </xf>
    <xf numFmtId="44" fontId="44" fillId="0" borderId="10" xfId="45" applyFont="1" applyBorder="1" applyAlignment="1">
      <alignment vertical="center"/>
    </xf>
    <xf numFmtId="0" fontId="44" fillId="0" borderId="12" xfId="0" applyFont="1" applyFill="1" applyBorder="1" applyAlignment="1">
      <alignment horizontal="left" vertical="center" indent="2"/>
    </xf>
    <xf numFmtId="171" fontId="44" fillId="0" borderId="12" xfId="45" applyNumberFormat="1" applyFont="1" applyBorder="1" applyAlignment="1">
      <alignment vertical="center"/>
    </xf>
    <xf numFmtId="171" fontId="44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4" fillId="0" borderId="10" xfId="52" applyNumberFormat="1" applyFont="1" applyBorder="1" applyAlignment="1">
      <alignment vertical="center"/>
    </xf>
    <xf numFmtId="173" fontId="44" fillId="0" borderId="14" xfId="52" applyNumberFormat="1" applyFont="1" applyBorder="1" applyAlignment="1">
      <alignment vertical="center"/>
    </xf>
    <xf numFmtId="171" fontId="44" fillId="0" borderId="10" xfId="52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vertical="center"/>
    </xf>
    <xf numFmtId="171" fontId="44" fillId="0" borderId="14" xfId="52" applyFont="1" applyFill="1" applyBorder="1" applyAlignment="1">
      <alignment vertical="center"/>
    </xf>
    <xf numFmtId="173" fontId="44" fillId="0" borderId="14" xfId="52" applyNumberFormat="1" applyFont="1" applyFill="1" applyBorder="1" applyAlignment="1">
      <alignment vertical="center"/>
    </xf>
    <xf numFmtId="170" fontId="44" fillId="0" borderId="14" xfId="45" applyNumberFormat="1" applyFont="1" applyFill="1" applyBorder="1" applyAlignment="1">
      <alignment vertical="center"/>
    </xf>
    <xf numFmtId="44" fontId="44" fillId="0" borderId="10" xfId="45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 indent="2"/>
    </xf>
    <xf numFmtId="0" fontId="44" fillId="34" borderId="10" xfId="0" applyFont="1" applyFill="1" applyBorder="1" applyAlignment="1">
      <alignment vertical="center"/>
    </xf>
    <xf numFmtId="171" fontId="44" fillId="34" borderId="10" xfId="52" applyFont="1" applyFill="1" applyBorder="1" applyAlignment="1">
      <alignment vertical="center"/>
    </xf>
    <xf numFmtId="0" fontId="44" fillId="34" borderId="10" xfId="0" applyFont="1" applyFill="1" applyBorder="1" applyAlignment="1">
      <alignment horizontal="left" vertical="center" indent="1"/>
    </xf>
    <xf numFmtId="44" fontId="44" fillId="34" borderId="10" xfId="45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 indent="3"/>
    </xf>
    <xf numFmtId="172" fontId="44" fillId="34" borderId="10" xfId="52" applyNumberFormat="1" applyFont="1" applyFill="1" applyBorder="1" applyAlignment="1">
      <alignment vertical="center"/>
    </xf>
    <xf numFmtId="0" fontId="44" fillId="35" borderId="10" xfId="0" applyFont="1" applyFill="1" applyBorder="1" applyAlignment="1">
      <alignment horizontal="left" vertical="center" indent="1"/>
    </xf>
    <xf numFmtId="44" fontId="44" fillId="35" borderId="10" xfId="45" applyFont="1" applyFill="1" applyBorder="1" applyAlignment="1">
      <alignment horizontal="center" vertical="center"/>
    </xf>
    <xf numFmtId="171" fontId="45" fillId="0" borderId="10" xfId="45" applyNumberFormat="1" applyFont="1" applyBorder="1" applyAlignment="1">
      <alignment vertical="center"/>
    </xf>
    <xf numFmtId="44" fontId="45" fillId="0" borderId="10" xfId="45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171" fontId="45" fillId="0" borderId="10" xfId="45" applyNumberFormat="1" applyFont="1" applyFill="1" applyBorder="1" applyAlignment="1">
      <alignment vertical="center"/>
    </xf>
    <xf numFmtId="171" fontId="45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173" fontId="44" fillId="0" borderId="0" xfId="52" applyNumberFormat="1" applyFont="1" applyBorder="1" applyAlignment="1">
      <alignment vertical="center"/>
    </xf>
    <xf numFmtId="173" fontId="44" fillId="0" borderId="0" xfId="52" applyNumberFormat="1" applyFont="1" applyFill="1" applyBorder="1" applyAlignment="1">
      <alignment vertical="center"/>
    </xf>
    <xf numFmtId="0" fontId="44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219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219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219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H5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83" sqref="A83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105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444717</v>
      </c>
      <c r="C7" s="10">
        <f>C8+C20+C24</f>
        <v>319980</v>
      </c>
      <c r="D7" s="10">
        <f>D8+D20+D24</f>
        <v>342871</v>
      </c>
      <c r="E7" s="10">
        <f>E8+E20+E24</f>
        <v>48251</v>
      </c>
      <c r="F7" s="10">
        <f aca="true" t="shared" si="0" ref="F7:N7">F8+F20+F24</f>
        <v>299753</v>
      </c>
      <c r="G7" s="10">
        <f t="shared" si="0"/>
        <v>449715</v>
      </c>
      <c r="H7" s="10">
        <f>H8+H20+H24</f>
        <v>319310</v>
      </c>
      <c r="I7" s="10">
        <f>I8+I20+I24</f>
        <v>91805</v>
      </c>
      <c r="J7" s="10">
        <f>J8+J20+J24</f>
        <v>373761</v>
      </c>
      <c r="K7" s="10">
        <f>K8+K20+K24</f>
        <v>268632</v>
      </c>
      <c r="L7" s="10">
        <f>L8+L20+L24</f>
        <v>334998</v>
      </c>
      <c r="M7" s="10">
        <f t="shared" si="0"/>
        <v>125837</v>
      </c>
      <c r="N7" s="10">
        <f t="shared" si="0"/>
        <v>81209</v>
      </c>
      <c r="O7" s="10">
        <f>+O8+O20+O24</f>
        <v>3500839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225707</v>
      </c>
      <c r="C8" s="12">
        <f>+C9+C12+C16</f>
        <v>171878</v>
      </c>
      <c r="D8" s="12">
        <f>+D9+D12+D16</f>
        <v>199267</v>
      </c>
      <c r="E8" s="12">
        <f>+E9+E12+E16</f>
        <v>26150</v>
      </c>
      <c r="F8" s="12">
        <f aca="true" t="shared" si="1" ref="F8:N8">+F9+F12+F16</f>
        <v>164062</v>
      </c>
      <c r="G8" s="12">
        <f t="shared" si="1"/>
        <v>247045</v>
      </c>
      <c r="H8" s="12">
        <f>+H9+H12+H16</f>
        <v>166830</v>
      </c>
      <c r="I8" s="12">
        <f>+I9+I12+I16</f>
        <v>48942</v>
      </c>
      <c r="J8" s="12">
        <f>+J9+J12+J16</f>
        <v>207171</v>
      </c>
      <c r="K8" s="12">
        <f>+K9+K12+K16</f>
        <v>146853</v>
      </c>
      <c r="L8" s="12">
        <f>+L9+L12+L16</f>
        <v>170457</v>
      </c>
      <c r="M8" s="12">
        <f t="shared" si="1"/>
        <v>71194</v>
      </c>
      <c r="N8" s="12">
        <f t="shared" si="1"/>
        <v>48327</v>
      </c>
      <c r="O8" s="12">
        <f>SUM(B8:N8)</f>
        <v>1893883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22010</v>
      </c>
      <c r="C9" s="14">
        <v>21555</v>
      </c>
      <c r="D9" s="14">
        <v>15706</v>
      </c>
      <c r="E9" s="14">
        <v>2305</v>
      </c>
      <c r="F9" s="14">
        <v>14049</v>
      </c>
      <c r="G9" s="14">
        <v>23885</v>
      </c>
      <c r="H9" s="14">
        <v>20743</v>
      </c>
      <c r="I9" s="14">
        <v>6212</v>
      </c>
      <c r="J9" s="14">
        <v>13278</v>
      </c>
      <c r="K9" s="14">
        <v>16897</v>
      </c>
      <c r="L9" s="14">
        <v>14059</v>
      </c>
      <c r="M9" s="14">
        <v>8180</v>
      </c>
      <c r="N9" s="14">
        <v>5867</v>
      </c>
      <c r="O9" s="12">
        <f aca="true" t="shared" si="2" ref="O9:O19">SUM(B9:N9)</f>
        <v>184746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22010</v>
      </c>
      <c r="C10" s="14">
        <f>+C9-C11</f>
        <v>21555</v>
      </c>
      <c r="D10" s="14">
        <f>+D9-D11</f>
        <v>15706</v>
      </c>
      <c r="E10" s="14">
        <f>+E9-E11</f>
        <v>2305</v>
      </c>
      <c r="F10" s="14">
        <f aca="true" t="shared" si="3" ref="F10:N10">+F9-F11</f>
        <v>14049</v>
      </c>
      <c r="G10" s="14">
        <f t="shared" si="3"/>
        <v>23885</v>
      </c>
      <c r="H10" s="14">
        <f>+H9-H11</f>
        <v>20743</v>
      </c>
      <c r="I10" s="14">
        <f>+I9-I11</f>
        <v>6212</v>
      </c>
      <c r="J10" s="14">
        <f>+J9-J11</f>
        <v>13278</v>
      </c>
      <c r="K10" s="14">
        <f>+K9-K11</f>
        <v>16897</v>
      </c>
      <c r="L10" s="14">
        <f>+L9-L11</f>
        <v>14059</v>
      </c>
      <c r="M10" s="14">
        <f t="shared" si="3"/>
        <v>8180</v>
      </c>
      <c r="N10" s="14">
        <f t="shared" si="3"/>
        <v>5867</v>
      </c>
      <c r="O10" s="12">
        <f t="shared" si="2"/>
        <v>184746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193138</v>
      </c>
      <c r="C12" s="14">
        <f>C13+C14+C15</f>
        <v>142699</v>
      </c>
      <c r="D12" s="14">
        <f>D13+D14+D15</f>
        <v>174553</v>
      </c>
      <c r="E12" s="14">
        <f>E13+E14+E15</f>
        <v>22812</v>
      </c>
      <c r="F12" s="14">
        <f aca="true" t="shared" si="4" ref="F12:N12">F13+F14+F15</f>
        <v>142537</v>
      </c>
      <c r="G12" s="14">
        <f t="shared" si="4"/>
        <v>210773</v>
      </c>
      <c r="H12" s="14">
        <f>H13+H14+H15</f>
        <v>138908</v>
      </c>
      <c r="I12" s="14">
        <f>I13+I14+I15</f>
        <v>40466</v>
      </c>
      <c r="J12" s="14">
        <f>J13+J14+J15</f>
        <v>183941</v>
      </c>
      <c r="K12" s="14">
        <f>K13+K14+K15</f>
        <v>123394</v>
      </c>
      <c r="L12" s="14">
        <f>L13+L14+L15</f>
        <v>147759</v>
      </c>
      <c r="M12" s="14">
        <f t="shared" si="4"/>
        <v>60052</v>
      </c>
      <c r="N12" s="14">
        <f t="shared" si="4"/>
        <v>40767</v>
      </c>
      <c r="O12" s="12">
        <f t="shared" si="2"/>
        <v>1621799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99592</v>
      </c>
      <c r="C13" s="14">
        <v>74770</v>
      </c>
      <c r="D13" s="14">
        <v>85640</v>
      </c>
      <c r="E13" s="14">
        <v>11958</v>
      </c>
      <c r="F13" s="14">
        <v>71263</v>
      </c>
      <c r="G13" s="14">
        <v>107114</v>
      </c>
      <c r="H13" s="14">
        <v>74265</v>
      </c>
      <c r="I13" s="14">
        <v>21645</v>
      </c>
      <c r="J13" s="14">
        <v>96226</v>
      </c>
      <c r="K13" s="14">
        <v>62988</v>
      </c>
      <c r="L13" s="14">
        <v>75864</v>
      </c>
      <c r="M13" s="14">
        <v>30185</v>
      </c>
      <c r="N13" s="14">
        <v>19719</v>
      </c>
      <c r="O13" s="12">
        <f t="shared" si="2"/>
        <v>831229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92295</v>
      </c>
      <c r="C14" s="14">
        <v>66597</v>
      </c>
      <c r="D14" s="14">
        <v>88168</v>
      </c>
      <c r="E14" s="14">
        <v>10677</v>
      </c>
      <c r="F14" s="14">
        <v>70269</v>
      </c>
      <c r="G14" s="14">
        <v>101678</v>
      </c>
      <c r="H14" s="14">
        <v>63635</v>
      </c>
      <c r="I14" s="14">
        <v>18476</v>
      </c>
      <c r="J14" s="14">
        <v>86939</v>
      </c>
      <c r="K14" s="14">
        <v>59515</v>
      </c>
      <c r="L14" s="14">
        <v>71096</v>
      </c>
      <c r="M14" s="14">
        <v>29420</v>
      </c>
      <c r="N14" s="14">
        <v>20792</v>
      </c>
      <c r="O14" s="12">
        <f t="shared" si="2"/>
        <v>779557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1251</v>
      </c>
      <c r="C15" s="14">
        <v>1332</v>
      </c>
      <c r="D15" s="14">
        <v>745</v>
      </c>
      <c r="E15" s="14">
        <v>177</v>
      </c>
      <c r="F15" s="14">
        <v>1005</v>
      </c>
      <c r="G15" s="14">
        <v>1981</v>
      </c>
      <c r="H15" s="14">
        <v>1008</v>
      </c>
      <c r="I15" s="14">
        <v>345</v>
      </c>
      <c r="J15" s="14">
        <v>776</v>
      </c>
      <c r="K15" s="14">
        <v>891</v>
      </c>
      <c r="L15" s="14">
        <v>799</v>
      </c>
      <c r="M15" s="14">
        <v>447</v>
      </c>
      <c r="N15" s="14">
        <v>256</v>
      </c>
      <c r="O15" s="12">
        <f t="shared" si="2"/>
        <v>11013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10559</v>
      </c>
      <c r="C16" s="14">
        <f>C17+C18+C19</f>
        <v>7624</v>
      </c>
      <c r="D16" s="14">
        <f>D17+D18+D19</f>
        <v>9008</v>
      </c>
      <c r="E16" s="14">
        <f>E17+E18+E19</f>
        <v>1033</v>
      </c>
      <c r="F16" s="14">
        <f aca="true" t="shared" si="5" ref="F16:N16">F17+F18+F19</f>
        <v>7476</v>
      </c>
      <c r="G16" s="14">
        <f t="shared" si="5"/>
        <v>12387</v>
      </c>
      <c r="H16" s="14">
        <f>H17+H18+H19</f>
        <v>7179</v>
      </c>
      <c r="I16" s="14">
        <f>I17+I18+I19</f>
        <v>2264</v>
      </c>
      <c r="J16" s="14">
        <f>J17+J18+J19</f>
        <v>9952</v>
      </c>
      <c r="K16" s="14">
        <f>K17+K18+K19</f>
        <v>6562</v>
      </c>
      <c r="L16" s="14">
        <f>L17+L18+L19</f>
        <v>8639</v>
      </c>
      <c r="M16" s="14">
        <f t="shared" si="5"/>
        <v>2962</v>
      </c>
      <c r="N16" s="14">
        <f t="shared" si="5"/>
        <v>1693</v>
      </c>
      <c r="O16" s="12">
        <f t="shared" si="2"/>
        <v>87338</v>
      </c>
    </row>
    <row r="17" spans="1:26" ht="18.75" customHeight="1">
      <c r="A17" s="15" t="s">
        <v>16</v>
      </c>
      <c r="B17" s="14">
        <v>10508</v>
      </c>
      <c r="C17" s="14">
        <v>7580</v>
      </c>
      <c r="D17" s="14">
        <v>8967</v>
      </c>
      <c r="E17" s="14">
        <v>1025</v>
      </c>
      <c r="F17" s="14">
        <v>7444</v>
      </c>
      <c r="G17" s="14">
        <v>12330</v>
      </c>
      <c r="H17" s="14">
        <v>7151</v>
      </c>
      <c r="I17" s="14">
        <v>2249</v>
      </c>
      <c r="J17" s="14">
        <v>9899</v>
      </c>
      <c r="K17" s="14">
        <v>6517</v>
      </c>
      <c r="L17" s="14">
        <v>8594</v>
      </c>
      <c r="M17" s="14">
        <v>2953</v>
      </c>
      <c r="N17" s="14">
        <v>1681</v>
      </c>
      <c r="O17" s="12">
        <f t="shared" si="2"/>
        <v>86898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48</v>
      </c>
      <c r="C18" s="14">
        <v>41</v>
      </c>
      <c r="D18" s="14">
        <v>25</v>
      </c>
      <c r="E18" s="14">
        <v>8</v>
      </c>
      <c r="F18" s="14">
        <v>29</v>
      </c>
      <c r="G18" s="14">
        <v>51</v>
      </c>
      <c r="H18" s="14">
        <v>24</v>
      </c>
      <c r="I18" s="14">
        <v>13</v>
      </c>
      <c r="J18" s="14">
        <v>46</v>
      </c>
      <c r="K18" s="14">
        <v>43</v>
      </c>
      <c r="L18" s="14">
        <v>40</v>
      </c>
      <c r="M18" s="14">
        <v>9</v>
      </c>
      <c r="N18" s="14">
        <v>11</v>
      </c>
      <c r="O18" s="12">
        <f t="shared" si="2"/>
        <v>388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3</v>
      </c>
      <c r="C19" s="14">
        <v>3</v>
      </c>
      <c r="D19" s="14">
        <v>16</v>
      </c>
      <c r="E19" s="14">
        <v>0</v>
      </c>
      <c r="F19" s="14">
        <v>3</v>
      </c>
      <c r="G19" s="14">
        <v>6</v>
      </c>
      <c r="H19" s="14">
        <v>4</v>
      </c>
      <c r="I19" s="14">
        <v>2</v>
      </c>
      <c r="J19" s="14">
        <v>7</v>
      </c>
      <c r="K19" s="14">
        <v>2</v>
      </c>
      <c r="L19" s="14">
        <v>5</v>
      </c>
      <c r="M19" s="14">
        <v>0</v>
      </c>
      <c r="N19" s="14">
        <v>1</v>
      </c>
      <c r="O19" s="12">
        <f t="shared" si="2"/>
        <v>52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146226</v>
      </c>
      <c r="C20" s="18">
        <f>C21+C22+C23</f>
        <v>87555</v>
      </c>
      <c r="D20" s="18">
        <f>D21+D22+D23</f>
        <v>85477</v>
      </c>
      <c r="E20" s="18">
        <f>E21+E22+E23</f>
        <v>11357</v>
      </c>
      <c r="F20" s="18">
        <f aca="true" t="shared" si="6" ref="F20:N20">F21+F22+F23</f>
        <v>78008</v>
      </c>
      <c r="G20" s="18">
        <f t="shared" si="6"/>
        <v>114604</v>
      </c>
      <c r="H20" s="18">
        <f>H21+H22+H23</f>
        <v>93779</v>
      </c>
      <c r="I20" s="18">
        <f>I21+I22+I23</f>
        <v>25803</v>
      </c>
      <c r="J20" s="18">
        <f>J21+J22+J23</f>
        <v>112402</v>
      </c>
      <c r="K20" s="18">
        <f>K21+K22+K23</f>
        <v>76241</v>
      </c>
      <c r="L20" s="18">
        <f>L21+L22+L23</f>
        <v>116934</v>
      </c>
      <c r="M20" s="18">
        <f t="shared" si="6"/>
        <v>40168</v>
      </c>
      <c r="N20" s="18">
        <f t="shared" si="6"/>
        <v>24584</v>
      </c>
      <c r="O20" s="12">
        <f aca="true" t="shared" si="7" ref="O20:O26">SUM(B20:N20)</f>
        <v>1013138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81236</v>
      </c>
      <c r="C21" s="14">
        <v>51654</v>
      </c>
      <c r="D21" s="14">
        <v>47317</v>
      </c>
      <c r="E21" s="14">
        <v>6794</v>
      </c>
      <c r="F21" s="14">
        <v>44084</v>
      </c>
      <c r="G21" s="14">
        <v>65882</v>
      </c>
      <c r="H21" s="14">
        <v>55480</v>
      </c>
      <c r="I21" s="14">
        <v>15257</v>
      </c>
      <c r="J21" s="14">
        <v>65591</v>
      </c>
      <c r="K21" s="14">
        <v>43219</v>
      </c>
      <c r="L21" s="14">
        <v>64524</v>
      </c>
      <c r="M21" s="14">
        <v>22124</v>
      </c>
      <c r="N21" s="14">
        <v>13198</v>
      </c>
      <c r="O21" s="12">
        <f t="shared" si="7"/>
        <v>576360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64287</v>
      </c>
      <c r="C22" s="14">
        <v>35358</v>
      </c>
      <c r="D22" s="14">
        <v>37870</v>
      </c>
      <c r="E22" s="14">
        <v>4491</v>
      </c>
      <c r="F22" s="14">
        <v>33527</v>
      </c>
      <c r="G22" s="14">
        <v>47964</v>
      </c>
      <c r="H22" s="14">
        <v>37868</v>
      </c>
      <c r="I22" s="14">
        <v>10386</v>
      </c>
      <c r="J22" s="14">
        <v>46410</v>
      </c>
      <c r="K22" s="14">
        <v>32615</v>
      </c>
      <c r="L22" s="14">
        <v>51902</v>
      </c>
      <c r="M22" s="14">
        <v>17839</v>
      </c>
      <c r="N22" s="14">
        <v>11262</v>
      </c>
      <c r="O22" s="12">
        <f t="shared" si="7"/>
        <v>431779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703</v>
      </c>
      <c r="C23" s="14">
        <v>543</v>
      </c>
      <c r="D23" s="14">
        <v>290</v>
      </c>
      <c r="E23" s="14">
        <v>72</v>
      </c>
      <c r="F23" s="14">
        <v>397</v>
      </c>
      <c r="G23" s="14">
        <v>758</v>
      </c>
      <c r="H23" s="14">
        <v>431</v>
      </c>
      <c r="I23" s="14">
        <v>160</v>
      </c>
      <c r="J23" s="14">
        <v>401</v>
      </c>
      <c r="K23" s="14">
        <v>407</v>
      </c>
      <c r="L23" s="14">
        <v>508</v>
      </c>
      <c r="M23" s="14">
        <v>205</v>
      </c>
      <c r="N23" s="14">
        <v>124</v>
      </c>
      <c r="O23" s="12">
        <f t="shared" si="7"/>
        <v>4999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72784</v>
      </c>
      <c r="C24" s="14">
        <f>C25+C26</f>
        <v>60547</v>
      </c>
      <c r="D24" s="14">
        <f>D25+D26</f>
        <v>58127</v>
      </c>
      <c r="E24" s="14">
        <f>E25+E26</f>
        <v>10744</v>
      </c>
      <c r="F24" s="14">
        <f aca="true" t="shared" si="8" ref="F24:N24">F25+F26</f>
        <v>57683</v>
      </c>
      <c r="G24" s="14">
        <f t="shared" si="8"/>
        <v>88066</v>
      </c>
      <c r="H24" s="14">
        <f>H25+H26</f>
        <v>58701</v>
      </c>
      <c r="I24" s="14">
        <f>I25+I26</f>
        <v>17060</v>
      </c>
      <c r="J24" s="14">
        <f>J25+J26</f>
        <v>54188</v>
      </c>
      <c r="K24" s="14">
        <f>K25+K26</f>
        <v>45538</v>
      </c>
      <c r="L24" s="14">
        <f>L25+L26</f>
        <v>47607</v>
      </c>
      <c r="M24" s="14">
        <f t="shared" si="8"/>
        <v>14475</v>
      </c>
      <c r="N24" s="14">
        <f t="shared" si="8"/>
        <v>8298</v>
      </c>
      <c r="O24" s="12">
        <f t="shared" si="7"/>
        <v>593818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72777</v>
      </c>
      <c r="C25" s="14">
        <v>60545</v>
      </c>
      <c r="D25" s="14">
        <v>58125</v>
      </c>
      <c r="E25" s="14">
        <v>10744</v>
      </c>
      <c r="F25" s="14">
        <v>57681</v>
      </c>
      <c r="G25" s="14">
        <v>88063</v>
      </c>
      <c r="H25" s="14">
        <v>58698</v>
      </c>
      <c r="I25" s="14">
        <v>17058</v>
      </c>
      <c r="J25" s="14">
        <v>54186</v>
      </c>
      <c r="K25" s="14">
        <v>45534</v>
      </c>
      <c r="L25" s="14">
        <v>47607</v>
      </c>
      <c r="M25" s="14">
        <v>14473</v>
      </c>
      <c r="N25" s="14">
        <v>8298</v>
      </c>
      <c r="O25" s="12">
        <f t="shared" si="7"/>
        <v>593789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7</v>
      </c>
      <c r="C26" s="14">
        <v>2</v>
      </c>
      <c r="D26" s="14">
        <v>2</v>
      </c>
      <c r="E26" s="14">
        <v>0</v>
      </c>
      <c r="F26" s="14">
        <v>2</v>
      </c>
      <c r="G26" s="14">
        <v>3</v>
      </c>
      <c r="H26" s="14">
        <v>3</v>
      </c>
      <c r="I26" s="14">
        <v>2</v>
      </c>
      <c r="J26" s="14">
        <v>2</v>
      </c>
      <c r="K26" s="14">
        <v>4</v>
      </c>
      <c r="L26" s="14">
        <v>0</v>
      </c>
      <c r="M26" s="14">
        <v>2</v>
      </c>
      <c r="N26" s="14">
        <v>0</v>
      </c>
      <c r="O26" s="12">
        <f t="shared" si="7"/>
        <v>29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934129.76405482</v>
      </c>
      <c r="C36" s="60">
        <f aca="true" t="shared" si="11" ref="C36:N36">C37+C38+C39+C40</f>
        <v>650256.84739</v>
      </c>
      <c r="D36" s="60">
        <f t="shared" si="11"/>
        <v>650996.7852935501</v>
      </c>
      <c r="E36" s="60">
        <f t="shared" si="11"/>
        <v>125515.93071839999</v>
      </c>
      <c r="F36" s="60">
        <f t="shared" si="11"/>
        <v>654106.80431365</v>
      </c>
      <c r="G36" s="60">
        <f t="shared" si="11"/>
        <v>782421.252</v>
      </c>
      <c r="H36" s="60">
        <f t="shared" si="11"/>
        <v>653470.2449999999</v>
      </c>
      <c r="I36" s="60">
        <f>I37+I38+I39+I40</f>
        <v>182887.78336099998</v>
      </c>
      <c r="J36" s="60">
        <f>J37+J38+J39+J40</f>
        <v>743615.3486798</v>
      </c>
      <c r="K36" s="60">
        <f>K37+K38+K39+K40</f>
        <v>601756.1852775998</v>
      </c>
      <c r="L36" s="60">
        <f>L37+L38+L39+L40</f>
        <v>717341.9267004799</v>
      </c>
      <c r="M36" s="60">
        <f t="shared" si="11"/>
        <v>320546.18325690995</v>
      </c>
      <c r="N36" s="60">
        <f t="shared" si="11"/>
        <v>201116.74817904</v>
      </c>
      <c r="O36" s="60">
        <f>O37+O38+O39+O40</f>
        <v>7218161.80422525</v>
      </c>
    </row>
    <row r="37" spans="1:15" ht="18.75" customHeight="1">
      <c r="A37" s="57" t="s">
        <v>50</v>
      </c>
      <c r="B37" s="54">
        <f aca="true" t="shared" si="12" ref="B37:N37">B29*B7</f>
        <v>928969.3413000001</v>
      </c>
      <c r="C37" s="54">
        <f t="shared" si="12"/>
        <v>645719.6399999999</v>
      </c>
      <c r="D37" s="54">
        <f t="shared" si="12"/>
        <v>640551.6022000001</v>
      </c>
      <c r="E37" s="54">
        <f t="shared" si="12"/>
        <v>125172.74419999999</v>
      </c>
      <c r="F37" s="54">
        <f t="shared" si="12"/>
        <v>653851.2189</v>
      </c>
      <c r="G37" s="54">
        <f t="shared" si="12"/>
        <v>777961.9785</v>
      </c>
      <c r="H37" s="54">
        <f t="shared" si="12"/>
        <v>649508.471</v>
      </c>
      <c r="I37" s="54">
        <f>I29*I7</f>
        <v>182747.033</v>
      </c>
      <c r="J37" s="54">
        <f>J29*J7</f>
        <v>738551.736</v>
      </c>
      <c r="K37" s="54">
        <f>K29*K7</f>
        <v>597840.516</v>
      </c>
      <c r="L37" s="54">
        <f>L29*L7</f>
        <v>712775.2446</v>
      </c>
      <c r="M37" s="54">
        <f t="shared" si="12"/>
        <v>317864.262</v>
      </c>
      <c r="N37" s="54">
        <f t="shared" si="12"/>
        <v>200992.275</v>
      </c>
      <c r="O37" s="56">
        <f>SUM(B37:N37)</f>
        <v>7172506.062700001</v>
      </c>
    </row>
    <row r="38" spans="1:15" ht="18.75" customHeight="1">
      <c r="A38" s="57" t="s">
        <v>51</v>
      </c>
      <c r="B38" s="54">
        <f aca="true" t="shared" si="13" ref="B38:N38">B30*B7</f>
        <v>-2754.81724518</v>
      </c>
      <c r="C38" s="54">
        <f t="shared" si="13"/>
        <v>-1878.12261</v>
      </c>
      <c r="D38" s="54">
        <f t="shared" si="13"/>
        <v>-1902.91690645</v>
      </c>
      <c r="E38" s="54">
        <f t="shared" si="13"/>
        <v>-303.0934816</v>
      </c>
      <c r="F38" s="54">
        <f t="shared" si="13"/>
        <v>-1905.8145863500001</v>
      </c>
      <c r="G38" s="54">
        <f t="shared" si="13"/>
        <v>-2293.5465000000004</v>
      </c>
      <c r="H38" s="54">
        <f t="shared" si="13"/>
        <v>-1788.136</v>
      </c>
      <c r="I38" s="54">
        <f>I30*I7</f>
        <v>-514.089639</v>
      </c>
      <c r="J38" s="54">
        <f>J30*J7</f>
        <v>-2126.0273202</v>
      </c>
      <c r="K38" s="54">
        <f>K30*K7</f>
        <v>-1710.0307224</v>
      </c>
      <c r="L38" s="54">
        <f>L30*L7</f>
        <v>-2093.81789952</v>
      </c>
      <c r="M38" s="54">
        <f t="shared" si="13"/>
        <v>-927.23874309</v>
      </c>
      <c r="N38" s="54">
        <f t="shared" si="13"/>
        <v>-594.56682096</v>
      </c>
      <c r="O38" s="25">
        <f>SUM(B38:N38)</f>
        <v>-20792.218474750003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4658.16</v>
      </c>
      <c r="C40" s="54">
        <v>4022.81</v>
      </c>
      <c r="D40" s="54">
        <v>10186.7</v>
      </c>
      <c r="E40" s="54">
        <v>0</v>
      </c>
      <c r="F40" s="54">
        <v>0</v>
      </c>
      <c r="G40" s="54">
        <v>4090.66</v>
      </c>
      <c r="H40" s="54">
        <v>3507.19</v>
      </c>
      <c r="I40" s="54">
        <v>0</v>
      </c>
      <c r="J40" s="54">
        <v>4643.04</v>
      </c>
      <c r="K40" s="54">
        <v>3507.1</v>
      </c>
      <c r="L40" s="54">
        <v>4058.26</v>
      </c>
      <c r="M40" s="54">
        <v>2338</v>
      </c>
      <c r="N40" s="54">
        <v>0</v>
      </c>
      <c r="O40" s="56">
        <f>SUM(B40:N40)</f>
        <v>41011.92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205089.62</v>
      </c>
      <c r="C42" s="25">
        <f aca="true" t="shared" si="15" ref="C42:N42">+C43+C46+C58+C59</f>
        <v>120713.21000000002</v>
      </c>
      <c r="D42" s="25">
        <f t="shared" si="15"/>
        <v>135145.94</v>
      </c>
      <c r="E42" s="25">
        <f t="shared" si="15"/>
        <v>28642.260000000002</v>
      </c>
      <c r="F42" s="25">
        <f t="shared" si="15"/>
        <v>146000.64</v>
      </c>
      <c r="G42" s="25">
        <f t="shared" si="15"/>
        <v>153040.82</v>
      </c>
      <c r="H42" s="25">
        <f t="shared" si="15"/>
        <v>118738.13</v>
      </c>
      <c r="I42" s="25">
        <f>+I43+I46+I58+I59</f>
        <v>36668.94</v>
      </c>
      <c r="J42" s="25">
        <f>+J43+J46+J58+J59</f>
        <v>177772.23</v>
      </c>
      <c r="K42" s="25">
        <f>+K43+K46+K58+K59</f>
        <v>118478.23999999999</v>
      </c>
      <c r="L42" s="25">
        <f>+L43+L46+L58+L59</f>
        <v>167516.66</v>
      </c>
      <c r="M42" s="25">
        <f t="shared" si="15"/>
        <v>70092.14</v>
      </c>
      <c r="N42" s="25">
        <f t="shared" si="15"/>
        <v>35458.8</v>
      </c>
      <c r="O42" s="25">
        <f>+O43+O46+O58+O59</f>
        <v>1513357.63</v>
      </c>
    </row>
    <row r="43" spans="1:15" ht="18.75" customHeight="1">
      <c r="A43" s="17" t="s">
        <v>55</v>
      </c>
      <c r="B43" s="26">
        <f>B44+B45</f>
        <v>-88040</v>
      </c>
      <c r="C43" s="26">
        <f>C44+C45</f>
        <v>-86220</v>
      </c>
      <c r="D43" s="26">
        <f>D44+D45</f>
        <v>-62824</v>
      </c>
      <c r="E43" s="26">
        <f>E44+E45</f>
        <v>-9220</v>
      </c>
      <c r="F43" s="26">
        <f aca="true" t="shared" si="16" ref="F43:N43">F44+F45</f>
        <v>-56196</v>
      </c>
      <c r="G43" s="26">
        <f t="shared" si="16"/>
        <v>-95540</v>
      </c>
      <c r="H43" s="26">
        <f t="shared" si="16"/>
        <v>-82972</v>
      </c>
      <c r="I43" s="26">
        <f>I44+I45</f>
        <v>-24848</v>
      </c>
      <c r="J43" s="26">
        <f>J44+J45</f>
        <v>-53112</v>
      </c>
      <c r="K43" s="26">
        <f>K44+K45</f>
        <v>-67588</v>
      </c>
      <c r="L43" s="26">
        <f>L44+L45</f>
        <v>-56236</v>
      </c>
      <c r="M43" s="26">
        <f t="shared" si="16"/>
        <v>-32720</v>
      </c>
      <c r="N43" s="26">
        <f t="shared" si="16"/>
        <v>-23468</v>
      </c>
      <c r="O43" s="25">
        <f aca="true" t="shared" si="17" ref="O43:O59">SUM(B43:N43)</f>
        <v>-738984</v>
      </c>
    </row>
    <row r="44" spans="1:26" ht="18.75" customHeight="1">
      <c r="A44" s="13" t="s">
        <v>56</v>
      </c>
      <c r="B44" s="20">
        <f>ROUND(-B9*$D$3,2)</f>
        <v>-88040</v>
      </c>
      <c r="C44" s="20">
        <f>ROUND(-C9*$D$3,2)</f>
        <v>-86220</v>
      </c>
      <c r="D44" s="20">
        <f>ROUND(-D9*$D$3,2)</f>
        <v>-62824</v>
      </c>
      <c r="E44" s="20">
        <f>ROUND(-E9*$D$3,2)</f>
        <v>-9220</v>
      </c>
      <c r="F44" s="20">
        <f aca="true" t="shared" si="18" ref="F44:N44">ROUND(-F9*$D$3,2)</f>
        <v>-56196</v>
      </c>
      <c r="G44" s="20">
        <f t="shared" si="18"/>
        <v>-95540</v>
      </c>
      <c r="H44" s="20">
        <f t="shared" si="18"/>
        <v>-82972</v>
      </c>
      <c r="I44" s="20">
        <f>ROUND(-I9*$D$3,2)</f>
        <v>-24848</v>
      </c>
      <c r="J44" s="20">
        <f>ROUND(-J9*$D$3,2)</f>
        <v>-53112</v>
      </c>
      <c r="K44" s="20">
        <f>ROUND(-K9*$D$3,2)</f>
        <v>-67588</v>
      </c>
      <c r="L44" s="20">
        <f>ROUND(-L9*$D$3,2)</f>
        <v>-56236</v>
      </c>
      <c r="M44" s="20">
        <f t="shared" si="18"/>
        <v>-32720</v>
      </c>
      <c r="N44" s="20">
        <f t="shared" si="18"/>
        <v>-23468</v>
      </c>
      <c r="O44" s="46">
        <f t="shared" si="17"/>
        <v>-738984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293129.62</v>
      </c>
      <c r="C46" s="26">
        <f aca="true" t="shared" si="20" ref="C46:O46">SUM(C47:C57)</f>
        <v>206933.21000000002</v>
      </c>
      <c r="D46" s="26">
        <f t="shared" si="20"/>
        <v>197969.94</v>
      </c>
      <c r="E46" s="26">
        <f t="shared" si="20"/>
        <v>37862.26</v>
      </c>
      <c r="F46" s="26">
        <f t="shared" si="20"/>
        <v>202196.64</v>
      </c>
      <c r="G46" s="26">
        <f t="shared" si="20"/>
        <v>248580.82</v>
      </c>
      <c r="H46" s="26">
        <f t="shared" si="20"/>
        <v>201710.13</v>
      </c>
      <c r="I46" s="26">
        <f t="shared" si="20"/>
        <v>61516.94</v>
      </c>
      <c r="J46" s="26">
        <f t="shared" si="20"/>
        <v>230884.23</v>
      </c>
      <c r="K46" s="26">
        <f t="shared" si="20"/>
        <v>186066.24</v>
      </c>
      <c r="L46" s="26">
        <f t="shared" si="20"/>
        <v>223752.66</v>
      </c>
      <c r="M46" s="26">
        <f t="shared" si="20"/>
        <v>102812.14</v>
      </c>
      <c r="N46" s="26">
        <f t="shared" si="20"/>
        <v>58926.8</v>
      </c>
      <c r="O46" s="26">
        <f t="shared" si="20"/>
        <v>2252341.63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0</v>
      </c>
      <c r="F49" s="24">
        <v>-500</v>
      </c>
      <c r="G49" s="24">
        <v>-500</v>
      </c>
      <c r="H49" s="24">
        <v>-500</v>
      </c>
      <c r="I49" s="24">
        <v>6000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4000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107</v>
      </c>
      <c r="B54" s="24">
        <f>54936.19+238193.43</f>
        <v>293129.62</v>
      </c>
      <c r="C54" s="24">
        <f>59807.64+147125.57</f>
        <v>206933.21000000002</v>
      </c>
      <c r="D54" s="24">
        <v>198469.94</v>
      </c>
      <c r="E54" s="24">
        <v>37862.26</v>
      </c>
      <c r="F54" s="24">
        <v>202696.64</v>
      </c>
      <c r="G54" s="24">
        <v>249080.82</v>
      </c>
      <c r="H54" s="24">
        <v>202210.13</v>
      </c>
      <c r="I54" s="24">
        <v>55516.94</v>
      </c>
      <c r="J54" s="24">
        <v>230884.23</v>
      </c>
      <c r="K54" s="24">
        <v>186066.24</v>
      </c>
      <c r="L54" s="24">
        <v>223752.66</v>
      </c>
      <c r="M54" s="24">
        <v>102812.14</v>
      </c>
      <c r="N54" s="24">
        <v>58926.8</v>
      </c>
      <c r="O54" s="24">
        <f t="shared" si="17"/>
        <v>2248341.63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101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102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103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1139219.38405482</v>
      </c>
      <c r="C61" s="29">
        <f t="shared" si="21"/>
        <v>770970.05739</v>
      </c>
      <c r="D61" s="29">
        <f t="shared" si="21"/>
        <v>786142.7252935502</v>
      </c>
      <c r="E61" s="29">
        <f t="shared" si="21"/>
        <v>154158.1907184</v>
      </c>
      <c r="F61" s="29">
        <f t="shared" si="21"/>
        <v>800107.44431365</v>
      </c>
      <c r="G61" s="29">
        <f t="shared" si="21"/>
        <v>935462.0719999999</v>
      </c>
      <c r="H61" s="29">
        <f t="shared" si="21"/>
        <v>772208.3749999999</v>
      </c>
      <c r="I61" s="29">
        <f t="shared" si="21"/>
        <v>219556.72336099998</v>
      </c>
      <c r="J61" s="29">
        <f>+J36+J42</f>
        <v>921387.5786798</v>
      </c>
      <c r="K61" s="29">
        <f>+K36+K42</f>
        <v>720234.4252775998</v>
      </c>
      <c r="L61" s="29">
        <f>+L36+L42</f>
        <v>884858.58670048</v>
      </c>
      <c r="M61" s="29">
        <f t="shared" si="21"/>
        <v>390638.32325690996</v>
      </c>
      <c r="N61" s="29">
        <f t="shared" si="21"/>
        <v>236575.54817904002</v>
      </c>
      <c r="O61" s="29">
        <f>SUM(B61:N61)</f>
        <v>8731519.43422525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1139219.39</v>
      </c>
      <c r="C64" s="36">
        <f aca="true" t="shared" si="22" ref="C64:N64">SUM(C65:C78)</f>
        <v>770970.05</v>
      </c>
      <c r="D64" s="36">
        <f t="shared" si="22"/>
        <v>786142.72</v>
      </c>
      <c r="E64" s="36">
        <f t="shared" si="22"/>
        <v>154158.19</v>
      </c>
      <c r="F64" s="36">
        <f t="shared" si="22"/>
        <v>800107.45</v>
      </c>
      <c r="G64" s="36">
        <f t="shared" si="22"/>
        <v>935462.07</v>
      </c>
      <c r="H64" s="36">
        <f t="shared" si="22"/>
        <v>772208.37</v>
      </c>
      <c r="I64" s="36">
        <f t="shared" si="22"/>
        <v>219556.72</v>
      </c>
      <c r="J64" s="36">
        <f t="shared" si="22"/>
        <v>921387.58</v>
      </c>
      <c r="K64" s="36">
        <f t="shared" si="22"/>
        <v>720234.43</v>
      </c>
      <c r="L64" s="36">
        <f t="shared" si="22"/>
        <v>884858.58</v>
      </c>
      <c r="M64" s="36">
        <f t="shared" si="22"/>
        <v>390638.32</v>
      </c>
      <c r="N64" s="36">
        <f t="shared" si="22"/>
        <v>236575.55</v>
      </c>
      <c r="O64" s="29">
        <f>SUM(O65:O78)</f>
        <v>8731519.42</v>
      </c>
    </row>
    <row r="65" spans="1:16" ht="18.75" customHeight="1">
      <c r="A65" s="17" t="s">
        <v>70</v>
      </c>
      <c r="B65" s="36">
        <v>218091.29</v>
      </c>
      <c r="C65" s="36">
        <v>226785.91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444877.2</v>
      </c>
      <c r="P65"/>
    </row>
    <row r="66" spans="1:16" ht="18.75" customHeight="1">
      <c r="A66" s="17" t="s">
        <v>71</v>
      </c>
      <c r="B66" s="36">
        <v>921128.1</v>
      </c>
      <c r="C66" s="36">
        <v>544184.14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1465312.24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786142.72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786142.72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154158.19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154158.19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800107.45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800107.45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935462.07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935462.07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772208.37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772208.37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219556.72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219556.72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921387.58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921387.58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720234.43</v>
      </c>
      <c r="L74" s="35">
        <v>0</v>
      </c>
      <c r="M74" s="35">
        <v>0</v>
      </c>
      <c r="N74" s="35">
        <v>0</v>
      </c>
      <c r="O74" s="29">
        <f t="shared" si="23"/>
        <v>720234.43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884858.58</v>
      </c>
      <c r="M75" s="35">
        <v>0</v>
      </c>
      <c r="N75" s="61">
        <v>0</v>
      </c>
      <c r="O75" s="26">
        <f t="shared" si="23"/>
        <v>884858.58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390638.32</v>
      </c>
      <c r="N76" s="35">
        <v>0</v>
      </c>
      <c r="O76" s="29">
        <f t="shared" si="23"/>
        <v>390638.32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236575.55</v>
      </c>
      <c r="O77" s="26">
        <f t="shared" si="23"/>
        <v>236575.55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>
        <v>0</v>
      </c>
      <c r="C80" s="38">
        <v>0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/>
      <c r="N80" s="38"/>
      <c r="O80" s="39"/>
    </row>
    <row r="81" spans="1:15" ht="18.75" customHeight="1">
      <c r="A81" s="2" t="s">
        <v>110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2.335624523825216</v>
      </c>
      <c r="C82" s="44">
        <v>2.287583456807883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2.0395157049439887</v>
      </c>
      <c r="C83" s="44">
        <v>1.9251122462610226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1.8689538785535964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2.6013125265465997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2.1821526533967965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1.7307196602292563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2.0355236447339573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1.9921331448287127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1.9771252449554662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2.227020925569552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2.129217686972698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2.528733069422427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2.476532751037939</v>
      </c>
      <c r="O94" s="50"/>
      <c r="P94"/>
      <c r="Z94"/>
    </row>
    <row r="95" spans="1:14" ht="21" customHeight="1">
      <c r="A95" s="67" t="s">
        <v>104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 customHeight="1">
      <c r="A96" s="70" t="s">
        <v>109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7" spans="1:14" ht="15.75">
      <c r="A97" s="70" t="s">
        <v>108</v>
      </c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8">
    <mergeCell ref="A97:N97"/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2018-01-16T14:20:36Z</dcterms:modified>
  <cp:category/>
  <cp:version/>
  <cp:contentType/>
  <cp:contentStatus/>
</cp:coreProperties>
</file>