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<sst xmlns="http://schemas.openxmlformats.org/spreadsheetml/2006/main" count="113" uniqueCount="111">
  <si>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</si>
  <si>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</si>
  <si>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</si>
  <si>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</si>
  <si>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</si>
  <si>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</si>
  <si>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</si>
  <si>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</si>
  <si>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</si>
  <si>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</si>
  <si>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</si>
  <si>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</si>
  <si>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</si>
  <si>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</si>
  <si>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</si>
  <si>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</si>
  <si>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</si>
  <si>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</si>
  <si>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</si>
  <si>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</si>
  <si>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</si>
  <si>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</si>
  <si>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</si>
  <si>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</si>
  <si>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</si>
  <si>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</si>
  <si>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</si>
  <si>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</si>
  <si>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</si>
  <si>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</si>
  <si>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</si>
  <si>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</si>
  <si>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</si>
  <si>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</si>
  <si>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</si>
  <si>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</si>
  <si>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</si>
  <si>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</si>
  <si>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</si>
  <si>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</si>
  <si>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</si>
  <si>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</si>
  <si>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</si>
  <si>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</si>
  <si>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</si>
  <si>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</si>
  <si>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</si>
  <si>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</si>
  <si>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</si>
  <si>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</si>
  <si>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</si>
  <si>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</si>
  <si>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</si>
  <si>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</si>
  <si>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</si>
  <si>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</si>
  <si>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</si>
  <si>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</si>
  <si>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</si>
  <si>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</si>
  <si>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</si>
  <si>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</si>
  <si>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</si>
  <si>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</si>
  <si>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</si>
  <si>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</si>
  <si>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</si>
  <si>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</si>
  <si>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</si>
  <si>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</si>
  <si>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</si>
  <si>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</si>
  <si>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</si>
  <si>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</si>
  <si>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</si>
  <si>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</si>
  <si>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</si>
  <si>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</si>
  <si>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</si>
  <si>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</si>
  <si>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</si>
  <si>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</si>
  <si>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</si>
  <si>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</si>
  <si>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</si>
  <si>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</si>
  <si>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</si>
  <si>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</si>
  <si>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</si>
  <si>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</si>
  <si>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</si>
  <si>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</si>
  <si>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</si>
  <si>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</si>
  <si>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</si>
  <si>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</si>
  <si>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</si>
  <si>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</si>
  <si>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</si>
  <si>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</si>
  <si>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</si>
  <si>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</si>
  <si>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</si>
  <si>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</si>
  <si>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</si>
  <si>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</si>
  <si>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08/01/18 - VENCIMENTO 15/01/18</t>
  </si>
  <si>
    <t>(2) Tarifa de remuneração de cada empresa considerando o  reequilibrio interno estabelecido e informado pelo consórcio. Não consideram os acertos financeiros previstos no item 7.</t>
  </si>
  <si>
    <t>(1) Revisão Esporádica de Passageiros do período de 13 a 31/12/2017, da empresa Qualibus (Área 3.1).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</si>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</sst>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3" sqref="C8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406474</v>
      </c>
      <c r="C7" s="10">
        <f>C8+C20+C24</f>
        <v>294319</v>
      </c>
      <c r="D7" s="10">
        <f>D8+D20+D24</f>
        <v>313400</v>
      </c>
      <c r="E7" s="10">
        <f>E8+E20+E24</f>
        <v>43450</v>
      </c>
      <c r="F7" s="10">
        <f aca="true" t="shared" si="0" ref="F7:N7">F8+F20+F24</f>
        <v>271621</v>
      </c>
      <c r="G7" s="10">
        <f t="shared" si="0"/>
        <v>418773</v>
      </c>
      <c r="H7" s="10">
        <f>H8+H20+H24</f>
        <v>292577</v>
      </c>
      <c r="I7" s="10">
        <f>I8+I20+I24</f>
        <v>82906</v>
      </c>
      <c r="J7" s="10">
        <f>J8+J20+J24</f>
        <v>344200</v>
      </c>
      <c r="K7" s="10">
        <f>K8+K20+K24</f>
        <v>245765</v>
      </c>
      <c r="L7" s="10">
        <f>L8+L20+L24</f>
        <v>298013</v>
      </c>
      <c r="M7" s="10">
        <f t="shared" si="0"/>
        <v>114931</v>
      </c>
      <c r="N7" s="10">
        <f t="shared" si="0"/>
        <v>74932</v>
      </c>
      <c r="O7" s="10">
        <f>+O8+O20+O24</f>
        <v>3201361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210524</v>
      </c>
      <c r="C8" s="12">
        <f>+C9+C12+C16</f>
        <v>161545</v>
      </c>
      <c r="D8" s="12">
        <f>+D9+D12+D16</f>
        <v>185582</v>
      </c>
      <c r="E8" s="12">
        <f>+E9+E12+E16</f>
        <v>23282</v>
      </c>
      <c r="F8" s="12">
        <f aca="true" t="shared" si="1" ref="F8:N8">+F9+F12+F16</f>
        <v>151297</v>
      </c>
      <c r="G8" s="12">
        <f t="shared" si="1"/>
        <v>234609</v>
      </c>
      <c r="H8" s="12">
        <f>+H9+H12+H16</f>
        <v>155260</v>
      </c>
      <c r="I8" s="12">
        <f>+I9+I12+I16</f>
        <v>44674</v>
      </c>
      <c r="J8" s="12">
        <f>+J9+J12+J16</f>
        <v>192800</v>
      </c>
      <c r="K8" s="12">
        <f>+K9+K12+K16</f>
        <v>136223</v>
      </c>
      <c r="L8" s="12">
        <f>+L9+L12+L16</f>
        <v>153605</v>
      </c>
      <c r="M8" s="12">
        <f t="shared" si="1"/>
        <v>66260</v>
      </c>
      <c r="N8" s="12">
        <f t="shared" si="1"/>
        <v>45038</v>
      </c>
      <c r="O8" s="12">
        <f>SUM(B8:N8)</f>
        <v>1760699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23554</v>
      </c>
      <c r="C9" s="14">
        <v>22369</v>
      </c>
      <c r="D9" s="14">
        <v>18095</v>
      </c>
      <c r="E9" s="14">
        <v>2246</v>
      </c>
      <c r="F9" s="14">
        <v>15558</v>
      </c>
      <c r="G9" s="14">
        <v>25638</v>
      </c>
      <c r="H9" s="14">
        <v>21584</v>
      </c>
      <c r="I9" s="14">
        <v>6201</v>
      </c>
      <c r="J9" s="14">
        <v>15194</v>
      </c>
      <c r="K9" s="14">
        <v>17913</v>
      </c>
      <c r="L9" s="14">
        <v>14743</v>
      </c>
      <c r="M9" s="14">
        <v>8140</v>
      </c>
      <c r="N9" s="14">
        <v>6097</v>
      </c>
      <c r="O9" s="12">
        <f aca="true" t="shared" si="2" ref="O9:O19">SUM(B9:N9)</f>
        <v>197332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23554</v>
      </c>
      <c r="C10" s="14">
        <f>+C9-C11</f>
        <v>22369</v>
      </c>
      <c r="D10" s="14">
        <f>+D9-D11</f>
        <v>18095</v>
      </c>
      <c r="E10" s="14">
        <f>+E9-E11</f>
        <v>2246</v>
      </c>
      <c r="F10" s="14">
        <f aca="true" t="shared" si="3" ref="F10:N10">+F9-F11</f>
        <v>15558</v>
      </c>
      <c r="G10" s="14">
        <f t="shared" si="3"/>
        <v>25638</v>
      </c>
      <c r="H10" s="14">
        <f>+H9-H11</f>
        <v>21584</v>
      </c>
      <c r="I10" s="14">
        <f>+I9-I11</f>
        <v>6201</v>
      </c>
      <c r="J10" s="14">
        <f>+J9-J11</f>
        <v>15194</v>
      </c>
      <c r="K10" s="14">
        <f>+K9-K11</f>
        <v>17913</v>
      </c>
      <c r="L10" s="14">
        <f>+L9-L11</f>
        <v>14743</v>
      </c>
      <c r="M10" s="14">
        <f t="shared" si="3"/>
        <v>8140</v>
      </c>
      <c r="N10" s="14">
        <f t="shared" si="3"/>
        <v>6097</v>
      </c>
      <c r="O10" s="12">
        <f t="shared" si="2"/>
        <v>197332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177439</v>
      </c>
      <c r="C12" s="14">
        <f>C13+C14+C15</f>
        <v>132252</v>
      </c>
      <c r="D12" s="14">
        <f>D13+D14+D15</f>
        <v>159523</v>
      </c>
      <c r="E12" s="14">
        <f>E13+E14+E15</f>
        <v>20060</v>
      </c>
      <c r="F12" s="14">
        <f aca="true" t="shared" si="4" ref="F12:N12">F13+F14+F15</f>
        <v>128887</v>
      </c>
      <c r="G12" s="14">
        <f t="shared" si="4"/>
        <v>197624</v>
      </c>
      <c r="H12" s="14">
        <f>H13+H14+H15</f>
        <v>127102</v>
      </c>
      <c r="I12" s="14">
        <f>I13+I14+I15</f>
        <v>36463</v>
      </c>
      <c r="J12" s="14">
        <f>J13+J14+J15</f>
        <v>168744</v>
      </c>
      <c r="K12" s="14">
        <f>K13+K14+K15</f>
        <v>112391</v>
      </c>
      <c r="L12" s="14">
        <f>L13+L14+L15</f>
        <v>131387</v>
      </c>
      <c r="M12" s="14">
        <f t="shared" si="4"/>
        <v>55504</v>
      </c>
      <c r="N12" s="14">
        <f t="shared" si="4"/>
        <v>37477</v>
      </c>
      <c r="O12" s="12">
        <f t="shared" si="2"/>
        <v>1484853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88481</v>
      </c>
      <c r="C13" s="14">
        <v>67759</v>
      </c>
      <c r="D13" s="14">
        <v>76290</v>
      </c>
      <c r="E13" s="14">
        <v>10214</v>
      </c>
      <c r="F13" s="14">
        <v>62955</v>
      </c>
      <c r="G13" s="14">
        <v>98262</v>
      </c>
      <c r="H13" s="14">
        <v>66229</v>
      </c>
      <c r="I13" s="14">
        <v>19163</v>
      </c>
      <c r="J13" s="14">
        <v>86770</v>
      </c>
      <c r="K13" s="14">
        <v>55627</v>
      </c>
      <c r="L13" s="14">
        <v>65896</v>
      </c>
      <c r="M13" s="14">
        <v>27095</v>
      </c>
      <c r="N13" s="14">
        <v>17780</v>
      </c>
      <c r="O13" s="12">
        <f t="shared" si="2"/>
        <v>742521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87848</v>
      </c>
      <c r="C14" s="14">
        <v>63206</v>
      </c>
      <c r="D14" s="14">
        <v>82505</v>
      </c>
      <c r="E14" s="14">
        <v>9692</v>
      </c>
      <c r="F14" s="14">
        <v>65038</v>
      </c>
      <c r="G14" s="14">
        <v>97525</v>
      </c>
      <c r="H14" s="14">
        <v>59980</v>
      </c>
      <c r="I14" s="14">
        <v>17008</v>
      </c>
      <c r="J14" s="14">
        <v>81239</v>
      </c>
      <c r="K14" s="14">
        <v>55951</v>
      </c>
      <c r="L14" s="14">
        <v>64783</v>
      </c>
      <c r="M14" s="14">
        <v>28024</v>
      </c>
      <c r="N14" s="14">
        <v>19485</v>
      </c>
      <c r="O14" s="12">
        <f t="shared" si="2"/>
        <v>732284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1110</v>
      </c>
      <c r="C15" s="14">
        <v>1287</v>
      </c>
      <c r="D15" s="14">
        <v>728</v>
      </c>
      <c r="E15" s="14">
        <v>154</v>
      </c>
      <c r="F15" s="14">
        <v>894</v>
      </c>
      <c r="G15" s="14">
        <v>1837</v>
      </c>
      <c r="H15" s="14">
        <v>893</v>
      </c>
      <c r="I15" s="14">
        <v>292</v>
      </c>
      <c r="J15" s="14">
        <v>735</v>
      </c>
      <c r="K15" s="14">
        <v>813</v>
      </c>
      <c r="L15" s="14">
        <v>708</v>
      </c>
      <c r="M15" s="14">
        <v>385</v>
      </c>
      <c r="N15" s="14">
        <v>212</v>
      </c>
      <c r="O15" s="12">
        <f t="shared" si="2"/>
        <v>10048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9531</v>
      </c>
      <c r="C16" s="14">
        <f>C17+C18+C19</f>
        <v>6924</v>
      </c>
      <c r="D16" s="14">
        <f>D17+D18+D19</f>
        <v>7964</v>
      </c>
      <c r="E16" s="14">
        <f>E17+E18+E19</f>
        <v>976</v>
      </c>
      <c r="F16" s="14">
        <f aca="true" t="shared" si="5" ref="F16:N16">F17+F18+F19</f>
        <v>6852</v>
      </c>
      <c r="G16" s="14">
        <f t="shared" si="5"/>
        <v>11347</v>
      </c>
      <c r="H16" s="14">
        <f>H17+H18+H19</f>
        <v>6574</v>
      </c>
      <c r="I16" s="14">
        <f>I17+I18+I19</f>
        <v>2010</v>
      </c>
      <c r="J16" s="14">
        <f>J17+J18+J19</f>
        <v>8862</v>
      </c>
      <c r="K16" s="14">
        <f>K17+K18+K19</f>
        <v>5919</v>
      </c>
      <c r="L16" s="14">
        <f>L17+L18+L19</f>
        <v>7475</v>
      </c>
      <c r="M16" s="14">
        <f t="shared" si="5"/>
        <v>2616</v>
      </c>
      <c r="N16" s="14">
        <f t="shared" si="5"/>
        <v>1464</v>
      </c>
      <c r="O16" s="12">
        <f t="shared" si="2"/>
        <v>78514</v>
      </c>
    </row>
    <row r="17" spans="1:26" ht="18.75" customHeight="1">
      <c r="A17" s="15" t="s">
        <v>16</v>
      </c>
      <c r="B17" s="14">
        <v>9482</v>
      </c>
      <c r="C17" s="14">
        <v>6893</v>
      </c>
      <c r="D17" s="14">
        <v>7920</v>
      </c>
      <c r="E17" s="14">
        <v>970</v>
      </c>
      <c r="F17" s="14">
        <v>6822</v>
      </c>
      <c r="G17" s="14">
        <v>11300</v>
      </c>
      <c r="H17" s="14">
        <v>6543</v>
      </c>
      <c r="I17" s="14">
        <v>2005</v>
      </c>
      <c r="J17" s="14">
        <v>8811</v>
      </c>
      <c r="K17" s="14">
        <v>5873</v>
      </c>
      <c r="L17" s="14">
        <v>7426</v>
      </c>
      <c r="M17" s="14">
        <v>2607</v>
      </c>
      <c r="N17" s="14">
        <v>1455</v>
      </c>
      <c r="O17" s="12">
        <f t="shared" si="2"/>
        <v>78107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48</v>
      </c>
      <c r="C18" s="14">
        <v>28</v>
      </c>
      <c r="D18" s="14">
        <v>36</v>
      </c>
      <c r="E18" s="14">
        <v>6</v>
      </c>
      <c r="F18" s="14">
        <v>27</v>
      </c>
      <c r="G18" s="14">
        <v>37</v>
      </c>
      <c r="H18" s="14">
        <v>29</v>
      </c>
      <c r="I18" s="14">
        <v>3</v>
      </c>
      <c r="J18" s="14">
        <v>43</v>
      </c>
      <c r="K18" s="14">
        <v>42</v>
      </c>
      <c r="L18" s="14">
        <v>46</v>
      </c>
      <c r="M18" s="14">
        <v>8</v>
      </c>
      <c r="N18" s="14">
        <v>9</v>
      </c>
      <c r="O18" s="12">
        <f t="shared" si="2"/>
        <v>362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</v>
      </c>
      <c r="C19" s="14">
        <v>3</v>
      </c>
      <c r="D19" s="14">
        <v>8</v>
      </c>
      <c r="E19" s="14">
        <v>0</v>
      </c>
      <c r="F19" s="14">
        <v>3</v>
      </c>
      <c r="G19" s="14">
        <v>10</v>
      </c>
      <c r="H19" s="14">
        <v>2</v>
      </c>
      <c r="I19" s="14">
        <v>2</v>
      </c>
      <c r="J19" s="14">
        <v>8</v>
      </c>
      <c r="K19" s="14">
        <v>4</v>
      </c>
      <c r="L19" s="14">
        <v>3</v>
      </c>
      <c r="M19" s="14">
        <v>1</v>
      </c>
      <c r="N19" s="14">
        <v>0</v>
      </c>
      <c r="O19" s="12">
        <f t="shared" si="2"/>
        <v>45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132844</v>
      </c>
      <c r="C20" s="18">
        <f>C21+C22+C23</f>
        <v>79386</v>
      </c>
      <c r="D20" s="18">
        <f>D21+D22+D23</f>
        <v>75666</v>
      </c>
      <c r="E20" s="18">
        <f>E21+E22+E23</f>
        <v>10595</v>
      </c>
      <c r="F20" s="18">
        <f aca="true" t="shared" si="6" ref="F20:N20">F21+F22+F23</f>
        <v>68318</v>
      </c>
      <c r="G20" s="18">
        <f t="shared" si="6"/>
        <v>104585</v>
      </c>
      <c r="H20" s="18">
        <f>H21+H22+H23</f>
        <v>84448</v>
      </c>
      <c r="I20" s="18">
        <f>I21+I22+I23</f>
        <v>22966</v>
      </c>
      <c r="J20" s="18">
        <f>J21+J22+J23</f>
        <v>101761</v>
      </c>
      <c r="K20" s="18">
        <f>K21+K22+K23</f>
        <v>68473</v>
      </c>
      <c r="L20" s="18">
        <f>L21+L22+L23</f>
        <v>102633</v>
      </c>
      <c r="M20" s="18">
        <f t="shared" si="6"/>
        <v>36099</v>
      </c>
      <c r="N20" s="18">
        <f t="shared" si="6"/>
        <v>22747</v>
      </c>
      <c r="O20" s="12">
        <f aca="true" t="shared" si="7" ref="O20:O26">SUM(B20:N20)</f>
        <v>910521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71660</v>
      </c>
      <c r="C21" s="14">
        <v>45831</v>
      </c>
      <c r="D21" s="14">
        <v>40998</v>
      </c>
      <c r="E21" s="14">
        <v>6177</v>
      </c>
      <c r="F21" s="14">
        <v>38129</v>
      </c>
      <c r="G21" s="14">
        <v>58485</v>
      </c>
      <c r="H21" s="14">
        <v>48714</v>
      </c>
      <c r="I21" s="14">
        <v>13418</v>
      </c>
      <c r="J21" s="14">
        <v>58512</v>
      </c>
      <c r="K21" s="14">
        <v>37696</v>
      </c>
      <c r="L21" s="14">
        <v>55280</v>
      </c>
      <c r="M21" s="14">
        <v>19472</v>
      </c>
      <c r="N21" s="14">
        <v>11974</v>
      </c>
      <c r="O21" s="12">
        <f t="shared" si="7"/>
        <v>506346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60578</v>
      </c>
      <c r="C22" s="14">
        <v>33004</v>
      </c>
      <c r="D22" s="14">
        <v>34365</v>
      </c>
      <c r="E22" s="14">
        <v>4357</v>
      </c>
      <c r="F22" s="14">
        <v>29823</v>
      </c>
      <c r="G22" s="14">
        <v>45415</v>
      </c>
      <c r="H22" s="14">
        <v>35369</v>
      </c>
      <c r="I22" s="14">
        <v>9434</v>
      </c>
      <c r="J22" s="14">
        <v>42817</v>
      </c>
      <c r="K22" s="14">
        <v>30383</v>
      </c>
      <c r="L22" s="14">
        <v>46896</v>
      </c>
      <c r="M22" s="14">
        <v>16440</v>
      </c>
      <c r="N22" s="14">
        <v>10658</v>
      </c>
      <c r="O22" s="12">
        <f t="shared" si="7"/>
        <v>399539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606</v>
      </c>
      <c r="C23" s="14">
        <v>551</v>
      </c>
      <c r="D23" s="14">
        <v>303</v>
      </c>
      <c r="E23" s="14">
        <v>61</v>
      </c>
      <c r="F23" s="14">
        <v>366</v>
      </c>
      <c r="G23" s="14">
        <v>685</v>
      </c>
      <c r="H23" s="14">
        <v>365</v>
      </c>
      <c r="I23" s="14">
        <v>114</v>
      </c>
      <c r="J23" s="14">
        <v>432</v>
      </c>
      <c r="K23" s="14">
        <v>394</v>
      </c>
      <c r="L23" s="14">
        <v>457</v>
      </c>
      <c r="M23" s="14">
        <v>187</v>
      </c>
      <c r="N23" s="14">
        <v>115</v>
      </c>
      <c r="O23" s="12">
        <f t="shared" si="7"/>
        <v>4636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63106</v>
      </c>
      <c r="C24" s="14">
        <f>C25+C26</f>
        <v>53388</v>
      </c>
      <c r="D24" s="14">
        <f>D25+D26</f>
        <v>52152</v>
      </c>
      <c r="E24" s="14">
        <f>E25+E26</f>
        <v>9573</v>
      </c>
      <c r="F24" s="14">
        <f aca="true" t="shared" si="8" ref="F24:N24">F25+F26</f>
        <v>52006</v>
      </c>
      <c r="G24" s="14">
        <f t="shared" si="8"/>
        <v>79579</v>
      </c>
      <c r="H24" s="14">
        <f>H25+H26</f>
        <v>52869</v>
      </c>
      <c r="I24" s="14">
        <f>I25+I26</f>
        <v>15266</v>
      </c>
      <c r="J24" s="14">
        <f>J25+J26</f>
        <v>49639</v>
      </c>
      <c r="K24" s="14">
        <f>K25+K26</f>
        <v>41069</v>
      </c>
      <c r="L24" s="14">
        <f>L25+L26</f>
        <v>41775</v>
      </c>
      <c r="M24" s="14">
        <f t="shared" si="8"/>
        <v>12572</v>
      </c>
      <c r="N24" s="14">
        <f t="shared" si="8"/>
        <v>7147</v>
      </c>
      <c r="O24" s="12">
        <f t="shared" si="7"/>
        <v>530141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63103</v>
      </c>
      <c r="C25" s="14">
        <v>53388</v>
      </c>
      <c r="D25" s="14">
        <v>52152</v>
      </c>
      <c r="E25" s="14">
        <v>9573</v>
      </c>
      <c r="F25" s="14">
        <v>52003</v>
      </c>
      <c r="G25" s="14">
        <v>79579</v>
      </c>
      <c r="H25" s="14">
        <v>52868</v>
      </c>
      <c r="I25" s="14">
        <v>15264</v>
      </c>
      <c r="J25" s="14">
        <v>49638</v>
      </c>
      <c r="K25" s="14">
        <v>41068</v>
      </c>
      <c r="L25" s="14">
        <v>41775</v>
      </c>
      <c r="M25" s="14">
        <v>12570</v>
      </c>
      <c r="N25" s="14">
        <v>7146</v>
      </c>
      <c r="O25" s="12">
        <f t="shared" si="7"/>
        <v>530127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</v>
      </c>
      <c r="C26" s="14">
        <v>0</v>
      </c>
      <c r="D26" s="14">
        <v>0</v>
      </c>
      <c r="E26" s="14">
        <v>0</v>
      </c>
      <c r="F26" s="14">
        <v>3</v>
      </c>
      <c r="G26" s="14">
        <v>0</v>
      </c>
      <c r="H26" s="14">
        <v>1</v>
      </c>
      <c r="I26" s="14">
        <v>2</v>
      </c>
      <c r="J26" s="14">
        <v>1</v>
      </c>
      <c r="K26" s="14">
        <v>1</v>
      </c>
      <c r="L26" s="14">
        <v>0</v>
      </c>
      <c r="M26" s="14">
        <v>2</v>
      </c>
      <c r="N26" s="14">
        <v>1</v>
      </c>
      <c r="O26" s="12">
        <f t="shared" si="7"/>
        <v>14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854480.8591480401</v>
      </c>
      <c r="C36" s="60">
        <f aca="true" t="shared" si="11" ref="C36:N36">C37+C38+C39+C40</f>
        <v>598623.5666295</v>
      </c>
      <c r="D36" s="60">
        <f t="shared" si="11"/>
        <v>596102.62567</v>
      </c>
      <c r="E36" s="60">
        <f t="shared" si="11"/>
        <v>113091.33447999999</v>
      </c>
      <c r="F36" s="60">
        <f t="shared" si="11"/>
        <v>592921.33456305</v>
      </c>
      <c r="G36" s="60">
        <f t="shared" si="11"/>
        <v>729052.4904</v>
      </c>
      <c r="H36" s="60">
        <f t="shared" si="11"/>
        <v>599242.3544999999</v>
      </c>
      <c r="I36" s="60">
        <f>I37+I38+I39+I40</f>
        <v>165223.26658119998</v>
      </c>
      <c r="J36" s="60">
        <f>J37+J38+J39+J40</f>
        <v>685370.96156</v>
      </c>
      <c r="K36" s="60">
        <f>K37+K38+K39+K40</f>
        <v>551011.2412394999</v>
      </c>
      <c r="L36" s="60">
        <f>L37+L38+L39+L40</f>
        <v>638880.10732688</v>
      </c>
      <c r="M36" s="60">
        <f t="shared" si="11"/>
        <v>293077.98888133</v>
      </c>
      <c r="N36" s="60">
        <f t="shared" si="11"/>
        <v>185627.12985792002</v>
      </c>
      <c r="O36" s="60">
        <f>O37+O38+O39+O40</f>
        <v>6602705.260837421</v>
      </c>
    </row>
    <row r="37" spans="1:15" ht="18.75" customHeight="1">
      <c r="A37" s="57" t="s">
        <v>50</v>
      </c>
      <c r="B37" s="54">
        <f aca="true" t="shared" si="12" ref="B37:N37">B29*B7</f>
        <v>849083.5386000001</v>
      </c>
      <c r="C37" s="54">
        <f t="shared" si="12"/>
        <v>593935.742</v>
      </c>
      <c r="D37" s="54">
        <f t="shared" si="12"/>
        <v>585493.88</v>
      </c>
      <c r="E37" s="54">
        <f t="shared" si="12"/>
        <v>112717.98999999999</v>
      </c>
      <c r="F37" s="54">
        <f t="shared" si="12"/>
        <v>592486.8873</v>
      </c>
      <c r="G37" s="54">
        <f t="shared" si="12"/>
        <v>724435.4127</v>
      </c>
      <c r="H37" s="54">
        <f t="shared" si="12"/>
        <v>595130.8757</v>
      </c>
      <c r="I37" s="54">
        <f>I29*I7</f>
        <v>165032.6836</v>
      </c>
      <c r="J37" s="54">
        <f>J29*J7</f>
        <v>680139.2</v>
      </c>
      <c r="K37" s="54">
        <f>K29*K7</f>
        <v>546950.0075</v>
      </c>
      <c r="L37" s="54">
        <f>L29*L7</f>
        <v>634082.2601</v>
      </c>
      <c r="M37" s="54">
        <f t="shared" si="12"/>
        <v>290315.706</v>
      </c>
      <c r="N37" s="54">
        <f t="shared" si="12"/>
        <v>185456.7</v>
      </c>
      <c r="O37" s="56">
        <f>SUM(B37:N37)</f>
        <v>6555260.8835</v>
      </c>
    </row>
    <row r="38" spans="1:15" ht="18.75" customHeight="1">
      <c r="A38" s="57" t="s">
        <v>51</v>
      </c>
      <c r="B38" s="54">
        <f aca="true" t="shared" si="13" ref="B38:N38">B30*B7</f>
        <v>-2517.91945196</v>
      </c>
      <c r="C38" s="54">
        <f t="shared" si="13"/>
        <v>-1727.5053705</v>
      </c>
      <c r="D38" s="54">
        <f t="shared" si="13"/>
        <v>-1739.35433</v>
      </c>
      <c r="E38" s="54">
        <f t="shared" si="13"/>
        <v>-272.93552</v>
      </c>
      <c r="F38" s="54">
        <f t="shared" si="13"/>
        <v>-1726.9527369500001</v>
      </c>
      <c r="G38" s="54">
        <f t="shared" si="13"/>
        <v>-2135.7423000000003</v>
      </c>
      <c r="H38" s="54">
        <f t="shared" si="13"/>
        <v>-1638.4312</v>
      </c>
      <c r="I38" s="54">
        <f>I30*I7</f>
        <v>-464.2570188</v>
      </c>
      <c r="J38" s="54">
        <f>J30*J7</f>
        <v>-1957.87844</v>
      </c>
      <c r="K38" s="54">
        <f>K30*K7</f>
        <v>-1564.4662605</v>
      </c>
      <c r="L38" s="54">
        <f>L30*L7</f>
        <v>-1862.65277312</v>
      </c>
      <c r="M38" s="54">
        <f t="shared" si="13"/>
        <v>-846.87711867</v>
      </c>
      <c r="N38" s="54">
        <f t="shared" si="13"/>
        <v>-548.6101420800001</v>
      </c>
      <c r="O38" s="25">
        <f>SUM(B38:N38)</f>
        <v>-19003.58266258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-94216</v>
      </c>
      <c r="C42" s="25">
        <f aca="true" t="shared" si="15" ref="C42:N42">+C43+C46+C58+C59</f>
        <v>-89476</v>
      </c>
      <c r="D42" s="25">
        <f t="shared" si="15"/>
        <v>-72880</v>
      </c>
      <c r="E42" s="25">
        <f t="shared" si="15"/>
        <v>125742.17000000001</v>
      </c>
      <c r="F42" s="25">
        <f t="shared" si="15"/>
        <v>-62732</v>
      </c>
      <c r="G42" s="25">
        <f t="shared" si="15"/>
        <v>-103052</v>
      </c>
      <c r="H42" s="25">
        <f t="shared" si="15"/>
        <v>-86836</v>
      </c>
      <c r="I42" s="25">
        <f>+I43+I46+I58+I59</f>
        <v>-25804</v>
      </c>
      <c r="J42" s="25">
        <f>+J43+J46+J58+J59</f>
        <v>-60776</v>
      </c>
      <c r="K42" s="25">
        <f>+K43+K46+K58+K59</f>
        <v>-71652</v>
      </c>
      <c r="L42" s="25">
        <f>+L43+L46+L58+L59</f>
        <v>-58972</v>
      </c>
      <c r="M42" s="25">
        <f t="shared" si="15"/>
        <v>-32560</v>
      </c>
      <c r="N42" s="25">
        <f t="shared" si="15"/>
        <v>-24388</v>
      </c>
      <c r="O42" s="25">
        <f>+O43+O46+O58+O59</f>
        <v>-657601.83</v>
      </c>
    </row>
    <row r="43" spans="1:15" ht="18.75" customHeight="1">
      <c r="A43" s="17" t="s">
        <v>55</v>
      </c>
      <c r="B43" s="26">
        <f>B44+B45</f>
        <v>-94216</v>
      </c>
      <c r="C43" s="26">
        <f>C44+C45</f>
        <v>-89476</v>
      </c>
      <c r="D43" s="26">
        <f>D44+D45</f>
        <v>-72380</v>
      </c>
      <c r="E43" s="26">
        <f>E44+E45</f>
        <v>-8984</v>
      </c>
      <c r="F43" s="26">
        <f aca="true" t="shared" si="16" ref="F43:N43">F44+F45</f>
        <v>-62232</v>
      </c>
      <c r="G43" s="26">
        <f t="shared" si="16"/>
        <v>-102552</v>
      </c>
      <c r="H43" s="26">
        <f t="shared" si="16"/>
        <v>-86336</v>
      </c>
      <c r="I43" s="26">
        <f>I44+I45</f>
        <v>-24804</v>
      </c>
      <c r="J43" s="26">
        <f>J44+J45</f>
        <v>-60776</v>
      </c>
      <c r="K43" s="26">
        <f>K44+K45</f>
        <v>-71652</v>
      </c>
      <c r="L43" s="26">
        <f>L44+L45</f>
        <v>-58972</v>
      </c>
      <c r="M43" s="26">
        <f t="shared" si="16"/>
        <v>-32560</v>
      </c>
      <c r="N43" s="26">
        <f t="shared" si="16"/>
        <v>-24388</v>
      </c>
      <c r="O43" s="25">
        <f aca="true" t="shared" si="17" ref="O43:O59">SUM(B43:N43)</f>
        <v>-789328</v>
      </c>
    </row>
    <row r="44" spans="1:26" ht="18.75" customHeight="1">
      <c r="A44" s="13" t="s">
        <v>56</v>
      </c>
      <c r="B44" s="20">
        <f>ROUND(-B9*$D$3,2)</f>
        <v>-94216</v>
      </c>
      <c r="C44" s="20">
        <f>ROUND(-C9*$D$3,2)</f>
        <v>-89476</v>
      </c>
      <c r="D44" s="20">
        <f>ROUND(-D9*$D$3,2)</f>
        <v>-72380</v>
      </c>
      <c r="E44" s="20">
        <f>ROUND(-E9*$D$3,2)</f>
        <v>-8984</v>
      </c>
      <c r="F44" s="20">
        <f aca="true" t="shared" si="18" ref="F44:N44">ROUND(-F9*$D$3,2)</f>
        <v>-62232</v>
      </c>
      <c r="G44" s="20">
        <f t="shared" si="18"/>
        <v>-102552</v>
      </c>
      <c r="H44" s="20">
        <f t="shared" si="18"/>
        <v>-86336</v>
      </c>
      <c r="I44" s="20">
        <f>ROUND(-I9*$D$3,2)</f>
        <v>-24804</v>
      </c>
      <c r="J44" s="20">
        <f>ROUND(-J9*$D$3,2)</f>
        <v>-60776</v>
      </c>
      <c r="K44" s="20">
        <f>ROUND(-K9*$D$3,2)</f>
        <v>-71652</v>
      </c>
      <c r="L44" s="20">
        <f>ROUND(-L9*$D$3,2)</f>
        <v>-58972</v>
      </c>
      <c r="M44" s="20">
        <f t="shared" si="18"/>
        <v>-32560</v>
      </c>
      <c r="N44" s="20">
        <f t="shared" si="18"/>
        <v>-24388</v>
      </c>
      <c r="O44" s="46">
        <f t="shared" si="17"/>
        <v>-789328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109</v>
      </c>
      <c r="B58" s="27">
        <v>0</v>
      </c>
      <c r="C58" s="27">
        <v>0</v>
      </c>
      <c r="D58" s="27">
        <v>0</v>
      </c>
      <c r="E58" s="27">
        <v>134726.17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134726.17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760264.8591480401</v>
      </c>
      <c r="C61" s="29">
        <f t="shared" si="21"/>
        <v>509147.5666295</v>
      </c>
      <c r="D61" s="29">
        <f t="shared" si="21"/>
        <v>523222.62567</v>
      </c>
      <c r="E61" s="29">
        <f t="shared" si="21"/>
        <v>238833.50448</v>
      </c>
      <c r="F61" s="29">
        <f t="shared" si="21"/>
        <v>530189.33456305</v>
      </c>
      <c r="G61" s="29">
        <f t="shared" si="21"/>
        <v>626000.4904</v>
      </c>
      <c r="H61" s="29">
        <f t="shared" si="21"/>
        <v>512406.3544999999</v>
      </c>
      <c r="I61" s="29">
        <f t="shared" si="21"/>
        <v>139419.26658119998</v>
      </c>
      <c r="J61" s="29">
        <f>+J36+J42</f>
        <v>624594.96156</v>
      </c>
      <c r="K61" s="29">
        <f>+K36+K42</f>
        <v>479359.2412394999</v>
      </c>
      <c r="L61" s="29">
        <f>+L36+L42</f>
        <v>579908.10732688</v>
      </c>
      <c r="M61" s="29">
        <f t="shared" si="21"/>
        <v>260517.98888133</v>
      </c>
      <c r="N61" s="29">
        <f t="shared" si="21"/>
        <v>161239.12985792002</v>
      </c>
      <c r="O61" s="29">
        <f>SUM(B61:N61)</f>
        <v>5945103.430837421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760264.86</v>
      </c>
      <c r="C64" s="36">
        <f aca="true" t="shared" si="22" ref="C64:N64">SUM(C65:C78)</f>
        <v>509147.56000000006</v>
      </c>
      <c r="D64" s="36">
        <f t="shared" si="22"/>
        <v>523222.63</v>
      </c>
      <c r="E64" s="36">
        <f t="shared" si="22"/>
        <v>238833.5</v>
      </c>
      <c r="F64" s="36">
        <f t="shared" si="22"/>
        <v>530189.34</v>
      </c>
      <c r="G64" s="36">
        <f t="shared" si="22"/>
        <v>626000.49</v>
      </c>
      <c r="H64" s="36">
        <f t="shared" si="22"/>
        <v>512406.36</v>
      </c>
      <c r="I64" s="36">
        <f t="shared" si="22"/>
        <v>139419.26</v>
      </c>
      <c r="J64" s="36">
        <f t="shared" si="22"/>
        <v>624594.96</v>
      </c>
      <c r="K64" s="36">
        <f t="shared" si="22"/>
        <v>479359.24</v>
      </c>
      <c r="L64" s="36">
        <f t="shared" si="22"/>
        <v>579908.11</v>
      </c>
      <c r="M64" s="36">
        <f t="shared" si="22"/>
        <v>260517.99</v>
      </c>
      <c r="N64" s="36">
        <f t="shared" si="22"/>
        <v>161239.13</v>
      </c>
      <c r="O64" s="29">
        <f>SUM(O65:O78)</f>
        <v>5945103.430000001</v>
      </c>
    </row>
    <row r="65" spans="1:16" ht="18.75" customHeight="1">
      <c r="A65" s="17" t="s">
        <v>69</v>
      </c>
      <c r="B65" s="36">
        <v>147063.5</v>
      </c>
      <c r="C65" s="36">
        <v>149679.67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296743.17000000004</v>
      </c>
      <c r="P65"/>
    </row>
    <row r="66" spans="1:16" ht="18.75" customHeight="1">
      <c r="A66" s="17" t="s">
        <v>70</v>
      </c>
      <c r="B66" s="36">
        <v>613201.36</v>
      </c>
      <c r="C66" s="36">
        <v>359467.89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972669.25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523222.63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523222.63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238833.5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238833.5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530189.34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530189.34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626000.49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626000.49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512406.36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512406.36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139419.26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139419.26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624594.96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624594.96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479359.24</v>
      </c>
      <c r="L74" s="35">
        <v>0</v>
      </c>
      <c r="M74" s="35">
        <v>0</v>
      </c>
      <c r="N74" s="35">
        <v>0</v>
      </c>
      <c r="O74" s="29">
        <f t="shared" si="23"/>
        <v>479359.24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579908.11</v>
      </c>
      <c r="M75" s="35">
        <v>0</v>
      </c>
      <c r="N75" s="61">
        <v>0</v>
      </c>
      <c r="O75" s="26">
        <f t="shared" si="23"/>
        <v>579908.11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260517.99</v>
      </c>
      <c r="N76" s="35">
        <v>0</v>
      </c>
      <c r="O76" s="29">
        <f t="shared" si="23"/>
        <v>260517.99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161239.13</v>
      </c>
      <c r="O77" s="26">
        <f t="shared" si="23"/>
        <v>161239.13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110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2.3344545084493116</v>
      </c>
      <c r="C82" s="44">
        <v>2.291303028789929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2.040213664780743</v>
      </c>
      <c r="C83" s="44">
        <v>1.9257328408549323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1.8695466677409063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2.6027925081703103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2.1828994612458166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1.7311570478517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2.03616540090301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1.992898783938436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1.9777104054619405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2.2277547300856506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2.130181728068507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2.5296916313381943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2.4772744602829233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108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spans="1:14" ht="15.75">
      <c r="A97" s="70" t="s">
        <v>107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8">
    <mergeCell ref="A97:N97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2018-01-12T19:05:08Z</dcterms:modified>
  <cp:category/>
  <cp:version/>
  <cp:contentType/>
  <cp:contentStatus/>
</cp:coreProperties>
</file>