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<sst xmlns="http://schemas.openxmlformats.org/spreadsheetml/2006/main" count="113" uniqueCount="111">
  <si>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</si>
  <si>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</si>
  <si>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</si>
  <si>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</si>
  <si>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</si>
  <si>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</si>
  <si>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</si>
  <si>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</si>
  <si>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</si>
  <si>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</si>
  <si>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</si>
  <si>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</si>
  <si>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</si>
  <si>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</si>
  <si>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</si>
  <si>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</si>
  <si>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</si>
  <si>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</si>
  <si>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</si>
  <si>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</si>
  <si>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</si>
  <si>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</si>
  <si>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</si>
  <si>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</si>
  <si>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</si>
  <si>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</si>
  <si>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</si>
  <si>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</si>
  <si>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</si>
  <si>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</si>
  <si>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</si>
  <si>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</si>
  <si>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</si>
  <si>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</si>
  <si>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</si>
  <si>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</si>
  <si>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</si>
  <si>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</si>
  <si>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</si>
  <si>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</si>
  <si>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</si>
  <si>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</si>
  <si>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</si>
  <si>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</si>
  <si>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</si>
  <si>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</si>
  <si>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</si>
  <si>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</si>
  <si>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</si>
  <si>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</si>
  <si>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</si>
  <si>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</si>
  <si>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</si>
  <si>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</si>
  <si>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</si>
  <si>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</si>
  <si>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</si>
  <si>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</si>
  <si>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</si>
  <si>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</si>
  <si>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</si>
  <si>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</si>
  <si>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</si>
  <si>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</si>
  <si>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</si>
  <si>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</si>
  <si>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</si>
  <si>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</si>
  <si>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</si>
  <si>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</si>
  <si>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</si>
  <si>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</si>
  <si>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</si>
  <si>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</si>
  <si>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</si>
  <si>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</si>
  <si>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</si>
  <si>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</si>
  <si>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</si>
  <si>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</si>
  <si>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</si>
  <si>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</si>
  <si>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</si>
  <si>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</si>
  <si>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</si>
  <si>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</si>
  <si>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</si>
  <si>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</si>
  <si>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</si>
  <si>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</si>
  <si>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</si>
  <si>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</si>
  <si>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</si>
  <si>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</si>
  <si>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</si>
  <si>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</si>
  <si>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</si>
  <si>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</si>
  <si>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</si>
  <si>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</si>
  <si>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</si>
  <si>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</si>
  <si>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</si>
  <si>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</si>
  <si>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</si>
  <si>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</si>
  <si>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03/01/18 - VENCIMENTO 10/01/18</t>
  </si>
  <si>
    <r>
      <t>5.2.8. Ajuste de Remuneração Previsto Contratualmente</t>
    </r>
    <r>
      <rPr>
        <vertAlign val="superscript"/>
        <sz val="12"/>
        <rFont val="Calibri"/>
        <family val="2"/>
      </rPr>
      <t>(1)</t>
    </r>
    <r>
      <rPr>
        <sz val="12"/>
        <rFont val="Calibri"/>
        <family val="2"/>
      </rPr>
      <t xml:space="preserve"> </t>
    </r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</si>
  <si>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(2)</t>
    </r>
  </si>
  <si>
    <t>(1) Ajuste anual de remuneração, período de 05/12/16 a 20/12/17, vencimento em 2017, parcela 02/5.</t>
  </si>
  <si>
    <t>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</si>
</sst>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vertAlign val="superscript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4" fillId="0" borderId="12" xfId="0" applyFont="1" applyFill="1" applyBorder="1" applyAlignment="1">
      <alignment horizontal="left" vertical="center" indent="1"/>
    </xf>
    <xf numFmtId="172" fontId="44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4" fillId="0" borderId="10" xfId="5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indent="3"/>
    </xf>
    <xf numFmtId="172" fontId="44" fillId="0" borderId="10" xfId="52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4" fillId="0" borderId="10" xfId="0" applyFont="1" applyFill="1" applyBorder="1" applyAlignment="1">
      <alignment horizontal="left" vertical="center" indent="2"/>
    </xf>
    <xf numFmtId="172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52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horizontal="center" vertical="center"/>
    </xf>
    <xf numFmtId="173" fontId="44" fillId="0" borderId="10" xfId="52" applyNumberFormat="1" applyFont="1" applyFill="1" applyBorder="1" applyAlignment="1">
      <alignment vertical="center"/>
    </xf>
    <xf numFmtId="174" fontId="44" fillId="0" borderId="10" xfId="45" applyNumberFormat="1" applyFont="1" applyFill="1" applyBorder="1" applyAlignment="1">
      <alignment horizontal="center" vertical="center"/>
    </xf>
    <xf numFmtId="171" fontId="44" fillId="0" borderId="10" xfId="45" applyNumberFormat="1" applyFont="1" applyFill="1" applyBorder="1" applyAlignment="1">
      <alignment vertical="center"/>
    </xf>
    <xf numFmtId="170" fontId="44" fillId="0" borderId="10" xfId="45" applyNumberFormat="1" applyFont="1" applyFill="1" applyBorder="1" applyAlignment="1">
      <alignment horizontal="center" vertical="center"/>
    </xf>
    <xf numFmtId="170" fontId="44" fillId="0" borderId="10" xfId="45" applyNumberFormat="1" applyFont="1" applyFill="1" applyBorder="1" applyAlignment="1">
      <alignment vertical="center"/>
    </xf>
    <xf numFmtId="171" fontId="44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4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4" fillId="0" borderId="14" xfId="45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171" fontId="44" fillId="0" borderId="12" xfId="45" applyNumberFormat="1" applyFont="1" applyBorder="1" applyAlignment="1">
      <alignment vertical="center"/>
    </xf>
    <xf numFmtId="171" fontId="44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4" fillId="0" borderId="10" xfId="52" applyNumberFormat="1" applyFont="1" applyBorder="1" applyAlignment="1">
      <alignment vertical="center"/>
    </xf>
    <xf numFmtId="173" fontId="44" fillId="0" borderId="14" xfId="52" applyNumberFormat="1" applyFont="1" applyBorder="1" applyAlignment="1">
      <alignment vertical="center"/>
    </xf>
    <xf numFmtId="171" fontId="44" fillId="0" borderId="10" xfId="52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171" fontId="44" fillId="0" borderId="14" xfId="52" applyFont="1" applyFill="1" applyBorder="1" applyAlignment="1">
      <alignment vertical="center"/>
    </xf>
    <xf numFmtId="173" fontId="44" fillId="0" borderId="14" xfId="52" applyNumberFormat="1" applyFont="1" applyFill="1" applyBorder="1" applyAlignment="1">
      <alignment vertical="center"/>
    </xf>
    <xf numFmtId="170" fontId="44" fillId="0" borderId="14" xfId="45" applyNumberFormat="1" applyFont="1" applyFill="1" applyBorder="1" applyAlignment="1">
      <alignment vertical="center"/>
    </xf>
    <xf numFmtId="44" fontId="44" fillId="0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2"/>
    </xf>
    <xf numFmtId="0" fontId="44" fillId="34" borderId="10" xfId="0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 indent="1"/>
    </xf>
    <xf numFmtId="44" fontId="44" fillId="34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3"/>
    </xf>
    <xf numFmtId="172" fontId="44" fillId="34" borderId="10" xfId="52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horizontal="left" vertical="center" indent="1"/>
    </xf>
    <xf numFmtId="44" fontId="44" fillId="35" borderId="10" xfId="45" applyFont="1" applyFill="1" applyBorder="1" applyAlignment="1">
      <alignment horizontal="center" vertical="center"/>
    </xf>
    <xf numFmtId="171" fontId="45" fillId="0" borderId="10" xfId="45" applyNumberFormat="1" applyFont="1" applyBorder="1" applyAlignment="1">
      <alignment vertical="center"/>
    </xf>
    <xf numFmtId="44" fontId="45" fillId="0" borderId="10" xfId="45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71" fontId="45" fillId="0" borderId="10" xfId="45" applyNumberFormat="1" applyFont="1" applyFill="1" applyBorder="1" applyAlignment="1">
      <alignment vertical="center"/>
    </xf>
    <xf numFmtId="171" fontId="45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173" fontId="44" fillId="0" borderId="0" xfId="52" applyNumberFormat="1" applyFont="1" applyBorder="1" applyAlignment="1">
      <alignment vertical="center"/>
    </xf>
    <xf numFmtId="173" fontId="44" fillId="0" borderId="0" xfId="52" applyNumberFormat="1" applyFont="1" applyFill="1" applyBorder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219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219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219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3" sqref="E23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105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369490</v>
      </c>
      <c r="C7" s="10">
        <f>C8+C20+C24</f>
        <v>268253</v>
      </c>
      <c r="D7" s="10">
        <f>D8+D20+D24</f>
        <v>290922</v>
      </c>
      <c r="E7" s="10">
        <f>E8+E20+E24</f>
        <v>37678</v>
      </c>
      <c r="F7" s="10">
        <f aca="true" t="shared" si="0" ref="F7:N7">F8+F20+F24</f>
        <v>247102</v>
      </c>
      <c r="G7" s="10">
        <f t="shared" si="0"/>
        <v>378380</v>
      </c>
      <c r="H7" s="10">
        <f>H8+H20+H24</f>
        <v>255744</v>
      </c>
      <c r="I7" s="10">
        <f>I8+I20+I24</f>
        <v>77098</v>
      </c>
      <c r="J7" s="10">
        <f>J8+J20+J24</f>
        <v>323747</v>
      </c>
      <c r="K7" s="10">
        <f>K8+K20+K24</f>
        <v>232565</v>
      </c>
      <c r="L7" s="10">
        <f>L8+L20+L24</f>
        <v>295608</v>
      </c>
      <c r="M7" s="10">
        <f t="shared" si="0"/>
        <v>108377</v>
      </c>
      <c r="N7" s="10">
        <f t="shared" si="0"/>
        <v>69914</v>
      </c>
      <c r="O7" s="10">
        <f>+O8+O20+O24</f>
        <v>2954878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183826</v>
      </c>
      <c r="C8" s="12">
        <f>+C9+C12+C16</f>
        <v>140504</v>
      </c>
      <c r="D8" s="12">
        <f>+D9+D12+D16</f>
        <v>164837</v>
      </c>
      <c r="E8" s="12">
        <f>+E9+E12+E16</f>
        <v>19473</v>
      </c>
      <c r="F8" s="12">
        <f aca="true" t="shared" si="1" ref="F8:N8">+F9+F12+F16</f>
        <v>132876</v>
      </c>
      <c r="G8" s="12">
        <f t="shared" si="1"/>
        <v>203950</v>
      </c>
      <c r="H8" s="12">
        <f>+H9+H12+H16</f>
        <v>130040</v>
      </c>
      <c r="I8" s="12">
        <f>+I9+I12+I16</f>
        <v>39671</v>
      </c>
      <c r="J8" s="12">
        <f>+J9+J12+J16</f>
        <v>174111</v>
      </c>
      <c r="K8" s="12">
        <f>+K9+K12+K16</f>
        <v>124020</v>
      </c>
      <c r="L8" s="12">
        <f>+L9+L12+L16</f>
        <v>146021</v>
      </c>
      <c r="M8" s="12">
        <f t="shared" si="1"/>
        <v>60161</v>
      </c>
      <c r="N8" s="12">
        <f t="shared" si="1"/>
        <v>40744</v>
      </c>
      <c r="O8" s="12">
        <f>SUM(B8:N8)</f>
        <v>1560234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18880</v>
      </c>
      <c r="C9" s="14">
        <v>18350</v>
      </c>
      <c r="D9" s="14">
        <v>14306</v>
      </c>
      <c r="E9" s="14">
        <v>1762</v>
      </c>
      <c r="F9" s="14">
        <v>12266</v>
      </c>
      <c r="G9" s="14">
        <v>20979</v>
      </c>
      <c r="H9" s="14">
        <v>16850</v>
      </c>
      <c r="I9" s="14">
        <v>5311</v>
      </c>
      <c r="J9" s="14">
        <v>12613</v>
      </c>
      <c r="K9" s="14">
        <v>15880</v>
      </c>
      <c r="L9" s="14">
        <v>12757</v>
      </c>
      <c r="M9" s="14">
        <v>7260</v>
      </c>
      <c r="N9" s="14">
        <v>5074</v>
      </c>
      <c r="O9" s="12">
        <f aca="true" t="shared" si="2" ref="O9:O19">SUM(B9:N9)</f>
        <v>162288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18880</v>
      </c>
      <c r="C10" s="14">
        <f>+C9-C11</f>
        <v>18350</v>
      </c>
      <c r="D10" s="14">
        <f>+D9-D11</f>
        <v>14306</v>
      </c>
      <c r="E10" s="14">
        <f>+E9-E11</f>
        <v>1762</v>
      </c>
      <c r="F10" s="14">
        <f aca="true" t="shared" si="3" ref="F10:N10">+F9-F11</f>
        <v>12266</v>
      </c>
      <c r="G10" s="14">
        <f t="shared" si="3"/>
        <v>20979</v>
      </c>
      <c r="H10" s="14">
        <f>+H9-H11</f>
        <v>16850</v>
      </c>
      <c r="I10" s="14">
        <f>+I9-I11</f>
        <v>5311</v>
      </c>
      <c r="J10" s="14">
        <f>+J9-J11</f>
        <v>12613</v>
      </c>
      <c r="K10" s="14">
        <f>+K9-K11</f>
        <v>15880</v>
      </c>
      <c r="L10" s="14">
        <f>+L9-L11</f>
        <v>12757</v>
      </c>
      <c r="M10" s="14">
        <f t="shared" si="3"/>
        <v>7260</v>
      </c>
      <c r="N10" s="14">
        <f t="shared" si="3"/>
        <v>5074</v>
      </c>
      <c r="O10" s="12">
        <f t="shared" si="2"/>
        <v>162288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156304</v>
      </c>
      <c r="C12" s="14">
        <f>C13+C14+C15</f>
        <v>116140</v>
      </c>
      <c r="D12" s="14">
        <f>D13+D14+D15</f>
        <v>143425</v>
      </c>
      <c r="E12" s="14">
        <f>E13+E14+E15</f>
        <v>16873</v>
      </c>
      <c r="F12" s="14">
        <f aca="true" t="shared" si="4" ref="F12:N12">F13+F14+F15</f>
        <v>114724</v>
      </c>
      <c r="G12" s="14">
        <f t="shared" si="4"/>
        <v>173240</v>
      </c>
      <c r="H12" s="14">
        <f>H13+H14+H15</f>
        <v>107571</v>
      </c>
      <c r="I12" s="14">
        <f>I13+I14+I15</f>
        <v>32588</v>
      </c>
      <c r="J12" s="14">
        <f>J13+J14+J15</f>
        <v>153266</v>
      </c>
      <c r="K12" s="14">
        <f>K13+K14+K15</f>
        <v>102675</v>
      </c>
      <c r="L12" s="14">
        <f>L13+L14+L15</f>
        <v>125780</v>
      </c>
      <c r="M12" s="14">
        <f t="shared" si="4"/>
        <v>50400</v>
      </c>
      <c r="N12" s="14">
        <f t="shared" si="4"/>
        <v>34259</v>
      </c>
      <c r="O12" s="12">
        <f t="shared" si="2"/>
        <v>1327245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76932</v>
      </c>
      <c r="C13" s="14">
        <v>57956</v>
      </c>
      <c r="D13" s="14">
        <v>67407</v>
      </c>
      <c r="E13" s="14">
        <v>8366</v>
      </c>
      <c r="F13" s="14">
        <v>54736</v>
      </c>
      <c r="G13" s="14">
        <v>84283</v>
      </c>
      <c r="H13" s="14">
        <v>54723</v>
      </c>
      <c r="I13" s="14">
        <v>16687</v>
      </c>
      <c r="J13" s="14">
        <v>77633</v>
      </c>
      <c r="K13" s="14">
        <v>50395</v>
      </c>
      <c r="L13" s="14">
        <v>61891</v>
      </c>
      <c r="M13" s="14">
        <v>24244</v>
      </c>
      <c r="N13" s="14">
        <v>15826</v>
      </c>
      <c r="O13" s="12">
        <f t="shared" si="2"/>
        <v>651079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78254</v>
      </c>
      <c r="C14" s="14">
        <v>57001</v>
      </c>
      <c r="D14" s="14">
        <v>75272</v>
      </c>
      <c r="E14" s="14">
        <v>8368</v>
      </c>
      <c r="F14" s="14">
        <v>59152</v>
      </c>
      <c r="G14" s="14">
        <v>87086</v>
      </c>
      <c r="H14" s="14">
        <v>51907</v>
      </c>
      <c r="I14" s="14">
        <v>15611</v>
      </c>
      <c r="J14" s="14">
        <v>74842</v>
      </c>
      <c r="K14" s="14">
        <v>51380</v>
      </c>
      <c r="L14" s="14">
        <v>63049</v>
      </c>
      <c r="M14" s="14">
        <v>25736</v>
      </c>
      <c r="N14" s="14">
        <v>18175</v>
      </c>
      <c r="O14" s="12">
        <f t="shared" si="2"/>
        <v>665833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1118</v>
      </c>
      <c r="C15" s="14">
        <v>1183</v>
      </c>
      <c r="D15" s="14">
        <v>746</v>
      </c>
      <c r="E15" s="14">
        <v>139</v>
      </c>
      <c r="F15" s="14">
        <v>836</v>
      </c>
      <c r="G15" s="14">
        <v>1871</v>
      </c>
      <c r="H15" s="14">
        <v>941</v>
      </c>
      <c r="I15" s="14">
        <v>290</v>
      </c>
      <c r="J15" s="14">
        <v>791</v>
      </c>
      <c r="K15" s="14">
        <v>900</v>
      </c>
      <c r="L15" s="14">
        <v>840</v>
      </c>
      <c r="M15" s="14">
        <v>420</v>
      </c>
      <c r="N15" s="14">
        <v>258</v>
      </c>
      <c r="O15" s="12">
        <f t="shared" si="2"/>
        <v>10333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8642</v>
      </c>
      <c r="C16" s="14">
        <f>C17+C18+C19</f>
        <v>6014</v>
      </c>
      <c r="D16" s="14">
        <f>D17+D18+D19</f>
        <v>7106</v>
      </c>
      <c r="E16" s="14">
        <f>E17+E18+E19</f>
        <v>838</v>
      </c>
      <c r="F16" s="14">
        <f aca="true" t="shared" si="5" ref="F16:N16">F17+F18+F19</f>
        <v>5886</v>
      </c>
      <c r="G16" s="14">
        <f t="shared" si="5"/>
        <v>9731</v>
      </c>
      <c r="H16" s="14">
        <f>H17+H18+H19</f>
        <v>5619</v>
      </c>
      <c r="I16" s="14">
        <f>I17+I18+I19</f>
        <v>1772</v>
      </c>
      <c r="J16" s="14">
        <f>J17+J18+J19</f>
        <v>8232</v>
      </c>
      <c r="K16" s="14">
        <f>K17+K18+K19</f>
        <v>5465</v>
      </c>
      <c r="L16" s="14">
        <f>L17+L18+L19</f>
        <v>7484</v>
      </c>
      <c r="M16" s="14">
        <f t="shared" si="5"/>
        <v>2501</v>
      </c>
      <c r="N16" s="14">
        <f t="shared" si="5"/>
        <v>1411</v>
      </c>
      <c r="O16" s="12">
        <f t="shared" si="2"/>
        <v>70701</v>
      </c>
    </row>
    <row r="17" spans="1:26" ht="18.75" customHeight="1">
      <c r="A17" s="15" t="s">
        <v>16</v>
      </c>
      <c r="B17" s="14">
        <v>8596</v>
      </c>
      <c r="C17" s="14">
        <v>5978</v>
      </c>
      <c r="D17" s="14">
        <v>7072</v>
      </c>
      <c r="E17" s="14">
        <v>830</v>
      </c>
      <c r="F17" s="14">
        <v>5860</v>
      </c>
      <c r="G17" s="14">
        <v>9703</v>
      </c>
      <c r="H17" s="14">
        <v>5594</v>
      </c>
      <c r="I17" s="14">
        <v>1761</v>
      </c>
      <c r="J17" s="14">
        <v>8171</v>
      </c>
      <c r="K17" s="14">
        <v>5411</v>
      </c>
      <c r="L17" s="14">
        <v>7429</v>
      </c>
      <c r="M17" s="14">
        <v>2485</v>
      </c>
      <c r="N17" s="14">
        <v>1396</v>
      </c>
      <c r="O17" s="12">
        <f t="shared" si="2"/>
        <v>70286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41</v>
      </c>
      <c r="C18" s="14">
        <v>34</v>
      </c>
      <c r="D18" s="14">
        <v>27</v>
      </c>
      <c r="E18" s="14">
        <v>8</v>
      </c>
      <c r="F18" s="14">
        <v>24</v>
      </c>
      <c r="G18" s="14">
        <v>28</v>
      </c>
      <c r="H18" s="14">
        <v>23</v>
      </c>
      <c r="I18" s="14">
        <v>10</v>
      </c>
      <c r="J18" s="14">
        <v>47</v>
      </c>
      <c r="K18" s="14">
        <v>52</v>
      </c>
      <c r="L18" s="14">
        <v>49</v>
      </c>
      <c r="M18" s="14">
        <v>15</v>
      </c>
      <c r="N18" s="14">
        <v>14</v>
      </c>
      <c r="O18" s="12">
        <f t="shared" si="2"/>
        <v>372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5</v>
      </c>
      <c r="C19" s="14">
        <v>2</v>
      </c>
      <c r="D19" s="14">
        <v>7</v>
      </c>
      <c r="E19" s="14">
        <v>0</v>
      </c>
      <c r="F19" s="14">
        <v>2</v>
      </c>
      <c r="G19" s="14">
        <v>0</v>
      </c>
      <c r="H19" s="14">
        <v>2</v>
      </c>
      <c r="I19" s="14">
        <v>1</v>
      </c>
      <c r="J19" s="14">
        <v>14</v>
      </c>
      <c r="K19" s="14">
        <v>2</v>
      </c>
      <c r="L19" s="14">
        <v>6</v>
      </c>
      <c r="M19" s="14">
        <v>1</v>
      </c>
      <c r="N19" s="14">
        <v>1</v>
      </c>
      <c r="O19" s="12">
        <f t="shared" si="2"/>
        <v>43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116129</v>
      </c>
      <c r="C20" s="18">
        <f>C21+C22+C23</f>
        <v>70309</v>
      </c>
      <c r="D20" s="18">
        <f>D21+D22+D23</f>
        <v>68621</v>
      </c>
      <c r="E20" s="18">
        <f>E21+E22+E23</f>
        <v>8654</v>
      </c>
      <c r="F20" s="18">
        <f aca="true" t="shared" si="6" ref="F20:N20">F21+F22+F23</f>
        <v>60189</v>
      </c>
      <c r="G20" s="18">
        <f t="shared" si="6"/>
        <v>91112</v>
      </c>
      <c r="H20" s="18">
        <f>H21+H22+H23</f>
        <v>71680</v>
      </c>
      <c r="I20" s="18">
        <f>I21+I22+I23</f>
        <v>20898</v>
      </c>
      <c r="J20" s="18">
        <f>J21+J22+J23</f>
        <v>95286</v>
      </c>
      <c r="K20" s="18">
        <f>K21+K22+K23</f>
        <v>63553</v>
      </c>
      <c r="L20" s="18">
        <f>L21+L22+L23</f>
        <v>101211</v>
      </c>
      <c r="M20" s="18">
        <f t="shared" si="6"/>
        <v>33673</v>
      </c>
      <c r="N20" s="18">
        <f t="shared" si="6"/>
        <v>20638</v>
      </c>
      <c r="O20" s="12">
        <f aca="true" t="shared" si="7" ref="O20:O26">SUM(B20:N20)</f>
        <v>821953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60362</v>
      </c>
      <c r="C21" s="14">
        <v>39011</v>
      </c>
      <c r="D21" s="14">
        <v>34609</v>
      </c>
      <c r="E21" s="14">
        <v>4711</v>
      </c>
      <c r="F21" s="14">
        <v>31306</v>
      </c>
      <c r="G21" s="14">
        <v>48137</v>
      </c>
      <c r="H21" s="14">
        <v>40033</v>
      </c>
      <c r="I21" s="14">
        <v>11660</v>
      </c>
      <c r="J21" s="14">
        <v>52320</v>
      </c>
      <c r="K21" s="14">
        <v>33811</v>
      </c>
      <c r="L21" s="14">
        <v>53189</v>
      </c>
      <c r="M21" s="14">
        <v>17681</v>
      </c>
      <c r="N21" s="14">
        <v>10556</v>
      </c>
      <c r="O21" s="12">
        <f t="shared" si="7"/>
        <v>437386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55115</v>
      </c>
      <c r="C22" s="14">
        <v>30791</v>
      </c>
      <c r="D22" s="14">
        <v>33722</v>
      </c>
      <c r="E22" s="14">
        <v>3896</v>
      </c>
      <c r="F22" s="14">
        <v>28565</v>
      </c>
      <c r="G22" s="14">
        <v>42306</v>
      </c>
      <c r="H22" s="14">
        <v>31246</v>
      </c>
      <c r="I22" s="14">
        <v>9108</v>
      </c>
      <c r="J22" s="14">
        <v>42559</v>
      </c>
      <c r="K22" s="14">
        <v>29303</v>
      </c>
      <c r="L22" s="14">
        <v>47536</v>
      </c>
      <c r="M22" s="14">
        <v>15764</v>
      </c>
      <c r="N22" s="14">
        <v>9973</v>
      </c>
      <c r="O22" s="12">
        <f t="shared" si="7"/>
        <v>379884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652</v>
      </c>
      <c r="C23" s="14">
        <v>507</v>
      </c>
      <c r="D23" s="14">
        <v>290</v>
      </c>
      <c r="E23" s="14">
        <v>47</v>
      </c>
      <c r="F23" s="14">
        <v>318</v>
      </c>
      <c r="G23" s="14">
        <v>669</v>
      </c>
      <c r="H23" s="14">
        <v>401</v>
      </c>
      <c r="I23" s="14">
        <v>130</v>
      </c>
      <c r="J23" s="14">
        <v>407</v>
      </c>
      <c r="K23" s="14">
        <v>439</v>
      </c>
      <c r="L23" s="14">
        <v>486</v>
      </c>
      <c r="M23" s="14">
        <v>228</v>
      </c>
      <c r="N23" s="14">
        <v>109</v>
      </c>
      <c r="O23" s="12">
        <f t="shared" si="7"/>
        <v>4683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69535</v>
      </c>
      <c r="C24" s="14">
        <f>C25+C26</f>
        <v>57440</v>
      </c>
      <c r="D24" s="14">
        <f>D25+D26</f>
        <v>57464</v>
      </c>
      <c r="E24" s="14">
        <f>E25+E26</f>
        <v>9551</v>
      </c>
      <c r="F24" s="14">
        <f aca="true" t="shared" si="8" ref="F24:N24">F25+F26</f>
        <v>54037</v>
      </c>
      <c r="G24" s="14">
        <f t="shared" si="8"/>
        <v>83318</v>
      </c>
      <c r="H24" s="14">
        <f>H25+H26</f>
        <v>54024</v>
      </c>
      <c r="I24" s="14">
        <f>I25+I26</f>
        <v>16529</v>
      </c>
      <c r="J24" s="14">
        <f>J25+J26</f>
        <v>54350</v>
      </c>
      <c r="K24" s="14">
        <f>K25+K26</f>
        <v>44992</v>
      </c>
      <c r="L24" s="14">
        <f>L25+L26</f>
        <v>48376</v>
      </c>
      <c r="M24" s="14">
        <f t="shared" si="8"/>
        <v>14543</v>
      </c>
      <c r="N24" s="14">
        <f t="shared" si="8"/>
        <v>8532</v>
      </c>
      <c r="O24" s="12">
        <f t="shared" si="7"/>
        <v>572691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59589</v>
      </c>
      <c r="C25" s="14">
        <v>50837</v>
      </c>
      <c r="D25" s="14">
        <v>50364</v>
      </c>
      <c r="E25" s="14">
        <v>8560</v>
      </c>
      <c r="F25" s="14">
        <v>48050</v>
      </c>
      <c r="G25" s="14">
        <v>74286</v>
      </c>
      <c r="H25" s="14">
        <v>48449</v>
      </c>
      <c r="I25" s="14">
        <v>15010</v>
      </c>
      <c r="J25" s="14">
        <v>47036</v>
      </c>
      <c r="K25" s="14">
        <v>39954</v>
      </c>
      <c r="L25" s="14">
        <v>42191</v>
      </c>
      <c r="M25" s="14">
        <v>12559</v>
      </c>
      <c r="N25" s="14">
        <v>7122</v>
      </c>
      <c r="O25" s="12">
        <f t="shared" si="7"/>
        <v>504007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9946</v>
      </c>
      <c r="C26" s="14">
        <v>6603</v>
      </c>
      <c r="D26" s="14">
        <v>7100</v>
      </c>
      <c r="E26" s="14">
        <v>991</v>
      </c>
      <c r="F26" s="14">
        <v>5987</v>
      </c>
      <c r="G26" s="14">
        <v>9032</v>
      </c>
      <c r="H26" s="14">
        <v>5575</v>
      </c>
      <c r="I26" s="14">
        <v>1519</v>
      </c>
      <c r="J26" s="14">
        <v>7314</v>
      </c>
      <c r="K26" s="14">
        <v>5038</v>
      </c>
      <c r="L26" s="14">
        <v>6185</v>
      </c>
      <c r="M26" s="14">
        <v>1984</v>
      </c>
      <c r="N26" s="14">
        <v>1410</v>
      </c>
      <c r="O26" s="12">
        <f t="shared" si="7"/>
        <v>68684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777454.0804154001</v>
      </c>
      <c r="C36" s="60">
        <f aca="true" t="shared" si="11" ref="C36:N36">C37+C38+C39+C40</f>
        <v>546175.3730164999</v>
      </c>
      <c r="D36" s="60">
        <f t="shared" si="11"/>
        <v>554233.9778461</v>
      </c>
      <c r="E36" s="60">
        <f t="shared" si="11"/>
        <v>98153.86947519999</v>
      </c>
      <c r="F36" s="60">
        <f t="shared" si="11"/>
        <v>539593.9304391</v>
      </c>
      <c r="G36" s="60">
        <f t="shared" si="11"/>
        <v>659382.6440000001</v>
      </c>
      <c r="H36" s="60">
        <f t="shared" si="11"/>
        <v>524526.614</v>
      </c>
      <c r="I36" s="60">
        <f>I37+I38+I39+I40</f>
        <v>153694.3854196</v>
      </c>
      <c r="J36" s="60">
        <f>J37+J38+J39+J40</f>
        <v>645072.1743146001</v>
      </c>
      <c r="K36" s="60">
        <f>K37+K38+K39+K40</f>
        <v>521718.66847949993</v>
      </c>
      <c r="L36" s="60">
        <f>L37+L38+L39+L40</f>
        <v>633778.02065408</v>
      </c>
      <c r="M36" s="60">
        <f t="shared" si="11"/>
        <v>276570.8784891099</v>
      </c>
      <c r="N36" s="60">
        <f t="shared" si="11"/>
        <v>173244.31884384</v>
      </c>
      <c r="O36" s="60">
        <f>O37+O38+O39+O40</f>
        <v>6103598.935393029</v>
      </c>
    </row>
    <row r="37" spans="1:15" ht="18.75" customHeight="1">
      <c r="A37" s="57" t="s">
        <v>50</v>
      </c>
      <c r="B37" s="54">
        <f aca="true" t="shared" si="12" ref="B37:N37">B29*B7</f>
        <v>771827.6610000001</v>
      </c>
      <c r="C37" s="54">
        <f t="shared" si="12"/>
        <v>541334.5539999999</v>
      </c>
      <c r="D37" s="54">
        <f t="shared" si="12"/>
        <v>543500.4804</v>
      </c>
      <c r="E37" s="54">
        <f t="shared" si="12"/>
        <v>97744.26759999999</v>
      </c>
      <c r="F37" s="54">
        <f t="shared" si="12"/>
        <v>539003.5926</v>
      </c>
      <c r="G37" s="54">
        <f t="shared" si="12"/>
        <v>654559.562</v>
      </c>
      <c r="H37" s="54">
        <f t="shared" si="12"/>
        <v>520208.8704</v>
      </c>
      <c r="I37" s="54">
        <f>I29*I7</f>
        <v>153471.2788</v>
      </c>
      <c r="J37" s="54">
        <f>J29*J7</f>
        <v>639724.072</v>
      </c>
      <c r="K37" s="54">
        <f>K29*K7</f>
        <v>517573.4075</v>
      </c>
      <c r="L37" s="54">
        <f>L29*L7</f>
        <v>628965.1416</v>
      </c>
      <c r="M37" s="54">
        <f t="shared" si="12"/>
        <v>273760.30199999997</v>
      </c>
      <c r="N37" s="54">
        <f t="shared" si="12"/>
        <v>173037.15</v>
      </c>
      <c r="O37" s="56">
        <f>SUM(B37:N37)</f>
        <v>6054710.339899999</v>
      </c>
    </row>
    <row r="38" spans="1:15" ht="18.75" customHeight="1">
      <c r="A38" s="57" t="s">
        <v>51</v>
      </c>
      <c r="B38" s="54">
        <f aca="true" t="shared" si="13" ref="B38:N38">B30*B7</f>
        <v>-2288.8205846</v>
      </c>
      <c r="C38" s="54">
        <f t="shared" si="13"/>
        <v>-1574.5109834999998</v>
      </c>
      <c r="D38" s="54">
        <f t="shared" si="13"/>
        <v>-1614.6025539</v>
      </c>
      <c r="E38" s="54">
        <f t="shared" si="13"/>
        <v>-236.6781248</v>
      </c>
      <c r="F38" s="54">
        <f t="shared" si="13"/>
        <v>-1571.0621609</v>
      </c>
      <c r="G38" s="54">
        <f t="shared" si="13"/>
        <v>-1929.738</v>
      </c>
      <c r="H38" s="54">
        <f t="shared" si="13"/>
        <v>-1432.1664</v>
      </c>
      <c r="I38" s="54">
        <f>I30*I7</f>
        <v>-431.73338040000004</v>
      </c>
      <c r="J38" s="54">
        <f>J30*J7</f>
        <v>-1841.5376854</v>
      </c>
      <c r="K38" s="54">
        <f>K30*K7</f>
        <v>-1480.4390205</v>
      </c>
      <c r="L38" s="54">
        <f>L30*L7</f>
        <v>-1847.62094592</v>
      </c>
      <c r="M38" s="54">
        <f t="shared" si="13"/>
        <v>-798.58351089</v>
      </c>
      <c r="N38" s="54">
        <f t="shared" si="13"/>
        <v>-511.87115616</v>
      </c>
      <c r="O38" s="25">
        <f>SUM(B38:N38)</f>
        <v>-17559.36450697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4658.16</v>
      </c>
      <c r="C40" s="54">
        <v>4022.81</v>
      </c>
      <c r="D40" s="54">
        <v>10186.7</v>
      </c>
      <c r="E40" s="54">
        <v>0</v>
      </c>
      <c r="F40" s="54">
        <v>0</v>
      </c>
      <c r="G40" s="54">
        <v>4090.66</v>
      </c>
      <c r="H40" s="54">
        <v>3507.19</v>
      </c>
      <c r="I40" s="54">
        <v>0</v>
      </c>
      <c r="J40" s="54">
        <v>4643.04</v>
      </c>
      <c r="K40" s="54">
        <v>3507.1</v>
      </c>
      <c r="L40" s="54">
        <v>4058.26</v>
      </c>
      <c r="M40" s="54">
        <v>2338</v>
      </c>
      <c r="N40" s="54">
        <v>0</v>
      </c>
      <c r="O40" s="56">
        <f>SUM(B40:N40)</f>
        <v>41011.92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221385.62</v>
      </c>
      <c r="C42" s="25">
        <f aca="true" t="shared" si="15" ref="C42:N42">+C43+C46+C58+C59</f>
        <v>137203.21000000002</v>
      </c>
      <c r="D42" s="25">
        <f t="shared" si="15"/>
        <v>143607.14</v>
      </c>
      <c r="E42" s="25">
        <f t="shared" si="15"/>
        <v>31166.660000000003</v>
      </c>
      <c r="F42" s="25">
        <f t="shared" si="15"/>
        <v>155585.84000000003</v>
      </c>
      <c r="G42" s="25">
        <f t="shared" si="15"/>
        <v>168860.62</v>
      </c>
      <c r="H42" s="25">
        <f t="shared" si="15"/>
        <v>137680.13</v>
      </c>
      <c r="I42" s="25">
        <f>+I43+I46+I58+I59</f>
        <v>34335.14</v>
      </c>
      <c r="J42" s="25">
        <f>+J43+J46+J58+J59</f>
        <v>182954.83000000002</v>
      </c>
      <c r="K42" s="25">
        <f>+K43+K46+K58+K59</f>
        <v>125722.23999999999</v>
      </c>
      <c r="L42" s="25">
        <f>+L43+L46+L58+L59</f>
        <v>175276.06</v>
      </c>
      <c r="M42" s="25">
        <f t="shared" si="15"/>
        <v>75224.14</v>
      </c>
      <c r="N42" s="25">
        <f t="shared" si="15"/>
        <v>39645.600000000006</v>
      </c>
      <c r="O42" s="25">
        <f>+O43+O46+O58+O59</f>
        <v>1628647.23</v>
      </c>
    </row>
    <row r="43" spans="1:15" ht="18.75" customHeight="1">
      <c r="A43" s="17" t="s">
        <v>55</v>
      </c>
      <c r="B43" s="26">
        <f>B44+B45</f>
        <v>-71744</v>
      </c>
      <c r="C43" s="26">
        <f>C44+C45</f>
        <v>-69730</v>
      </c>
      <c r="D43" s="26">
        <f>D44+D45</f>
        <v>-54362.8</v>
      </c>
      <c r="E43" s="26">
        <f>E44+E45</f>
        <v>-6695.6</v>
      </c>
      <c r="F43" s="26">
        <f aca="true" t="shared" si="16" ref="F43:N43">F44+F45</f>
        <v>-46610.8</v>
      </c>
      <c r="G43" s="26">
        <f t="shared" si="16"/>
        <v>-79720.2</v>
      </c>
      <c r="H43" s="26">
        <f t="shared" si="16"/>
        <v>-64030</v>
      </c>
      <c r="I43" s="26">
        <f>I44+I45</f>
        <v>-20181.8</v>
      </c>
      <c r="J43" s="26">
        <f>J44+J45</f>
        <v>-47929.4</v>
      </c>
      <c r="K43" s="26">
        <f>K44+K45</f>
        <v>-60344</v>
      </c>
      <c r="L43" s="26">
        <f>L44+L45</f>
        <v>-48476.6</v>
      </c>
      <c r="M43" s="26">
        <f t="shared" si="16"/>
        <v>-27588</v>
      </c>
      <c r="N43" s="26">
        <f t="shared" si="16"/>
        <v>-19281.2</v>
      </c>
      <c r="O43" s="25">
        <f aca="true" t="shared" si="17" ref="O43:O59">SUM(B43:N43)</f>
        <v>-616694.4</v>
      </c>
    </row>
    <row r="44" spans="1:26" ht="18.75" customHeight="1">
      <c r="A44" s="13" t="s">
        <v>56</v>
      </c>
      <c r="B44" s="20">
        <f>ROUND(-B9*$D$3,2)</f>
        <v>-71744</v>
      </c>
      <c r="C44" s="20">
        <f>ROUND(-C9*$D$3,2)</f>
        <v>-69730</v>
      </c>
      <c r="D44" s="20">
        <f>ROUND(-D9*$D$3,2)</f>
        <v>-54362.8</v>
      </c>
      <c r="E44" s="20">
        <f>ROUND(-E9*$D$3,2)</f>
        <v>-6695.6</v>
      </c>
      <c r="F44" s="20">
        <f aca="true" t="shared" si="18" ref="F44:N44">ROUND(-F9*$D$3,2)</f>
        <v>-46610.8</v>
      </c>
      <c r="G44" s="20">
        <f t="shared" si="18"/>
        <v>-79720.2</v>
      </c>
      <c r="H44" s="20">
        <f t="shared" si="18"/>
        <v>-64030</v>
      </c>
      <c r="I44" s="20">
        <f>ROUND(-I9*$D$3,2)</f>
        <v>-20181.8</v>
      </c>
      <c r="J44" s="20">
        <f>ROUND(-J9*$D$3,2)</f>
        <v>-47929.4</v>
      </c>
      <c r="K44" s="20">
        <f>ROUND(-K9*$D$3,2)</f>
        <v>-60344</v>
      </c>
      <c r="L44" s="20">
        <f>ROUND(-L9*$D$3,2)</f>
        <v>-48476.6</v>
      </c>
      <c r="M44" s="20">
        <f t="shared" si="18"/>
        <v>-27588</v>
      </c>
      <c r="N44" s="20">
        <f t="shared" si="18"/>
        <v>-19281.2</v>
      </c>
      <c r="O44" s="46">
        <f t="shared" si="17"/>
        <v>-616694.4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293129.62</v>
      </c>
      <c r="C46" s="26">
        <f aca="true" t="shared" si="20" ref="C46:O46">SUM(C47:C57)</f>
        <v>206933.21000000002</v>
      </c>
      <c r="D46" s="26">
        <f t="shared" si="20"/>
        <v>197969.94</v>
      </c>
      <c r="E46" s="26">
        <f t="shared" si="20"/>
        <v>37862.26</v>
      </c>
      <c r="F46" s="26">
        <f t="shared" si="20"/>
        <v>202196.64</v>
      </c>
      <c r="G46" s="26">
        <f t="shared" si="20"/>
        <v>248580.82</v>
      </c>
      <c r="H46" s="26">
        <f t="shared" si="20"/>
        <v>201710.13</v>
      </c>
      <c r="I46" s="26">
        <f t="shared" si="20"/>
        <v>54516.94</v>
      </c>
      <c r="J46" s="26">
        <f t="shared" si="20"/>
        <v>230884.23</v>
      </c>
      <c r="K46" s="26">
        <f t="shared" si="20"/>
        <v>186066.24</v>
      </c>
      <c r="L46" s="26">
        <f t="shared" si="20"/>
        <v>223752.66</v>
      </c>
      <c r="M46" s="26">
        <f t="shared" si="20"/>
        <v>102812.14</v>
      </c>
      <c r="N46" s="26">
        <f t="shared" si="20"/>
        <v>58926.8</v>
      </c>
      <c r="O46" s="26">
        <f t="shared" si="20"/>
        <v>2245341.63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107</v>
      </c>
      <c r="B54" s="24">
        <f>54936.19+238193.43</f>
        <v>293129.62</v>
      </c>
      <c r="C54" s="24">
        <f>59807.64+147125.57</f>
        <v>206933.21000000002</v>
      </c>
      <c r="D54" s="24">
        <v>198469.94</v>
      </c>
      <c r="E54" s="24">
        <v>37862.26</v>
      </c>
      <c r="F54" s="24">
        <v>202696.64</v>
      </c>
      <c r="G54" s="24">
        <v>249080.82</v>
      </c>
      <c r="H54" s="24">
        <v>202210.13</v>
      </c>
      <c r="I54" s="24">
        <v>55516.94</v>
      </c>
      <c r="J54" s="24">
        <v>230884.23</v>
      </c>
      <c r="K54" s="24">
        <v>186066.24</v>
      </c>
      <c r="L54" s="24">
        <v>223752.66</v>
      </c>
      <c r="M54" s="24">
        <v>102812.14</v>
      </c>
      <c r="N54" s="24">
        <v>58926.8</v>
      </c>
      <c r="O54" s="24">
        <f t="shared" si="17"/>
        <v>2248341.63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102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103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998839.7004154001</v>
      </c>
      <c r="C61" s="29">
        <f t="shared" si="21"/>
        <v>683378.5830164999</v>
      </c>
      <c r="D61" s="29">
        <f t="shared" si="21"/>
        <v>697841.1178461</v>
      </c>
      <c r="E61" s="29">
        <f t="shared" si="21"/>
        <v>129320.52947519999</v>
      </c>
      <c r="F61" s="29">
        <f t="shared" si="21"/>
        <v>695179.7704391</v>
      </c>
      <c r="G61" s="29">
        <f t="shared" si="21"/>
        <v>828243.2640000001</v>
      </c>
      <c r="H61" s="29">
        <f t="shared" si="21"/>
        <v>662206.744</v>
      </c>
      <c r="I61" s="29">
        <f t="shared" si="21"/>
        <v>188029.52541960002</v>
      </c>
      <c r="J61" s="29">
        <f>+J36+J42</f>
        <v>828027.0043146</v>
      </c>
      <c r="K61" s="29">
        <f>+K36+K42</f>
        <v>647440.9084794999</v>
      </c>
      <c r="L61" s="29">
        <f>+L36+L42</f>
        <v>809054.08065408</v>
      </c>
      <c r="M61" s="29">
        <f t="shared" si="21"/>
        <v>351795.01848910993</v>
      </c>
      <c r="N61" s="29">
        <f t="shared" si="21"/>
        <v>212889.91884384002</v>
      </c>
      <c r="O61" s="29">
        <f>SUM(B61:N61)</f>
        <v>7732246.16539303</v>
      </c>
      <c r="P61"/>
      <c r="Q61" s="77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998839.7</v>
      </c>
      <c r="C64" s="36">
        <f aca="true" t="shared" si="22" ref="C64:N64">SUM(C65:C78)</f>
        <v>683378.58</v>
      </c>
      <c r="D64" s="36">
        <f t="shared" si="22"/>
        <v>697841.12</v>
      </c>
      <c r="E64" s="36">
        <f t="shared" si="22"/>
        <v>129320.53</v>
      </c>
      <c r="F64" s="36">
        <f t="shared" si="22"/>
        <v>695179.77</v>
      </c>
      <c r="G64" s="36">
        <f t="shared" si="22"/>
        <v>828243.26</v>
      </c>
      <c r="H64" s="36">
        <f t="shared" si="22"/>
        <v>662206.74</v>
      </c>
      <c r="I64" s="36">
        <f t="shared" si="22"/>
        <v>188029.53</v>
      </c>
      <c r="J64" s="36">
        <f t="shared" si="22"/>
        <v>828027</v>
      </c>
      <c r="K64" s="36">
        <f t="shared" si="22"/>
        <v>647440.91</v>
      </c>
      <c r="L64" s="36">
        <f t="shared" si="22"/>
        <v>809054.08</v>
      </c>
      <c r="M64" s="36">
        <f t="shared" si="22"/>
        <v>351795.02</v>
      </c>
      <c r="N64" s="36">
        <f t="shared" si="22"/>
        <v>212889.92</v>
      </c>
      <c r="O64" s="29">
        <f>SUM(O65:O78)</f>
        <v>7732246.16</v>
      </c>
    </row>
    <row r="65" spans="1:16" ht="18.75" customHeight="1">
      <c r="A65" s="17" t="s">
        <v>70</v>
      </c>
      <c r="B65" s="36">
        <f>190121.46+1150.94</f>
        <v>191272.4</v>
      </c>
      <c r="C65" s="36">
        <f>196446.78+1168.64</f>
        <v>197615.42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388887.82</v>
      </c>
      <c r="P65"/>
    </row>
    <row r="66" spans="1:16" ht="18.75" customHeight="1">
      <c r="A66" s="17" t="s">
        <v>71</v>
      </c>
      <c r="B66" s="36">
        <f>804060.08+3507.22</f>
        <v>807567.2999999999</v>
      </c>
      <c r="C66" s="36">
        <f>482908.99+2854.17</f>
        <v>485763.16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1293330.46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697841.12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697841.12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129320.53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129320.53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695179.77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695179.77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828243.26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828243.26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662206.74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662206.74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188029.53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188029.53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828027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828027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647440.91</v>
      </c>
      <c r="L74" s="35">
        <v>0</v>
      </c>
      <c r="M74" s="35">
        <v>0</v>
      </c>
      <c r="N74" s="35">
        <v>0</v>
      </c>
      <c r="O74" s="29">
        <f t="shared" si="23"/>
        <v>647440.91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809054.08</v>
      </c>
      <c r="M75" s="35">
        <v>0</v>
      </c>
      <c r="N75" s="61">
        <v>0</v>
      </c>
      <c r="O75" s="26">
        <f t="shared" si="23"/>
        <v>809054.08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351795.02</v>
      </c>
      <c r="N76" s="35">
        <v>0</v>
      </c>
      <c r="O76" s="29">
        <f t="shared" si="23"/>
        <v>351795.02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212889.92</v>
      </c>
      <c r="O77" s="26">
        <f t="shared" si="23"/>
        <v>212889.92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2.3358473917027394</v>
      </c>
      <c r="C82" s="44">
        <v>2.2986190404951525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2.041011694622982</v>
      </c>
      <c r="C83" s="44">
        <v>1.9264585709144708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1.8700795328167001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2.605071115112267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2.1836890451679873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1.7318356784185212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2.0372693943943943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1.9934938055409999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1.9781778188356958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2.2282440112635173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2.1302527693908146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2.530360486903217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2.477963195409217</v>
      </c>
      <c r="O94" s="50"/>
      <c r="P94"/>
      <c r="Z94"/>
    </row>
    <row r="95" spans="1:14" ht="21" customHeight="1">
      <c r="A95" s="67" t="s">
        <v>104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109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7" spans="1:14" ht="15.75">
      <c r="A97" s="70" t="s">
        <v>110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8">
    <mergeCell ref="A97:N97"/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2018-01-09T18:04:16Z</cp:lastPrinted>
  <dcterms:created xsi:type="dcterms:W3CDTF">2012-11-28T17:54:39Z</dcterms:created>
  <dcterms:modified xsi:type="dcterms:W3CDTF">2018-01-09T18:07:33Z</dcterms:modified>
  <cp:category/>
  <cp:version/>
  <cp:contentType/>
  <cp:contentStatus/>
</cp:coreProperties>
</file>