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<sst xmlns="http://schemas.openxmlformats.org/spreadsheetml/2006/main" count="112" uniqueCount="110">
  <si>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</si>
  <si>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</si>
  <si>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</si>
  <si>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</si>
  <si>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</si>
  <si>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</si>
  <si>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</si>
  <si>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</si>
  <si>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</si>
  <si>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</si>
  <si>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</si>
  <si>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</si>
  <si>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</si>
  <si>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</si>
  <si>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</si>
  <si>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</si>
  <si>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</si>
  <si>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</si>
  <si>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</si>
  <si>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</si>
  <si>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</si>
  <si>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</si>
  <si>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</si>
  <si>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</si>
  <si>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</si>
  <si>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</si>
  <si>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</si>
  <si>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</si>
  <si>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</si>
  <si>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</si>
  <si>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</si>
  <si>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</si>
  <si>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</si>
  <si>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</si>
  <si>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</si>
  <si>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</si>
  <si>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</si>
  <si>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</si>
  <si>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</si>
  <si>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</si>
  <si>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</si>
  <si>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</si>
  <si>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</si>
  <si>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</si>
  <si>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</si>
  <si>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</si>
  <si>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</si>
  <si>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</si>
  <si>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</si>
  <si>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</si>
  <si>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</si>
  <si>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</si>
  <si>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</si>
  <si>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</si>
  <si>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</si>
  <si>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</si>
  <si>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</si>
  <si>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</si>
  <si>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</si>
  <si>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</si>
  <si>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</si>
  <si>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</si>
  <si>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</si>
  <si>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</si>
  <si>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</si>
  <si>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</si>
  <si>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</si>
  <si>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</si>
  <si>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</si>
  <si>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</si>
  <si>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</si>
  <si>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</si>
  <si>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</si>
  <si>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</si>
  <si>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</si>
  <si>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</si>
  <si>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</si>
  <si>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</si>
  <si>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</si>
  <si>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</si>
  <si>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</si>
  <si>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</si>
  <si>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</si>
  <si>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</si>
  <si>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</si>
  <si>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</si>
  <si>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</si>
  <si>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</si>
  <si>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</si>
  <si>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</si>
  <si>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</si>
  <si>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</si>
  <si>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</si>
  <si>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</si>
  <si>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</si>
  <si>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</si>
  <si>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</si>
  <si>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</si>
  <si>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</si>
  <si>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</si>
  <si>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</si>
  <si>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</si>
  <si>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</si>
  <si>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</si>
  <si>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</si>
  <si>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</si>
  <si>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</si>
  <si>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02/01/18 - VENCIMENTO 09/01/18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</si>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</sst>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02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02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02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325222</v>
      </c>
      <c r="C7" s="10">
        <f>C8+C20+C24</f>
        <v>231924</v>
      </c>
      <c r="D7" s="10">
        <f>D8+D20+D24</f>
        <v>252118</v>
      </c>
      <c r="E7" s="10">
        <f>E8+E20+E24</f>
        <v>29540</v>
      </c>
      <c r="F7" s="10">
        <f aca="true" t="shared" si="0" ref="F7:N7">F8+F20+F24</f>
        <v>212474</v>
      </c>
      <c r="G7" s="10">
        <f t="shared" si="0"/>
        <v>319988</v>
      </c>
      <c r="H7" s="10">
        <f>H8+H20+H24</f>
        <v>219877</v>
      </c>
      <c r="I7" s="10">
        <f>I8+I20+I24</f>
        <v>63252</v>
      </c>
      <c r="J7" s="10">
        <f>J8+J20+J24</f>
        <v>289358</v>
      </c>
      <c r="K7" s="10">
        <f>K8+K20+K24</f>
        <v>206286</v>
      </c>
      <c r="L7" s="10">
        <f>L8+L20+L24</f>
        <v>266723</v>
      </c>
      <c r="M7" s="10">
        <f t="shared" si="0"/>
        <v>96420</v>
      </c>
      <c r="N7" s="10">
        <f t="shared" si="0"/>
        <v>61825</v>
      </c>
      <c r="O7" s="10">
        <f>+O8+O20+O24</f>
        <v>2575007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162134</v>
      </c>
      <c r="C8" s="12">
        <f>+C9+C12+C16</f>
        <v>121491</v>
      </c>
      <c r="D8" s="12">
        <f>+D9+D12+D16</f>
        <v>143109</v>
      </c>
      <c r="E8" s="12">
        <f>+E9+E12+E16</f>
        <v>15044</v>
      </c>
      <c r="F8" s="12">
        <f aca="true" t="shared" si="1" ref="F8:N8">+F9+F12+F16</f>
        <v>114423</v>
      </c>
      <c r="G8" s="12">
        <f t="shared" si="1"/>
        <v>173029</v>
      </c>
      <c r="H8" s="12">
        <f>+H9+H12+H16</f>
        <v>111537</v>
      </c>
      <c r="I8" s="12">
        <f>+I9+I12+I16</f>
        <v>32883</v>
      </c>
      <c r="J8" s="12">
        <f>+J9+J12+J16</f>
        <v>154373</v>
      </c>
      <c r="K8" s="12">
        <f>+K9+K12+K16</f>
        <v>110232</v>
      </c>
      <c r="L8" s="12">
        <f>+L9+L12+L16</f>
        <v>131235</v>
      </c>
      <c r="M8" s="12">
        <f t="shared" si="1"/>
        <v>53508</v>
      </c>
      <c r="N8" s="12">
        <f t="shared" si="1"/>
        <v>35875</v>
      </c>
      <c r="O8" s="12">
        <f>SUM(B8:N8)</f>
        <v>1358873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20074</v>
      </c>
      <c r="C9" s="14">
        <v>18234</v>
      </c>
      <c r="D9" s="14">
        <v>14841</v>
      </c>
      <c r="E9" s="14">
        <v>1546</v>
      </c>
      <c r="F9" s="14">
        <v>12946</v>
      </c>
      <c r="G9" s="14">
        <v>20455</v>
      </c>
      <c r="H9" s="14">
        <v>16713</v>
      </c>
      <c r="I9" s="14">
        <v>4849</v>
      </c>
      <c r="J9" s="14">
        <v>13473</v>
      </c>
      <c r="K9" s="14">
        <v>16460</v>
      </c>
      <c r="L9" s="14">
        <v>13455</v>
      </c>
      <c r="M9" s="14">
        <v>7333</v>
      </c>
      <c r="N9" s="14">
        <v>4913</v>
      </c>
      <c r="O9" s="12">
        <f aca="true" t="shared" si="2" ref="O9:O19">SUM(B9:N9)</f>
        <v>165292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20074</v>
      </c>
      <c r="C10" s="14">
        <f>+C9-C11</f>
        <v>18234</v>
      </c>
      <c r="D10" s="14">
        <f>+D9-D11</f>
        <v>14841</v>
      </c>
      <c r="E10" s="14">
        <f>+E9-E11</f>
        <v>1546</v>
      </c>
      <c r="F10" s="14">
        <f aca="true" t="shared" si="3" ref="F10:N10">+F9-F11</f>
        <v>12946</v>
      </c>
      <c r="G10" s="14">
        <f t="shared" si="3"/>
        <v>20455</v>
      </c>
      <c r="H10" s="14">
        <f>+H9-H11</f>
        <v>16713</v>
      </c>
      <c r="I10" s="14">
        <f>+I9-I11</f>
        <v>4849</v>
      </c>
      <c r="J10" s="14">
        <f>+J9-J11</f>
        <v>13473</v>
      </c>
      <c r="K10" s="14">
        <f>+K9-K11</f>
        <v>16460</v>
      </c>
      <c r="L10" s="14">
        <f>+L9-L11</f>
        <v>13455</v>
      </c>
      <c r="M10" s="14">
        <f t="shared" si="3"/>
        <v>7333</v>
      </c>
      <c r="N10" s="14">
        <f t="shared" si="3"/>
        <v>4913</v>
      </c>
      <c r="O10" s="12">
        <f t="shared" si="2"/>
        <v>165292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134513</v>
      </c>
      <c r="C12" s="14">
        <f>C13+C14+C15</f>
        <v>98030</v>
      </c>
      <c r="D12" s="14">
        <f>D13+D14+D15</f>
        <v>122001</v>
      </c>
      <c r="E12" s="14">
        <f>E13+E14+E15</f>
        <v>12850</v>
      </c>
      <c r="F12" s="14">
        <f aca="true" t="shared" si="4" ref="F12:N12">F13+F14+F15</f>
        <v>96364</v>
      </c>
      <c r="G12" s="14">
        <f t="shared" si="4"/>
        <v>144363</v>
      </c>
      <c r="H12" s="14">
        <f>H13+H14+H15</f>
        <v>90043</v>
      </c>
      <c r="I12" s="14">
        <f>I13+I14+I15</f>
        <v>26522</v>
      </c>
      <c r="J12" s="14">
        <f>J13+J14+J15</f>
        <v>133410</v>
      </c>
      <c r="K12" s="14">
        <f>K13+K14+K15</f>
        <v>88837</v>
      </c>
      <c r="L12" s="14">
        <f>L13+L14+L15</f>
        <v>111026</v>
      </c>
      <c r="M12" s="14">
        <f t="shared" si="4"/>
        <v>43950</v>
      </c>
      <c r="N12" s="14">
        <f t="shared" si="4"/>
        <v>29699</v>
      </c>
      <c r="O12" s="12">
        <f t="shared" si="2"/>
        <v>1131608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64476</v>
      </c>
      <c r="C13" s="14">
        <v>48292</v>
      </c>
      <c r="D13" s="14">
        <v>55804</v>
      </c>
      <c r="E13" s="14">
        <v>6192</v>
      </c>
      <c r="F13" s="14">
        <v>45074</v>
      </c>
      <c r="G13" s="14">
        <v>68568</v>
      </c>
      <c r="H13" s="14">
        <v>44742</v>
      </c>
      <c r="I13" s="14">
        <v>13318</v>
      </c>
      <c r="J13" s="14">
        <v>67019</v>
      </c>
      <c r="K13" s="14">
        <v>42649</v>
      </c>
      <c r="L13" s="14">
        <v>53677</v>
      </c>
      <c r="M13" s="14">
        <v>20637</v>
      </c>
      <c r="N13" s="14">
        <v>13476</v>
      </c>
      <c r="O13" s="12">
        <f t="shared" si="2"/>
        <v>543924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69095</v>
      </c>
      <c r="C14" s="14">
        <v>48679</v>
      </c>
      <c r="D14" s="14">
        <v>65576</v>
      </c>
      <c r="E14" s="14">
        <v>6541</v>
      </c>
      <c r="F14" s="14">
        <v>50547</v>
      </c>
      <c r="G14" s="14">
        <v>74281</v>
      </c>
      <c r="H14" s="14">
        <v>44565</v>
      </c>
      <c r="I14" s="14">
        <v>12956</v>
      </c>
      <c r="J14" s="14">
        <v>65735</v>
      </c>
      <c r="K14" s="14">
        <v>45432</v>
      </c>
      <c r="L14" s="14">
        <v>56614</v>
      </c>
      <c r="M14" s="14">
        <v>22979</v>
      </c>
      <c r="N14" s="14">
        <v>16011</v>
      </c>
      <c r="O14" s="12">
        <f t="shared" si="2"/>
        <v>579011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942</v>
      </c>
      <c r="C15" s="14">
        <v>1059</v>
      </c>
      <c r="D15" s="14">
        <v>621</v>
      </c>
      <c r="E15" s="14">
        <v>117</v>
      </c>
      <c r="F15" s="14">
        <v>743</v>
      </c>
      <c r="G15" s="14">
        <v>1514</v>
      </c>
      <c r="H15" s="14">
        <v>736</v>
      </c>
      <c r="I15" s="14">
        <v>248</v>
      </c>
      <c r="J15" s="14">
        <v>656</v>
      </c>
      <c r="K15" s="14">
        <v>756</v>
      </c>
      <c r="L15" s="14">
        <v>735</v>
      </c>
      <c r="M15" s="14">
        <v>334</v>
      </c>
      <c r="N15" s="14">
        <v>212</v>
      </c>
      <c r="O15" s="12">
        <f t="shared" si="2"/>
        <v>8673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7547</v>
      </c>
      <c r="C16" s="14">
        <f>C17+C18+C19</f>
        <v>5227</v>
      </c>
      <c r="D16" s="14">
        <f>D17+D18+D19</f>
        <v>6267</v>
      </c>
      <c r="E16" s="14">
        <f>E17+E18+E19</f>
        <v>648</v>
      </c>
      <c r="F16" s="14">
        <f aca="true" t="shared" si="5" ref="F16:N16">F17+F18+F19</f>
        <v>5113</v>
      </c>
      <c r="G16" s="14">
        <f t="shared" si="5"/>
        <v>8211</v>
      </c>
      <c r="H16" s="14">
        <f>H17+H18+H19</f>
        <v>4781</v>
      </c>
      <c r="I16" s="14">
        <f>I17+I18+I19</f>
        <v>1512</v>
      </c>
      <c r="J16" s="14">
        <f>J17+J18+J19</f>
        <v>7490</v>
      </c>
      <c r="K16" s="14">
        <f>K17+K18+K19</f>
        <v>4935</v>
      </c>
      <c r="L16" s="14">
        <f>L17+L18+L19</f>
        <v>6754</v>
      </c>
      <c r="M16" s="14">
        <f t="shared" si="5"/>
        <v>2225</v>
      </c>
      <c r="N16" s="14">
        <f t="shared" si="5"/>
        <v>1263</v>
      </c>
      <c r="O16" s="12">
        <f t="shared" si="2"/>
        <v>61973</v>
      </c>
    </row>
    <row r="17" spans="1:26" ht="18.75" customHeight="1">
      <c r="A17" s="15" t="s">
        <v>16</v>
      </c>
      <c r="B17" s="14">
        <v>7493</v>
      </c>
      <c r="C17" s="14">
        <v>5205</v>
      </c>
      <c r="D17" s="14">
        <v>6236</v>
      </c>
      <c r="E17" s="14">
        <v>642</v>
      </c>
      <c r="F17" s="14">
        <v>5085</v>
      </c>
      <c r="G17" s="14">
        <v>8177</v>
      </c>
      <c r="H17" s="14">
        <v>4753</v>
      </c>
      <c r="I17" s="14">
        <v>1503</v>
      </c>
      <c r="J17" s="14">
        <v>7435</v>
      </c>
      <c r="K17" s="14">
        <v>4901</v>
      </c>
      <c r="L17" s="14">
        <v>6707</v>
      </c>
      <c r="M17" s="14">
        <v>2211</v>
      </c>
      <c r="N17" s="14">
        <v>1244</v>
      </c>
      <c r="O17" s="12">
        <f t="shared" si="2"/>
        <v>61592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42</v>
      </c>
      <c r="C18" s="14">
        <v>20</v>
      </c>
      <c r="D18" s="14">
        <v>25</v>
      </c>
      <c r="E18" s="14">
        <v>6</v>
      </c>
      <c r="F18" s="14">
        <v>27</v>
      </c>
      <c r="G18" s="14">
        <v>32</v>
      </c>
      <c r="H18" s="14">
        <v>28</v>
      </c>
      <c r="I18" s="14">
        <v>9</v>
      </c>
      <c r="J18" s="14">
        <v>46</v>
      </c>
      <c r="K18" s="14">
        <v>33</v>
      </c>
      <c r="L18" s="14">
        <v>46</v>
      </c>
      <c r="M18" s="14">
        <v>10</v>
      </c>
      <c r="N18" s="14">
        <v>17</v>
      </c>
      <c r="O18" s="12">
        <f t="shared" si="2"/>
        <v>341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2</v>
      </c>
      <c r="D19" s="14">
        <v>6</v>
      </c>
      <c r="E19" s="14">
        <v>0</v>
      </c>
      <c r="F19" s="14">
        <v>1</v>
      </c>
      <c r="G19" s="14">
        <v>2</v>
      </c>
      <c r="H19" s="14">
        <v>0</v>
      </c>
      <c r="I19" s="14">
        <v>0</v>
      </c>
      <c r="J19" s="14">
        <v>9</v>
      </c>
      <c r="K19" s="14">
        <v>1</v>
      </c>
      <c r="L19" s="14">
        <v>1</v>
      </c>
      <c r="M19" s="14">
        <v>4</v>
      </c>
      <c r="N19" s="14">
        <v>2</v>
      </c>
      <c r="O19" s="12">
        <f t="shared" si="2"/>
        <v>40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100714</v>
      </c>
      <c r="C20" s="18">
        <f>C21+C22+C23</f>
        <v>59726</v>
      </c>
      <c r="D20" s="18">
        <f>D21+D22+D23</f>
        <v>58592</v>
      </c>
      <c r="E20" s="18">
        <f>E21+E22+E23</f>
        <v>6809</v>
      </c>
      <c r="F20" s="18">
        <f aca="true" t="shared" si="6" ref="F20:N20">F21+F22+F23</f>
        <v>50972</v>
      </c>
      <c r="G20" s="18">
        <f t="shared" si="6"/>
        <v>75292</v>
      </c>
      <c r="H20" s="18">
        <f>H21+H22+H23</f>
        <v>60991</v>
      </c>
      <c r="I20" s="18">
        <f>I21+I22+I23</f>
        <v>16508</v>
      </c>
      <c r="J20" s="18">
        <f>J21+J22+J23</f>
        <v>84461</v>
      </c>
      <c r="K20" s="18">
        <f>K21+K22+K23</f>
        <v>55054</v>
      </c>
      <c r="L20" s="18">
        <f>L21+L22+L23</f>
        <v>90727</v>
      </c>
      <c r="M20" s="18">
        <f t="shared" si="6"/>
        <v>29656</v>
      </c>
      <c r="N20" s="18">
        <f t="shared" si="6"/>
        <v>18285</v>
      </c>
      <c r="O20" s="12">
        <f aca="true" t="shared" si="7" ref="O20:O26">SUM(B20:N20)</f>
        <v>707787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51811</v>
      </c>
      <c r="C21" s="14">
        <v>32535</v>
      </c>
      <c r="D21" s="14">
        <v>28381</v>
      </c>
      <c r="E21" s="14">
        <v>3550</v>
      </c>
      <c r="F21" s="14">
        <v>25876</v>
      </c>
      <c r="G21" s="14">
        <v>38226</v>
      </c>
      <c r="H21" s="14">
        <v>33351</v>
      </c>
      <c r="I21" s="14">
        <v>9094</v>
      </c>
      <c r="J21" s="14">
        <v>46217</v>
      </c>
      <c r="K21" s="14">
        <v>28773</v>
      </c>
      <c r="L21" s="14">
        <v>47120</v>
      </c>
      <c r="M21" s="14">
        <v>15290</v>
      </c>
      <c r="N21" s="14">
        <v>9201</v>
      </c>
      <c r="O21" s="12">
        <f t="shared" si="7"/>
        <v>369425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48369</v>
      </c>
      <c r="C22" s="14">
        <v>26750</v>
      </c>
      <c r="D22" s="14">
        <v>29970</v>
      </c>
      <c r="E22" s="14">
        <v>3211</v>
      </c>
      <c r="F22" s="14">
        <v>24792</v>
      </c>
      <c r="G22" s="14">
        <v>36493</v>
      </c>
      <c r="H22" s="14">
        <v>27292</v>
      </c>
      <c r="I22" s="14">
        <v>7298</v>
      </c>
      <c r="J22" s="14">
        <v>37903</v>
      </c>
      <c r="K22" s="14">
        <v>25926</v>
      </c>
      <c r="L22" s="14">
        <v>43152</v>
      </c>
      <c r="M22" s="14">
        <v>14164</v>
      </c>
      <c r="N22" s="14">
        <v>8985</v>
      </c>
      <c r="O22" s="12">
        <f t="shared" si="7"/>
        <v>334305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534</v>
      </c>
      <c r="C23" s="14">
        <v>441</v>
      </c>
      <c r="D23" s="14">
        <v>241</v>
      </c>
      <c r="E23" s="14">
        <v>48</v>
      </c>
      <c r="F23" s="14">
        <v>304</v>
      </c>
      <c r="G23" s="14">
        <v>573</v>
      </c>
      <c r="H23" s="14">
        <v>348</v>
      </c>
      <c r="I23" s="14">
        <v>116</v>
      </c>
      <c r="J23" s="14">
        <v>341</v>
      </c>
      <c r="K23" s="14">
        <v>355</v>
      </c>
      <c r="L23" s="14">
        <v>455</v>
      </c>
      <c r="M23" s="14">
        <v>202</v>
      </c>
      <c r="N23" s="14">
        <v>99</v>
      </c>
      <c r="O23" s="12">
        <f t="shared" si="7"/>
        <v>4057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62374</v>
      </c>
      <c r="C24" s="14">
        <f>C25+C26</f>
        <v>50707</v>
      </c>
      <c r="D24" s="14">
        <f>D25+D26</f>
        <v>50417</v>
      </c>
      <c r="E24" s="14">
        <f>E25+E26</f>
        <v>7687</v>
      </c>
      <c r="F24" s="14">
        <f aca="true" t="shared" si="8" ref="F24:N24">F25+F26</f>
        <v>47079</v>
      </c>
      <c r="G24" s="14">
        <f t="shared" si="8"/>
        <v>71667</v>
      </c>
      <c r="H24" s="14">
        <f>H25+H26</f>
        <v>47349</v>
      </c>
      <c r="I24" s="14">
        <f>I25+I26</f>
        <v>13861</v>
      </c>
      <c r="J24" s="14">
        <f>J25+J26</f>
        <v>50524</v>
      </c>
      <c r="K24" s="14">
        <f>K25+K26</f>
        <v>41000</v>
      </c>
      <c r="L24" s="14">
        <f>L25+L26</f>
        <v>44761</v>
      </c>
      <c r="M24" s="14">
        <f t="shared" si="8"/>
        <v>13256</v>
      </c>
      <c r="N24" s="14">
        <f t="shared" si="8"/>
        <v>7665</v>
      </c>
      <c r="O24" s="12">
        <f t="shared" si="7"/>
        <v>508347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53268</v>
      </c>
      <c r="C25" s="14">
        <v>44693</v>
      </c>
      <c r="D25" s="14">
        <v>44126</v>
      </c>
      <c r="E25" s="14">
        <v>6947</v>
      </c>
      <c r="F25" s="14">
        <v>41785</v>
      </c>
      <c r="G25" s="14">
        <v>63821</v>
      </c>
      <c r="H25" s="14">
        <v>42503</v>
      </c>
      <c r="I25" s="14">
        <v>12541</v>
      </c>
      <c r="J25" s="14">
        <v>43560</v>
      </c>
      <c r="K25" s="14">
        <v>36318</v>
      </c>
      <c r="L25" s="14">
        <v>38945</v>
      </c>
      <c r="M25" s="14">
        <v>11426</v>
      </c>
      <c r="N25" s="14">
        <v>6346</v>
      </c>
      <c r="O25" s="12">
        <f t="shared" si="7"/>
        <v>446279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9106</v>
      </c>
      <c r="C26" s="14">
        <v>6014</v>
      </c>
      <c r="D26" s="14">
        <v>6291</v>
      </c>
      <c r="E26" s="14">
        <v>740</v>
      </c>
      <c r="F26" s="14">
        <v>5294</v>
      </c>
      <c r="G26" s="14">
        <v>7846</v>
      </c>
      <c r="H26" s="14">
        <v>4846</v>
      </c>
      <c r="I26" s="14">
        <v>1320</v>
      </c>
      <c r="J26" s="14">
        <v>6964</v>
      </c>
      <c r="K26" s="14">
        <v>4682</v>
      </c>
      <c r="L26" s="14">
        <v>5816</v>
      </c>
      <c r="M26" s="14">
        <v>1830</v>
      </c>
      <c r="N26" s="14">
        <v>1319</v>
      </c>
      <c r="O26" s="12">
        <f t="shared" si="7"/>
        <v>62068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685256.8751121201</v>
      </c>
      <c r="C36" s="60">
        <f aca="true" t="shared" si="11" ref="C36:N36">C37+C38+C39+C40</f>
        <v>473076.68408199993</v>
      </c>
      <c r="D36" s="60">
        <f t="shared" si="11"/>
        <v>481955.7053059001</v>
      </c>
      <c r="E36" s="60">
        <f t="shared" si="11"/>
        <v>77093.38953599999</v>
      </c>
      <c r="F36" s="60">
        <f t="shared" si="11"/>
        <v>464280.0371317</v>
      </c>
      <c r="G36" s="60">
        <f t="shared" si="11"/>
        <v>558668.1224000001</v>
      </c>
      <c r="H36" s="60">
        <f t="shared" si="11"/>
        <v>451770.4045</v>
      </c>
      <c r="I36" s="60">
        <f>I37+I38+I39+I40</f>
        <v>126210.07265039999</v>
      </c>
      <c r="J36" s="60">
        <f>J37+J38+J39+J40</f>
        <v>577315.1218243999</v>
      </c>
      <c r="K36" s="60">
        <f>K37+K38+K39+K40</f>
        <v>463402.0382097999</v>
      </c>
      <c r="L36" s="60">
        <f>L37+L38+L39+L40</f>
        <v>572499.94433648</v>
      </c>
      <c r="M36" s="60">
        <f t="shared" si="11"/>
        <v>246455.60248059998</v>
      </c>
      <c r="N36" s="60">
        <f t="shared" si="11"/>
        <v>153283.266972</v>
      </c>
      <c r="O36" s="60">
        <f>O37+O38+O39+O40</f>
        <v>5331267.264541399</v>
      </c>
    </row>
    <row r="37" spans="1:15" ht="18.75" customHeight="1">
      <c r="A37" s="57" t="s">
        <v>50</v>
      </c>
      <c r="B37" s="54">
        <f aca="true" t="shared" si="12" ref="B37:N37">B29*B7</f>
        <v>679356.2358</v>
      </c>
      <c r="C37" s="54">
        <f t="shared" si="12"/>
        <v>468022.6319999999</v>
      </c>
      <c r="D37" s="54">
        <f t="shared" si="12"/>
        <v>471006.84760000004</v>
      </c>
      <c r="E37" s="54">
        <f t="shared" si="12"/>
        <v>76632.66799999999</v>
      </c>
      <c r="F37" s="54">
        <f t="shared" si="12"/>
        <v>463469.5362</v>
      </c>
      <c r="G37" s="54">
        <f t="shared" si="12"/>
        <v>553547.2412</v>
      </c>
      <c r="H37" s="54">
        <f t="shared" si="12"/>
        <v>447251.8057</v>
      </c>
      <c r="I37" s="54">
        <f>I29*I7</f>
        <v>125909.43119999999</v>
      </c>
      <c r="J37" s="54">
        <f>J29*J7</f>
        <v>571771.4079999999</v>
      </c>
      <c r="K37" s="54">
        <f>K29*K7</f>
        <v>459089.49299999996</v>
      </c>
      <c r="L37" s="54">
        <f>L29*L7</f>
        <v>567506.5271</v>
      </c>
      <c r="M37" s="54">
        <f t="shared" si="12"/>
        <v>243556.91999999998</v>
      </c>
      <c r="N37" s="54">
        <f t="shared" si="12"/>
        <v>153016.875</v>
      </c>
      <c r="O37" s="56">
        <f>SUM(B37:N37)</f>
        <v>5280137.620799999</v>
      </c>
    </row>
    <row r="38" spans="1:15" ht="18.75" customHeight="1">
      <c r="A38" s="57" t="s">
        <v>51</v>
      </c>
      <c r="B38" s="54">
        <f aca="true" t="shared" si="13" ref="B38:N38">B30*B7</f>
        <v>-2014.6006878800001</v>
      </c>
      <c r="C38" s="54">
        <f t="shared" si="13"/>
        <v>-1361.277918</v>
      </c>
      <c r="D38" s="54">
        <f t="shared" si="13"/>
        <v>-1399.2422941</v>
      </c>
      <c r="E38" s="54">
        <f t="shared" si="13"/>
        <v>-185.55846400000001</v>
      </c>
      <c r="F38" s="54">
        <f t="shared" si="13"/>
        <v>-1350.8990683</v>
      </c>
      <c r="G38" s="54">
        <f t="shared" si="13"/>
        <v>-1631.9388000000001</v>
      </c>
      <c r="H38" s="54">
        <f t="shared" si="13"/>
        <v>-1231.3112</v>
      </c>
      <c r="I38" s="54">
        <f>I30*I7</f>
        <v>-354.19854960000004</v>
      </c>
      <c r="J38" s="54">
        <f>J30*J7</f>
        <v>-1645.9261756</v>
      </c>
      <c r="K38" s="54">
        <f>K30*K7</f>
        <v>-1313.1547902</v>
      </c>
      <c r="L38" s="54">
        <f>L30*L7</f>
        <v>-1667.0827635199998</v>
      </c>
      <c r="M38" s="54">
        <f t="shared" si="13"/>
        <v>-710.4775194</v>
      </c>
      <c r="N38" s="54">
        <f t="shared" si="13"/>
        <v>-452.648028</v>
      </c>
      <c r="O38" s="25">
        <f>SUM(B38:N38)</f>
        <v>-15318.316258599998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-76281.2</v>
      </c>
      <c r="C42" s="25">
        <f aca="true" t="shared" si="15" ref="C42:N42">+C43+C46+C58+C59</f>
        <v>-69289.2</v>
      </c>
      <c r="D42" s="25">
        <f t="shared" si="15"/>
        <v>-56895.8</v>
      </c>
      <c r="E42" s="25">
        <f t="shared" si="15"/>
        <v>-5874.8</v>
      </c>
      <c r="F42" s="25">
        <f t="shared" si="15"/>
        <v>-49694.8</v>
      </c>
      <c r="G42" s="25">
        <f t="shared" si="15"/>
        <v>-78229</v>
      </c>
      <c r="H42" s="25">
        <f t="shared" si="15"/>
        <v>-64009.4</v>
      </c>
      <c r="I42" s="25">
        <f>+I43+I46+I58+I59</f>
        <v>-19426.2</v>
      </c>
      <c r="J42" s="25">
        <f>+J43+J46+J58+J59</f>
        <v>-51197.4</v>
      </c>
      <c r="K42" s="25">
        <f>+K43+K46+K58+K59</f>
        <v>-62548</v>
      </c>
      <c r="L42" s="25">
        <f>+L43+L46+L58+L59</f>
        <v>-51129</v>
      </c>
      <c r="M42" s="25">
        <f t="shared" si="15"/>
        <v>-27865.4</v>
      </c>
      <c r="N42" s="25">
        <f t="shared" si="15"/>
        <v>-18669.4</v>
      </c>
      <c r="O42" s="25">
        <f>+O43+O46+O58+O59</f>
        <v>-631109.6000000001</v>
      </c>
    </row>
    <row r="43" spans="1:15" ht="18.75" customHeight="1">
      <c r="A43" s="17" t="s">
        <v>55</v>
      </c>
      <c r="B43" s="26">
        <f>B44+B45</f>
        <v>-76281.2</v>
      </c>
      <c r="C43" s="26">
        <f>C44+C45</f>
        <v>-69289.2</v>
      </c>
      <c r="D43" s="26">
        <f>D44+D45</f>
        <v>-56395.8</v>
      </c>
      <c r="E43" s="26">
        <f>E44+E45</f>
        <v>-5874.8</v>
      </c>
      <c r="F43" s="26">
        <f aca="true" t="shared" si="16" ref="F43:N43">F44+F45</f>
        <v>-49194.8</v>
      </c>
      <c r="G43" s="26">
        <f t="shared" si="16"/>
        <v>-77729</v>
      </c>
      <c r="H43" s="26">
        <f t="shared" si="16"/>
        <v>-63509.4</v>
      </c>
      <c r="I43" s="26">
        <f>I44+I45</f>
        <v>-18426.2</v>
      </c>
      <c r="J43" s="26">
        <f>J44+J45</f>
        <v>-51197.4</v>
      </c>
      <c r="K43" s="26">
        <f>K44+K45</f>
        <v>-62548</v>
      </c>
      <c r="L43" s="26">
        <f>L44+L45</f>
        <v>-51129</v>
      </c>
      <c r="M43" s="26">
        <f t="shared" si="16"/>
        <v>-27865.4</v>
      </c>
      <c r="N43" s="26">
        <f t="shared" si="16"/>
        <v>-18669.4</v>
      </c>
      <c r="O43" s="25">
        <f aca="true" t="shared" si="17" ref="O43:O59">SUM(B43:N43)</f>
        <v>-628109.6000000001</v>
      </c>
    </row>
    <row r="44" spans="1:26" ht="18.75" customHeight="1">
      <c r="A44" s="13" t="s">
        <v>56</v>
      </c>
      <c r="B44" s="20">
        <f>ROUND(-B9*$D$3,2)</f>
        <v>-76281.2</v>
      </c>
      <c r="C44" s="20">
        <f>ROUND(-C9*$D$3,2)</f>
        <v>-69289.2</v>
      </c>
      <c r="D44" s="20">
        <f>ROUND(-D9*$D$3,2)</f>
        <v>-56395.8</v>
      </c>
      <c r="E44" s="20">
        <f>ROUND(-E9*$D$3,2)</f>
        <v>-5874.8</v>
      </c>
      <c r="F44" s="20">
        <f aca="true" t="shared" si="18" ref="F44:N44">ROUND(-F9*$D$3,2)</f>
        <v>-49194.8</v>
      </c>
      <c r="G44" s="20">
        <f t="shared" si="18"/>
        <v>-77729</v>
      </c>
      <c r="H44" s="20">
        <f t="shared" si="18"/>
        <v>-63509.4</v>
      </c>
      <c r="I44" s="20">
        <f>ROUND(-I9*$D$3,2)</f>
        <v>-18426.2</v>
      </c>
      <c r="J44" s="20">
        <f>ROUND(-J9*$D$3,2)</f>
        <v>-51197.4</v>
      </c>
      <c r="K44" s="20">
        <f>ROUND(-K9*$D$3,2)</f>
        <v>-62548</v>
      </c>
      <c r="L44" s="20">
        <f>ROUND(-L9*$D$3,2)</f>
        <v>-51129</v>
      </c>
      <c r="M44" s="20">
        <f t="shared" si="18"/>
        <v>-27865.4</v>
      </c>
      <c r="N44" s="20">
        <f t="shared" si="18"/>
        <v>-18669.4</v>
      </c>
      <c r="O44" s="46">
        <f t="shared" si="17"/>
        <v>-628109.6000000001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608975.6751121201</v>
      </c>
      <c r="C61" s="29">
        <f t="shared" si="21"/>
        <v>403787.4840819999</v>
      </c>
      <c r="D61" s="29">
        <f t="shared" si="21"/>
        <v>425059.9053059001</v>
      </c>
      <c r="E61" s="29">
        <f t="shared" si="21"/>
        <v>71218.58953599998</v>
      </c>
      <c r="F61" s="29">
        <f t="shared" si="21"/>
        <v>414585.23713170004</v>
      </c>
      <c r="G61" s="29">
        <f t="shared" si="21"/>
        <v>480439.1224000001</v>
      </c>
      <c r="H61" s="29">
        <f t="shared" si="21"/>
        <v>387761.0045</v>
      </c>
      <c r="I61" s="29">
        <f t="shared" si="21"/>
        <v>106783.8726504</v>
      </c>
      <c r="J61" s="29">
        <f>+J36+J42</f>
        <v>526117.7218243999</v>
      </c>
      <c r="K61" s="29">
        <f>+K36+K42</f>
        <v>400854.0382097999</v>
      </c>
      <c r="L61" s="29">
        <f>+L36+L42</f>
        <v>521370.94433648</v>
      </c>
      <c r="M61" s="29">
        <f t="shared" si="21"/>
        <v>218590.20248059998</v>
      </c>
      <c r="N61" s="29">
        <f t="shared" si="21"/>
        <v>134613.86697200002</v>
      </c>
      <c r="O61" s="29">
        <f>SUM(B61:N61)</f>
        <v>4700157.664541401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608975.6799999999</v>
      </c>
      <c r="C64" s="36">
        <f aca="true" t="shared" si="22" ref="C64:N64">SUM(C65:C78)</f>
        <v>403787.49</v>
      </c>
      <c r="D64" s="36">
        <f t="shared" si="22"/>
        <v>425059.91</v>
      </c>
      <c r="E64" s="36">
        <f t="shared" si="22"/>
        <v>71218.59</v>
      </c>
      <c r="F64" s="36">
        <f t="shared" si="22"/>
        <v>414585.24</v>
      </c>
      <c r="G64" s="36">
        <f t="shared" si="22"/>
        <v>480439.12</v>
      </c>
      <c r="H64" s="36">
        <f t="shared" si="22"/>
        <v>387761.01</v>
      </c>
      <c r="I64" s="36">
        <f t="shared" si="22"/>
        <v>106783.87</v>
      </c>
      <c r="J64" s="36">
        <f t="shared" si="22"/>
        <v>526117.72</v>
      </c>
      <c r="K64" s="36">
        <f t="shared" si="22"/>
        <v>400854.04</v>
      </c>
      <c r="L64" s="36">
        <f t="shared" si="22"/>
        <v>521370.95</v>
      </c>
      <c r="M64" s="36">
        <f t="shared" si="22"/>
        <v>218590.2</v>
      </c>
      <c r="N64" s="36">
        <f t="shared" si="22"/>
        <v>134613.87</v>
      </c>
      <c r="O64" s="29">
        <f>SUM(O65:O78)</f>
        <v>4700157.69</v>
      </c>
    </row>
    <row r="65" spans="1:16" ht="18.75" customHeight="1">
      <c r="A65" s="17" t="s">
        <v>70</v>
      </c>
      <c r="B65" s="36">
        <f>116926.55+1150.94</f>
        <v>118077.49</v>
      </c>
      <c r="C65" s="36">
        <f>115489.66+1168.64</f>
        <v>116658.3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234735.79</v>
      </c>
      <c r="P65"/>
    </row>
    <row r="66" spans="1:16" ht="18.75" customHeight="1">
      <c r="A66" s="17" t="s">
        <v>71</v>
      </c>
      <c r="B66" s="36">
        <f>487390.97+3507.22</f>
        <v>490898.18999999994</v>
      </c>
      <c r="C66" s="36">
        <f>284275.02+2854.17</f>
        <v>287129.19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778027.3799999999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425059.91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425059.91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71218.59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71218.59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414585.24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414585.24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480439.12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480439.12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387761.01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387761.01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106783.87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106783.87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526117.72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526117.72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400854.04</v>
      </c>
      <c r="L74" s="35">
        <v>0</v>
      </c>
      <c r="M74" s="35">
        <v>0</v>
      </c>
      <c r="N74" s="35">
        <v>0</v>
      </c>
      <c r="O74" s="29">
        <f t="shared" si="23"/>
        <v>400854.04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521370.95</v>
      </c>
      <c r="M75" s="35">
        <v>0</v>
      </c>
      <c r="N75" s="61">
        <v>0</v>
      </c>
      <c r="O75" s="26">
        <f t="shared" si="23"/>
        <v>521370.95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218590.2</v>
      </c>
      <c r="N76" s="35">
        <v>0</v>
      </c>
      <c r="O76" s="29">
        <f t="shared" si="23"/>
        <v>218590.2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134613.87</v>
      </c>
      <c r="O77" s="26">
        <f t="shared" si="23"/>
        <v>134613.87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2.3367052637240486</v>
      </c>
      <c r="C82" s="44">
        <v>2.301617126798944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2.042212740309675</v>
      </c>
      <c r="C83" s="44">
        <v>1.927812194516451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1.8712230197998558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2.609796531347325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2.1851145887576835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1.7331195619835746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2.038699884480869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1.995353074217416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1.979112662599271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2.2294045073819837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2.131206098973392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2.531815001873055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2.4793088066639712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1.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2018-01-08T16:41:40Z</dcterms:modified>
  <cp:category/>
  <cp:version/>
  <cp:contentType/>
  <cp:contentStatus/>
</cp:coreProperties>
</file>