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<sst xmlns="http://schemas.openxmlformats.org/spreadsheetml/2006/main" count="112" uniqueCount="110">
  <si>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</si>
  <si>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</si>
  <si>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</si>
  <si>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</si>
  <si>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</si>
  <si>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</si>
  <si>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</si>
  <si>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</si>
  <si>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</si>
  <si>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</si>
  <si>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</si>
  <si>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</si>
  <si>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</si>
  <si>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</si>
  <si>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</si>
  <si>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</si>
  <si>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</si>
  <si>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</si>
  <si>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</si>
  <si>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</si>
  <si>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</si>
  <si>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</si>
  <si>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</si>
  <si>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</si>
  <si>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</si>
  <si>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</si>
  <si>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</si>
  <si>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</si>
  <si>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</si>
  <si>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</si>
  <si>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</si>
  <si>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</si>
  <si>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</si>
  <si>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</si>
  <si>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</si>
  <si>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</si>
  <si>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</si>
  <si>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</si>
  <si>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</si>
  <si>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</si>
  <si>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</si>
  <si>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</si>
  <si>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</si>
  <si>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</si>
  <si>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</si>
  <si>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</si>
  <si>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</si>
  <si>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</si>
  <si>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</si>
  <si>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</si>
  <si>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</si>
  <si>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</si>
  <si>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</si>
  <si>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</si>
  <si>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</si>
  <si>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</si>
  <si>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</si>
  <si>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</si>
  <si>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</si>
  <si>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</si>
  <si>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</si>
  <si>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</si>
  <si>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</si>
  <si>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</si>
  <si>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</si>
  <si>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</si>
  <si>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</si>
  <si>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</si>
  <si>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</si>
  <si>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</si>
  <si>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</si>
  <si>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</si>
  <si>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</si>
  <si>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</si>
  <si>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</si>
  <si>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</si>
  <si>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</si>
  <si>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</si>
  <si>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</si>
  <si>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</si>
  <si>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</si>
  <si>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</si>
  <si>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</si>
  <si>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</si>
  <si>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</si>
  <si>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</si>
  <si>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</si>
  <si>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</si>
  <si>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</si>
  <si>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</si>
  <si>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</si>
  <si>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</si>
  <si>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</si>
  <si>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</si>
  <si>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</si>
  <si>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</si>
  <si>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</si>
  <si>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</si>
  <si>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</si>
  <si>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</si>
  <si>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</si>
  <si>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</si>
  <si>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</si>
  <si>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</si>
  <si>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</si>
  <si>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</si>
  <si>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</si>
  <si>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01/01/18 - VENCIMENTO 08/01/18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</si>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</sst>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3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112617</v>
      </c>
      <c r="C7" s="10">
        <f>C8+C20+C24</f>
        <v>70603</v>
      </c>
      <c r="D7" s="10">
        <f>D8+D20+D24</f>
        <v>92175</v>
      </c>
      <c r="E7" s="10">
        <f>E8+E20+E24</f>
        <v>6311</v>
      </c>
      <c r="F7" s="10">
        <f aca="true" t="shared" si="0" ref="F7:N7">F8+F20+F24</f>
        <v>67487</v>
      </c>
      <c r="G7" s="10">
        <f t="shared" si="0"/>
        <v>97002</v>
      </c>
      <c r="H7" s="10">
        <f>H8+H20+H24</f>
        <v>66569</v>
      </c>
      <c r="I7" s="10">
        <f>I8+I20+I24</f>
        <v>13604</v>
      </c>
      <c r="J7" s="10">
        <f>J8+J20+J24</f>
        <v>111476</v>
      </c>
      <c r="K7" s="10">
        <f>K8+K20+K24</f>
        <v>70634</v>
      </c>
      <c r="L7" s="10">
        <f>L8+L20+L24</f>
        <v>98426</v>
      </c>
      <c r="M7" s="10">
        <f t="shared" si="0"/>
        <v>28804</v>
      </c>
      <c r="N7" s="10">
        <f t="shared" si="0"/>
        <v>16215</v>
      </c>
      <c r="O7" s="10">
        <f>+O8+O20+O24</f>
        <v>851923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60153</v>
      </c>
      <c r="C8" s="12">
        <f>+C9+C12+C16</f>
        <v>38591</v>
      </c>
      <c r="D8" s="12">
        <f>+D9+D12+D16</f>
        <v>52723</v>
      </c>
      <c r="E8" s="12">
        <f>+E9+E12+E16</f>
        <v>3451</v>
      </c>
      <c r="F8" s="12">
        <f aca="true" t="shared" si="1" ref="F8:N8">+F9+F12+F16</f>
        <v>36554</v>
      </c>
      <c r="G8" s="12">
        <f t="shared" si="1"/>
        <v>53944</v>
      </c>
      <c r="H8" s="12">
        <f>+H9+H12+H16</f>
        <v>36296</v>
      </c>
      <c r="I8" s="12">
        <f>+I9+I12+I16</f>
        <v>7369</v>
      </c>
      <c r="J8" s="12">
        <f>+J9+J12+J16</f>
        <v>58953</v>
      </c>
      <c r="K8" s="12">
        <f>+K9+K12+K16</f>
        <v>40271</v>
      </c>
      <c r="L8" s="12">
        <f>+L9+L12+L16</f>
        <v>50128</v>
      </c>
      <c r="M8" s="12">
        <f t="shared" si="1"/>
        <v>15997</v>
      </c>
      <c r="N8" s="12">
        <f t="shared" si="1"/>
        <v>9321</v>
      </c>
      <c r="O8" s="12">
        <f>SUM(B8:N8)</f>
        <v>463751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13668</v>
      </c>
      <c r="C9" s="14">
        <v>9981</v>
      </c>
      <c r="D9" s="14">
        <v>10811</v>
      </c>
      <c r="E9" s="14">
        <v>624</v>
      </c>
      <c r="F9" s="14">
        <v>7429</v>
      </c>
      <c r="G9" s="14">
        <v>11661</v>
      </c>
      <c r="H9" s="14">
        <v>9098</v>
      </c>
      <c r="I9" s="14">
        <v>1881</v>
      </c>
      <c r="J9" s="14">
        <v>9329</v>
      </c>
      <c r="K9" s="14">
        <v>9644</v>
      </c>
      <c r="L9" s="14">
        <v>8470</v>
      </c>
      <c r="M9" s="14">
        <v>3366</v>
      </c>
      <c r="N9" s="14">
        <v>1807</v>
      </c>
      <c r="O9" s="12">
        <f aca="true" t="shared" si="2" ref="O9:O19">SUM(B9:N9)</f>
        <v>97769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13668</v>
      </c>
      <c r="C10" s="14">
        <f>+C9-C11</f>
        <v>9981</v>
      </c>
      <c r="D10" s="14">
        <f>+D9-D11</f>
        <v>10811</v>
      </c>
      <c r="E10" s="14">
        <f>+E9-E11</f>
        <v>624</v>
      </c>
      <c r="F10" s="14">
        <f aca="true" t="shared" si="3" ref="F10:N10">+F9-F11</f>
        <v>7429</v>
      </c>
      <c r="G10" s="14">
        <f t="shared" si="3"/>
        <v>11661</v>
      </c>
      <c r="H10" s="14">
        <f>+H9-H11</f>
        <v>9098</v>
      </c>
      <c r="I10" s="14">
        <f>+I9-I11</f>
        <v>1881</v>
      </c>
      <c r="J10" s="14">
        <f>+J9-J11</f>
        <v>9329</v>
      </c>
      <c r="K10" s="14">
        <f>+K9-K11</f>
        <v>9644</v>
      </c>
      <c r="L10" s="14">
        <f>+L9-L11</f>
        <v>8470</v>
      </c>
      <c r="M10" s="14">
        <f t="shared" si="3"/>
        <v>3366</v>
      </c>
      <c r="N10" s="14">
        <f t="shared" si="3"/>
        <v>1807</v>
      </c>
      <c r="O10" s="12">
        <f t="shared" si="2"/>
        <v>97769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43728</v>
      </c>
      <c r="C12" s="14">
        <f>C13+C14+C15</f>
        <v>27001</v>
      </c>
      <c r="D12" s="14">
        <f>D13+D14+D15</f>
        <v>39752</v>
      </c>
      <c r="E12" s="14">
        <f>E13+E14+E15</f>
        <v>2669</v>
      </c>
      <c r="F12" s="14">
        <f aca="true" t="shared" si="4" ref="F12:N12">F13+F14+F15</f>
        <v>27552</v>
      </c>
      <c r="G12" s="14">
        <f t="shared" si="4"/>
        <v>39981</v>
      </c>
      <c r="H12" s="14">
        <f>H13+H14+H15</f>
        <v>25735</v>
      </c>
      <c r="I12" s="14">
        <f>I13+I14+I15</f>
        <v>5231</v>
      </c>
      <c r="J12" s="14">
        <f>J13+J14+J15</f>
        <v>46940</v>
      </c>
      <c r="K12" s="14">
        <f>K13+K14+K15</f>
        <v>28986</v>
      </c>
      <c r="L12" s="14">
        <f>L13+L14+L15</f>
        <v>39070</v>
      </c>
      <c r="M12" s="14">
        <f t="shared" si="4"/>
        <v>12030</v>
      </c>
      <c r="N12" s="14">
        <f t="shared" si="4"/>
        <v>7174</v>
      </c>
      <c r="O12" s="12">
        <f t="shared" si="2"/>
        <v>345849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22218</v>
      </c>
      <c r="C13" s="14">
        <v>14376</v>
      </c>
      <c r="D13" s="14">
        <v>19613</v>
      </c>
      <c r="E13" s="14">
        <v>1406</v>
      </c>
      <c r="F13" s="14">
        <v>14296</v>
      </c>
      <c r="G13" s="14">
        <v>20554</v>
      </c>
      <c r="H13" s="14">
        <v>13349</v>
      </c>
      <c r="I13" s="14">
        <v>2819</v>
      </c>
      <c r="J13" s="14">
        <v>25055</v>
      </c>
      <c r="K13" s="14">
        <v>14532</v>
      </c>
      <c r="L13" s="14">
        <v>19112</v>
      </c>
      <c r="M13" s="14">
        <v>5683</v>
      </c>
      <c r="N13" s="14">
        <v>3307</v>
      </c>
      <c r="O13" s="12">
        <f t="shared" si="2"/>
        <v>176320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21202</v>
      </c>
      <c r="C14" s="14">
        <v>12356</v>
      </c>
      <c r="D14" s="14">
        <v>19894</v>
      </c>
      <c r="E14" s="14">
        <v>1236</v>
      </c>
      <c r="F14" s="14">
        <v>13032</v>
      </c>
      <c r="G14" s="14">
        <v>19045</v>
      </c>
      <c r="H14" s="14">
        <v>12187</v>
      </c>
      <c r="I14" s="14">
        <v>2371</v>
      </c>
      <c r="J14" s="14">
        <v>21661</v>
      </c>
      <c r="K14" s="14">
        <v>14221</v>
      </c>
      <c r="L14" s="14">
        <v>19736</v>
      </c>
      <c r="M14" s="14">
        <v>6260</v>
      </c>
      <c r="N14" s="14">
        <v>3831</v>
      </c>
      <c r="O14" s="12">
        <f t="shared" si="2"/>
        <v>167032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308</v>
      </c>
      <c r="C15" s="14">
        <v>269</v>
      </c>
      <c r="D15" s="14">
        <v>245</v>
      </c>
      <c r="E15" s="14">
        <v>27</v>
      </c>
      <c r="F15" s="14">
        <v>224</v>
      </c>
      <c r="G15" s="14">
        <v>382</v>
      </c>
      <c r="H15" s="14">
        <v>199</v>
      </c>
      <c r="I15" s="14">
        <v>41</v>
      </c>
      <c r="J15" s="14">
        <v>224</v>
      </c>
      <c r="K15" s="14">
        <v>233</v>
      </c>
      <c r="L15" s="14">
        <v>222</v>
      </c>
      <c r="M15" s="14">
        <v>87</v>
      </c>
      <c r="N15" s="14">
        <v>36</v>
      </c>
      <c r="O15" s="12">
        <f t="shared" si="2"/>
        <v>2497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2757</v>
      </c>
      <c r="C16" s="14">
        <f>C17+C18+C19</f>
        <v>1609</v>
      </c>
      <c r="D16" s="14">
        <f>D17+D18+D19</f>
        <v>2160</v>
      </c>
      <c r="E16" s="14">
        <f>E17+E18+E19</f>
        <v>158</v>
      </c>
      <c r="F16" s="14">
        <f aca="true" t="shared" si="5" ref="F16:N16">F17+F18+F19</f>
        <v>1573</v>
      </c>
      <c r="G16" s="14">
        <f t="shared" si="5"/>
        <v>2302</v>
      </c>
      <c r="H16" s="14">
        <f>H17+H18+H19</f>
        <v>1463</v>
      </c>
      <c r="I16" s="14">
        <f>I17+I18+I19</f>
        <v>257</v>
      </c>
      <c r="J16" s="14">
        <f>J17+J18+J19</f>
        <v>2684</v>
      </c>
      <c r="K16" s="14">
        <f>K17+K18+K19</f>
        <v>1641</v>
      </c>
      <c r="L16" s="14">
        <f>L17+L18+L19</f>
        <v>2588</v>
      </c>
      <c r="M16" s="14">
        <f t="shared" si="5"/>
        <v>601</v>
      </c>
      <c r="N16" s="14">
        <f t="shared" si="5"/>
        <v>340</v>
      </c>
      <c r="O16" s="12">
        <f t="shared" si="2"/>
        <v>20133</v>
      </c>
    </row>
    <row r="17" spans="1:26" ht="18.75" customHeight="1">
      <c r="A17" s="15" t="s">
        <v>16</v>
      </c>
      <c r="B17" s="14">
        <v>2750</v>
      </c>
      <c r="C17" s="14">
        <v>1598</v>
      </c>
      <c r="D17" s="14">
        <v>2144</v>
      </c>
      <c r="E17" s="14">
        <v>156</v>
      </c>
      <c r="F17" s="14">
        <v>1563</v>
      </c>
      <c r="G17" s="14">
        <v>2294</v>
      </c>
      <c r="H17" s="14">
        <v>1455</v>
      </c>
      <c r="I17" s="14">
        <v>254</v>
      </c>
      <c r="J17" s="14">
        <v>2669</v>
      </c>
      <c r="K17" s="14">
        <v>1628</v>
      </c>
      <c r="L17" s="14">
        <v>2574</v>
      </c>
      <c r="M17" s="14">
        <v>591</v>
      </c>
      <c r="N17" s="14">
        <v>335</v>
      </c>
      <c r="O17" s="12">
        <f t="shared" si="2"/>
        <v>20011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</v>
      </c>
      <c r="C18" s="14">
        <v>10</v>
      </c>
      <c r="D18" s="14">
        <v>12</v>
      </c>
      <c r="E18" s="14">
        <v>2</v>
      </c>
      <c r="F18" s="14">
        <v>10</v>
      </c>
      <c r="G18" s="14">
        <v>8</v>
      </c>
      <c r="H18" s="14">
        <v>7</v>
      </c>
      <c r="I18" s="14">
        <v>3</v>
      </c>
      <c r="J18" s="14">
        <v>15</v>
      </c>
      <c r="K18" s="14">
        <v>13</v>
      </c>
      <c r="L18" s="14">
        <v>12</v>
      </c>
      <c r="M18" s="14">
        <v>10</v>
      </c>
      <c r="N18" s="14">
        <v>5</v>
      </c>
      <c r="O18" s="12">
        <f t="shared" si="2"/>
        <v>112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</v>
      </c>
      <c r="C19" s="14">
        <v>1</v>
      </c>
      <c r="D19" s="14">
        <v>4</v>
      </c>
      <c r="E19" s="14">
        <v>0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2</v>
      </c>
      <c r="M19" s="14">
        <v>0</v>
      </c>
      <c r="N19" s="14">
        <v>0</v>
      </c>
      <c r="O19" s="12">
        <f t="shared" si="2"/>
        <v>10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29646</v>
      </c>
      <c r="C20" s="18">
        <f>C21+C22+C23</f>
        <v>15880</v>
      </c>
      <c r="D20" s="18">
        <f>D21+D22+D23</f>
        <v>20010</v>
      </c>
      <c r="E20" s="18">
        <f>E21+E22+E23</f>
        <v>1278</v>
      </c>
      <c r="F20" s="18">
        <f aca="true" t="shared" si="6" ref="F20:N20">F21+F22+F23</f>
        <v>15448</v>
      </c>
      <c r="G20" s="18">
        <f t="shared" si="6"/>
        <v>20011</v>
      </c>
      <c r="H20" s="18">
        <f>H21+H22+H23</f>
        <v>15358</v>
      </c>
      <c r="I20" s="18">
        <f>I21+I22+I23</f>
        <v>3058</v>
      </c>
      <c r="J20" s="18">
        <f>J21+J22+J23</f>
        <v>32448</v>
      </c>
      <c r="K20" s="18">
        <f>K21+K22+K23</f>
        <v>16413</v>
      </c>
      <c r="L20" s="18">
        <f>L21+L22+L23</f>
        <v>31884</v>
      </c>
      <c r="M20" s="18">
        <f t="shared" si="6"/>
        <v>8489</v>
      </c>
      <c r="N20" s="18">
        <f t="shared" si="6"/>
        <v>4825</v>
      </c>
      <c r="O20" s="12">
        <f aca="true" t="shared" si="7" ref="O20:O26">SUM(B20:N20)</f>
        <v>214748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16661</v>
      </c>
      <c r="C21" s="14">
        <v>9775</v>
      </c>
      <c r="D21" s="14">
        <v>10561</v>
      </c>
      <c r="E21" s="14">
        <v>721</v>
      </c>
      <c r="F21" s="14">
        <v>8969</v>
      </c>
      <c r="G21" s="14">
        <v>11178</v>
      </c>
      <c r="H21" s="14">
        <v>9339</v>
      </c>
      <c r="I21" s="14">
        <v>1902</v>
      </c>
      <c r="J21" s="14">
        <v>19933</v>
      </c>
      <c r="K21" s="14">
        <v>9102</v>
      </c>
      <c r="L21" s="14">
        <v>17205</v>
      </c>
      <c r="M21" s="14">
        <v>4673</v>
      </c>
      <c r="N21" s="14">
        <v>2570</v>
      </c>
      <c r="O21" s="12">
        <f t="shared" si="7"/>
        <v>122589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12843</v>
      </c>
      <c r="C22" s="14">
        <v>5990</v>
      </c>
      <c r="D22" s="14">
        <v>9342</v>
      </c>
      <c r="E22" s="14">
        <v>546</v>
      </c>
      <c r="F22" s="14">
        <v>6372</v>
      </c>
      <c r="G22" s="14">
        <v>8691</v>
      </c>
      <c r="H22" s="14">
        <v>5948</v>
      </c>
      <c r="I22" s="14">
        <v>1133</v>
      </c>
      <c r="J22" s="14">
        <v>12396</v>
      </c>
      <c r="K22" s="14">
        <v>7206</v>
      </c>
      <c r="L22" s="14">
        <v>14548</v>
      </c>
      <c r="M22" s="14">
        <v>3768</v>
      </c>
      <c r="N22" s="14">
        <v>2246</v>
      </c>
      <c r="O22" s="12">
        <f t="shared" si="7"/>
        <v>91029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142</v>
      </c>
      <c r="C23" s="14">
        <v>115</v>
      </c>
      <c r="D23" s="14">
        <v>107</v>
      </c>
      <c r="E23" s="14">
        <v>11</v>
      </c>
      <c r="F23" s="14">
        <v>107</v>
      </c>
      <c r="G23" s="14">
        <v>142</v>
      </c>
      <c r="H23" s="14">
        <v>71</v>
      </c>
      <c r="I23" s="14">
        <v>23</v>
      </c>
      <c r="J23" s="14">
        <v>119</v>
      </c>
      <c r="K23" s="14">
        <v>105</v>
      </c>
      <c r="L23" s="14">
        <v>131</v>
      </c>
      <c r="M23" s="14">
        <v>48</v>
      </c>
      <c r="N23" s="14">
        <v>9</v>
      </c>
      <c r="O23" s="12">
        <f t="shared" si="7"/>
        <v>1130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22818</v>
      </c>
      <c r="C24" s="14">
        <f>C25+C26</f>
        <v>16132</v>
      </c>
      <c r="D24" s="14">
        <f>D25+D26</f>
        <v>19442</v>
      </c>
      <c r="E24" s="14">
        <f>E25+E26</f>
        <v>1582</v>
      </c>
      <c r="F24" s="14">
        <f aca="true" t="shared" si="8" ref="F24:N24">F25+F26</f>
        <v>15485</v>
      </c>
      <c r="G24" s="14">
        <f t="shared" si="8"/>
        <v>23047</v>
      </c>
      <c r="H24" s="14">
        <f>H25+H26</f>
        <v>14915</v>
      </c>
      <c r="I24" s="14">
        <f>I25+I26</f>
        <v>3177</v>
      </c>
      <c r="J24" s="14">
        <f>J25+J26</f>
        <v>20075</v>
      </c>
      <c r="K24" s="14">
        <f>K25+K26</f>
        <v>13950</v>
      </c>
      <c r="L24" s="14">
        <f>L25+L26</f>
        <v>16414</v>
      </c>
      <c r="M24" s="14">
        <f t="shared" si="8"/>
        <v>4318</v>
      </c>
      <c r="N24" s="14">
        <f t="shared" si="8"/>
        <v>2069</v>
      </c>
      <c r="O24" s="12">
        <f t="shared" si="7"/>
        <v>173424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18855</v>
      </c>
      <c r="C25" s="14">
        <v>13878</v>
      </c>
      <c r="D25" s="14">
        <v>16631</v>
      </c>
      <c r="E25" s="14">
        <v>1378</v>
      </c>
      <c r="F25" s="14">
        <v>13321</v>
      </c>
      <c r="G25" s="14">
        <v>20035</v>
      </c>
      <c r="H25" s="14">
        <v>13006</v>
      </c>
      <c r="I25" s="14">
        <v>2844</v>
      </c>
      <c r="J25" s="14">
        <v>16841</v>
      </c>
      <c r="K25" s="14">
        <v>12076</v>
      </c>
      <c r="L25" s="14">
        <v>13857</v>
      </c>
      <c r="M25" s="14">
        <v>3601</v>
      </c>
      <c r="N25" s="14">
        <v>1664</v>
      </c>
      <c r="O25" s="12">
        <f t="shared" si="7"/>
        <v>147987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3963</v>
      </c>
      <c r="C26" s="14">
        <v>2254</v>
      </c>
      <c r="D26" s="14">
        <v>2811</v>
      </c>
      <c r="E26" s="14">
        <v>204</v>
      </c>
      <c r="F26" s="14">
        <v>2164</v>
      </c>
      <c r="G26" s="14">
        <v>3012</v>
      </c>
      <c r="H26" s="14">
        <v>1909</v>
      </c>
      <c r="I26" s="14">
        <v>333</v>
      </c>
      <c r="J26" s="14">
        <v>3234</v>
      </c>
      <c r="K26" s="14">
        <v>1874</v>
      </c>
      <c r="L26" s="14">
        <v>2557</v>
      </c>
      <c r="M26" s="14">
        <v>717</v>
      </c>
      <c r="N26" s="14">
        <v>405</v>
      </c>
      <c r="O26" s="12">
        <f t="shared" si="7"/>
        <v>25437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242463.28078882</v>
      </c>
      <c r="C36" s="60">
        <f aca="true" t="shared" si="11" ref="C36:N36">C37+C38+C39+C40</f>
        <v>148477.77969149998</v>
      </c>
      <c r="D36" s="60">
        <f t="shared" si="11"/>
        <v>184037.86835875</v>
      </c>
      <c r="E36" s="60">
        <f t="shared" si="11"/>
        <v>16978.633022399998</v>
      </c>
      <c r="F36" s="60">
        <f t="shared" si="11"/>
        <v>148941.71412835</v>
      </c>
      <c r="G36" s="60">
        <f t="shared" si="11"/>
        <v>174061.8696</v>
      </c>
      <c r="H36" s="60">
        <f t="shared" si="11"/>
        <v>140785.12649999998</v>
      </c>
      <c r="I36" s="60">
        <f>I37+I38+I39+I40</f>
        <v>27658.7827208</v>
      </c>
      <c r="J36" s="60">
        <f>J37+J38+J39+J40</f>
        <v>226832.1182168</v>
      </c>
      <c r="K36" s="60">
        <f>K37+K38+K39+K40</f>
        <v>162372.03214619998</v>
      </c>
      <c r="L36" s="60">
        <f>L37+L38+L39+L40</f>
        <v>215466.31407775998</v>
      </c>
      <c r="M36" s="60">
        <f t="shared" si="11"/>
        <v>76155.81970972</v>
      </c>
      <c r="N36" s="60">
        <f t="shared" si="11"/>
        <v>40732.4478504</v>
      </c>
      <c r="O36" s="60">
        <f>O37+O38+O39+O40</f>
        <v>1804963.7868115</v>
      </c>
    </row>
    <row r="37" spans="1:15" ht="18.75" customHeight="1">
      <c r="A37" s="57" t="s">
        <v>50</v>
      </c>
      <c r="B37" s="54">
        <f aca="true" t="shared" si="12" ref="B37:N37">B29*B7</f>
        <v>235245.65130000003</v>
      </c>
      <c r="C37" s="54">
        <f t="shared" si="12"/>
        <v>142476.854</v>
      </c>
      <c r="D37" s="54">
        <f t="shared" si="12"/>
        <v>172201.33500000002</v>
      </c>
      <c r="E37" s="54">
        <f t="shared" si="12"/>
        <v>16371.9962</v>
      </c>
      <c r="F37" s="54">
        <f t="shared" si="12"/>
        <v>147209.3931</v>
      </c>
      <c r="G37" s="54">
        <f t="shared" si="12"/>
        <v>167803.7598</v>
      </c>
      <c r="H37" s="54">
        <f t="shared" si="12"/>
        <v>135408.0029</v>
      </c>
      <c r="I37" s="54">
        <f>I29*I7</f>
        <v>27080.1224</v>
      </c>
      <c r="J37" s="54">
        <f>J29*J7</f>
        <v>220276.576</v>
      </c>
      <c r="K37" s="54">
        <f>K29*K7</f>
        <v>157195.96699999998</v>
      </c>
      <c r="L37" s="54">
        <f>L29*L7</f>
        <v>209421.00019999998</v>
      </c>
      <c r="M37" s="54">
        <f t="shared" si="12"/>
        <v>72758.904</v>
      </c>
      <c r="N37" s="54">
        <f t="shared" si="12"/>
        <v>40132.125</v>
      </c>
      <c r="O37" s="56">
        <f>SUM(B37:N37)</f>
        <v>1743581.6869</v>
      </c>
    </row>
    <row r="38" spans="1:15" ht="18.75" customHeight="1">
      <c r="A38" s="57" t="s">
        <v>51</v>
      </c>
      <c r="B38" s="54">
        <f aca="true" t="shared" si="13" ref="B38:N38">B30*B7</f>
        <v>-697.61051118</v>
      </c>
      <c r="C38" s="54">
        <f t="shared" si="13"/>
        <v>-414.40430849999996</v>
      </c>
      <c r="D38" s="54">
        <f t="shared" si="13"/>
        <v>-511.56664125</v>
      </c>
      <c r="E38" s="54">
        <f t="shared" si="13"/>
        <v>-39.6431776</v>
      </c>
      <c r="F38" s="54">
        <f t="shared" si="13"/>
        <v>-429.07897165</v>
      </c>
      <c r="G38" s="54">
        <f t="shared" si="13"/>
        <v>-494.71020000000004</v>
      </c>
      <c r="H38" s="54">
        <f t="shared" si="13"/>
        <v>-372.7864</v>
      </c>
      <c r="I38" s="54">
        <f>I30*I7</f>
        <v>-76.17967920000001</v>
      </c>
      <c r="J38" s="54">
        <f>J30*J7</f>
        <v>-634.0977832</v>
      </c>
      <c r="K38" s="54">
        <f>K30*K7</f>
        <v>-449.63485380000003</v>
      </c>
      <c r="L38" s="54">
        <f>L30*L7</f>
        <v>-615.18612224</v>
      </c>
      <c r="M38" s="54">
        <f t="shared" si="13"/>
        <v>-212.24429028</v>
      </c>
      <c r="N38" s="54">
        <f t="shared" si="13"/>
        <v>-118.7171496</v>
      </c>
      <c r="O38" s="25">
        <f>SUM(B38:N38)</f>
        <v>-5065.8600885000005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-51938.4</v>
      </c>
      <c r="C42" s="25">
        <f aca="true" t="shared" si="15" ref="C42:N42">+C43+C46+C58+C59</f>
        <v>-37927.8</v>
      </c>
      <c r="D42" s="25">
        <f t="shared" si="15"/>
        <v>-41581.8</v>
      </c>
      <c r="E42" s="25">
        <f t="shared" si="15"/>
        <v>-2371.2</v>
      </c>
      <c r="F42" s="25">
        <f t="shared" si="15"/>
        <v>-28730.2</v>
      </c>
      <c r="G42" s="25">
        <f t="shared" si="15"/>
        <v>-44811.8</v>
      </c>
      <c r="H42" s="25">
        <f t="shared" si="15"/>
        <v>-35072.4</v>
      </c>
      <c r="I42" s="25">
        <f>+I43+I46+I58+I59</f>
        <v>-8147.8</v>
      </c>
      <c r="J42" s="25">
        <f>+J43+J46+J58+J59</f>
        <v>-35450.2</v>
      </c>
      <c r="K42" s="25">
        <f>+K43+K46+K58+K59</f>
        <v>-36647.2</v>
      </c>
      <c r="L42" s="25">
        <f>+L43+L46+L58+L59</f>
        <v>-32186</v>
      </c>
      <c r="M42" s="25">
        <f t="shared" si="15"/>
        <v>-12790.8</v>
      </c>
      <c r="N42" s="25">
        <f t="shared" si="15"/>
        <v>-6866.6</v>
      </c>
      <c r="O42" s="25">
        <f>+O43+O46+O58+O59</f>
        <v>-374522.19999999995</v>
      </c>
    </row>
    <row r="43" spans="1:15" ht="18.75" customHeight="1">
      <c r="A43" s="17" t="s">
        <v>55</v>
      </c>
      <c r="B43" s="26">
        <f>B44+B45</f>
        <v>-51938.4</v>
      </c>
      <c r="C43" s="26">
        <f>C44+C45</f>
        <v>-37927.8</v>
      </c>
      <c r="D43" s="26">
        <f>D44+D45</f>
        <v>-41081.8</v>
      </c>
      <c r="E43" s="26">
        <f>E44+E45</f>
        <v>-2371.2</v>
      </c>
      <c r="F43" s="26">
        <f aca="true" t="shared" si="16" ref="F43:N43">F44+F45</f>
        <v>-28230.2</v>
      </c>
      <c r="G43" s="26">
        <f t="shared" si="16"/>
        <v>-44311.8</v>
      </c>
      <c r="H43" s="26">
        <f t="shared" si="16"/>
        <v>-34572.4</v>
      </c>
      <c r="I43" s="26">
        <f>I44+I45</f>
        <v>-7147.8</v>
      </c>
      <c r="J43" s="26">
        <f>J44+J45</f>
        <v>-35450.2</v>
      </c>
      <c r="K43" s="26">
        <f>K44+K45</f>
        <v>-36647.2</v>
      </c>
      <c r="L43" s="26">
        <f>L44+L45</f>
        <v>-32186</v>
      </c>
      <c r="M43" s="26">
        <f t="shared" si="16"/>
        <v>-12790.8</v>
      </c>
      <c r="N43" s="26">
        <f t="shared" si="16"/>
        <v>-6866.6</v>
      </c>
      <c r="O43" s="25">
        <f aca="true" t="shared" si="17" ref="O43:O59">SUM(B43:N43)</f>
        <v>-371522.19999999995</v>
      </c>
    </row>
    <row r="44" spans="1:26" ht="18.75" customHeight="1">
      <c r="A44" s="13" t="s">
        <v>56</v>
      </c>
      <c r="B44" s="20">
        <f>ROUND(-B9*$D$3,2)</f>
        <v>-51938.4</v>
      </c>
      <c r="C44" s="20">
        <f>ROUND(-C9*$D$3,2)</f>
        <v>-37927.8</v>
      </c>
      <c r="D44" s="20">
        <f>ROUND(-D9*$D$3,2)</f>
        <v>-41081.8</v>
      </c>
      <c r="E44" s="20">
        <f>ROUND(-E9*$D$3,2)</f>
        <v>-2371.2</v>
      </c>
      <c r="F44" s="20">
        <f aca="true" t="shared" si="18" ref="F44:N44">ROUND(-F9*$D$3,2)</f>
        <v>-28230.2</v>
      </c>
      <c r="G44" s="20">
        <f t="shared" si="18"/>
        <v>-44311.8</v>
      </c>
      <c r="H44" s="20">
        <f t="shared" si="18"/>
        <v>-34572.4</v>
      </c>
      <c r="I44" s="20">
        <f>ROUND(-I9*$D$3,2)</f>
        <v>-7147.8</v>
      </c>
      <c r="J44" s="20">
        <f>ROUND(-J9*$D$3,2)</f>
        <v>-35450.2</v>
      </c>
      <c r="K44" s="20">
        <f>ROUND(-K9*$D$3,2)</f>
        <v>-36647.2</v>
      </c>
      <c r="L44" s="20">
        <f>ROUND(-L9*$D$3,2)</f>
        <v>-32186</v>
      </c>
      <c r="M44" s="20">
        <f t="shared" si="18"/>
        <v>-12790.8</v>
      </c>
      <c r="N44" s="20">
        <f t="shared" si="18"/>
        <v>-6866.6</v>
      </c>
      <c r="O44" s="46">
        <f t="shared" si="17"/>
        <v>-371522.19999999995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190524.88078882</v>
      </c>
      <c r="C61" s="29">
        <f t="shared" si="21"/>
        <v>110549.97969149998</v>
      </c>
      <c r="D61" s="29">
        <f t="shared" si="21"/>
        <v>142456.06835875002</v>
      </c>
      <c r="E61" s="29">
        <f t="shared" si="21"/>
        <v>14607.433022399997</v>
      </c>
      <c r="F61" s="29">
        <f t="shared" si="21"/>
        <v>120211.51412835</v>
      </c>
      <c r="G61" s="29">
        <f t="shared" si="21"/>
        <v>129250.0696</v>
      </c>
      <c r="H61" s="29">
        <f t="shared" si="21"/>
        <v>105712.72649999999</v>
      </c>
      <c r="I61" s="29">
        <f t="shared" si="21"/>
        <v>19510.982720800002</v>
      </c>
      <c r="J61" s="29">
        <f>+J36+J42</f>
        <v>191381.91821680003</v>
      </c>
      <c r="K61" s="29">
        <f>+K36+K42</f>
        <v>125724.83214619999</v>
      </c>
      <c r="L61" s="29">
        <f>+L36+L42</f>
        <v>183280.31407775998</v>
      </c>
      <c r="M61" s="29">
        <f t="shared" si="21"/>
        <v>63365.01970972</v>
      </c>
      <c r="N61" s="29">
        <f t="shared" si="21"/>
        <v>33865.8478504</v>
      </c>
      <c r="O61" s="29">
        <f>SUM(B61:N61)</f>
        <v>1430441.5868115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0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190524.88</v>
      </c>
      <c r="C64" s="36">
        <f aca="true" t="shared" si="22" ref="C64:N64">SUM(C65:C78)</f>
        <v>110549.98000000001</v>
      </c>
      <c r="D64" s="36">
        <f t="shared" si="22"/>
        <v>142456.07</v>
      </c>
      <c r="E64" s="36">
        <f t="shared" si="22"/>
        <v>14607.44</v>
      </c>
      <c r="F64" s="36">
        <f t="shared" si="22"/>
        <v>120211.51</v>
      </c>
      <c r="G64" s="36">
        <f t="shared" si="22"/>
        <v>129250.07</v>
      </c>
      <c r="H64" s="36">
        <f t="shared" si="22"/>
        <v>105712.72</v>
      </c>
      <c r="I64" s="36">
        <f t="shared" si="22"/>
        <v>19510.98</v>
      </c>
      <c r="J64" s="36">
        <f t="shared" si="22"/>
        <v>191381.91</v>
      </c>
      <c r="K64" s="36">
        <f t="shared" si="22"/>
        <v>125724.84</v>
      </c>
      <c r="L64" s="36">
        <f t="shared" si="22"/>
        <v>183280.31</v>
      </c>
      <c r="M64" s="36">
        <f t="shared" si="22"/>
        <v>63365.02</v>
      </c>
      <c r="N64" s="36">
        <f t="shared" si="22"/>
        <v>33865.85</v>
      </c>
      <c r="O64" s="29">
        <f>SUM(O65:O78)</f>
        <v>1430441.58</v>
      </c>
    </row>
    <row r="65" spans="1:16" ht="18.75" customHeight="1">
      <c r="A65" s="17" t="s">
        <v>70</v>
      </c>
      <c r="B65" s="36">
        <f>36593.43+1150.94</f>
        <v>37744.37</v>
      </c>
      <c r="C65" s="36">
        <f>32112.07+1168.64</f>
        <v>33280.71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71025.08</v>
      </c>
      <c r="P65"/>
    </row>
    <row r="66" spans="1:16" ht="18.75" customHeight="1">
      <c r="A66" s="17" t="s">
        <v>71</v>
      </c>
      <c r="B66" s="36">
        <f>149273.29+3507.22</f>
        <v>152780.51</v>
      </c>
      <c r="C66" s="36">
        <f>74415.1+2854.17</f>
        <v>77269.27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230049.78000000003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142456.07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142456.07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14607.44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14607.44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120211.51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120211.51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129250.07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129250.07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105712.72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105712.72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19510.98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19510.98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191381.91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191381.91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125724.84</v>
      </c>
      <c r="L74" s="35">
        <v>0</v>
      </c>
      <c r="M74" s="35">
        <v>0</v>
      </c>
      <c r="N74" s="35">
        <v>0</v>
      </c>
      <c r="O74" s="29">
        <f t="shared" si="23"/>
        <v>125724.84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183280.31</v>
      </c>
      <c r="M75" s="35">
        <v>0</v>
      </c>
      <c r="N75" s="61">
        <v>0</v>
      </c>
      <c r="O75" s="26">
        <f t="shared" si="23"/>
        <v>183280.31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63365.02</v>
      </c>
      <c r="N76" s="35">
        <v>0</v>
      </c>
      <c r="O76" s="29">
        <f t="shared" si="23"/>
        <v>63365.02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33865.85</v>
      </c>
      <c r="O77" s="26">
        <f t="shared" si="23"/>
        <v>33865.85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2.3572750520291366</v>
      </c>
      <c r="C82" s="44">
        <v>2.3165089778553503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2.0610757818773626</v>
      </c>
      <c r="C83" s="44">
        <v>1.951139268017372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1.8860989244236506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2.6903237240373947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2.2069689588861556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1.7522443825900498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2.062190156078655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2.0331360423992946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1.9931561790591696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2.2491283538550837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2.1478883026614914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2.5627628006429664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2.512022685809436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1" t="s">
        <v>109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2018-01-08T16:39:54Z</dcterms:modified>
  <cp:category/>
  <cp:version/>
  <cp:contentType/>
  <cp:contentStatus/>
</cp:coreProperties>
</file>