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DO" sheetId="1" r:id="rId1"/>
  </sheets>
  <externalReferences>
    <externalReference r:id="rId4"/>
  </externalReferences>
  <definedNames>
    <definedName name="_xlnm.Print_Titles" localSheetId="0">'DETALHADO'!$1:$6</definedName>
  </definedNames>
  <calcPr fullCalcOnLoad="1"/>
</workbook>
</file>

<file path=xl/sharedStrings.xml><?xml version="1.0" encoding="utf-8"?>
<sst xmlns="http://schemas.openxmlformats.org/spreadsheetml/2006/main" count="122" uniqueCount="120">
  <si>
    <t>DEMONSTRATIVO DE REMUNERAÇÃO DO SUBSISTEMA LOCAL</t>
  </si>
  <si>
    <t>OPERAÇÃO DE 01 A 28/02/18 - VENCIMENTO DE 08/02 A 07/03/18</t>
  </si>
  <si>
    <t>Tarifa do dia:</t>
  </si>
  <si>
    <t>DISCRIMINAÇÃO</t>
  </si>
  <si>
    <t>Consórcios/Empresas</t>
  </si>
  <si>
    <t>TOTAL</t>
  </si>
  <si>
    <t>Consórcio Transnoroeste</t>
  </si>
  <si>
    <t>Empresa Transunião Transporte S/A</t>
  </si>
  <si>
    <t>Qualibus Qualidade em Transporte S/A</t>
  </si>
  <si>
    <t>Pêssego Transportes Ltda</t>
  </si>
  <si>
    <t>Allibus Transportes Ltda</t>
  </si>
  <si>
    <t>Movebuss Soluções em Mobilidde Urbana Ltda</t>
  </si>
  <si>
    <t>Imperial Transportes Urbanos Ltda</t>
  </si>
  <si>
    <t>Transwolff Transportes e Turismo Ltda</t>
  </si>
  <si>
    <t>A 2 Transportes Ltda</t>
  </si>
  <si>
    <t>Auto Viação Transcap Ltda</t>
  </si>
  <si>
    <t>Alfa Rodobus S/A</t>
  </si>
  <si>
    <t>Área 1.0</t>
  </si>
  <si>
    <t>Área 2.0</t>
  </si>
  <si>
    <t>Área 3.0</t>
  </si>
  <si>
    <t>Área 3.1</t>
  </si>
  <si>
    <t>Átea 4.0</t>
  </si>
  <si>
    <t>Átea 4.1</t>
  </si>
  <si>
    <t>Área 5.0</t>
  </si>
  <si>
    <t>Átea 5.1</t>
  </si>
  <si>
    <t>Área 6.0</t>
  </si>
  <si>
    <t>Área 6.1</t>
  </si>
  <si>
    <t>Área 7.0</t>
  </si>
  <si>
    <t>Área 8.0</t>
  </si>
  <si>
    <t>Área 8.1</t>
  </si>
  <si>
    <t>1. Passageiros Transportados da Área (1.1. +  1.2. + 1.3.)</t>
  </si>
  <si>
    <t>1.1. Pagantes (1.1.1. + 1.1.2. + 1.1.3)</t>
  </si>
  <si>
    <t>1.1.1. Em Dinheiro e Passe Comum (1.1.1.1. + 1.1.1.2.)</t>
  </si>
  <si>
    <t>1.1.1.1. Em dinheiro</t>
  </si>
  <si>
    <t>1.1.1.2. Em Passe Comum</t>
  </si>
  <si>
    <t>1.1.2. Créditos Eletrônicos Bilhete Único (1.1.2.1. + 1.1.2.2. + 1.1.2.3.)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</si>
  <si>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</si>
  <si>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</si>
  <si>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</si>
  <si>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</si>
  <si>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</si>
  <si>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</si>
  <si>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</si>
  <si>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</si>
  <si>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</si>
  <si>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</si>
  <si>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</si>
  <si>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</si>
  <si>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</si>
  <si>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</si>
  <si>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</si>
  <si>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</si>
  <si>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</si>
  <si>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</si>
  <si>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</si>
  <si>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</si>
  <si>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</si>
  <si>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</si>
  <si>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</si>
  <si>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</si>
  <si>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</si>
  <si>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</si>
  <si>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</si>
  <si>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</si>
  <si>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</si>
  <si>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</si>
  <si>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</si>
  <si>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</si>
  <si>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</si>
  <si>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</si>
  <si>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</si>
  <si>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</si>
  <si>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</si>
  <si>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</si>
  <si>
    <t>5.2.9. Ajuste de Remuneração Previsto Contratualmente  Ar-condicionado (-)</t>
  </si>
  <si>
    <t>5.2.9. Ajuste de Remuneração Previsto Contratualmente  Ar-condicionado  (+)</t>
  </si>
  <si>
    <r>
      <t>5.2.10. Revisão do Ajuste de Remuneração Previsto Contratualmente</t>
    </r>
    <r>
      <rPr>
        <vertAlign val="superscript"/>
        <sz val="12"/>
        <rFont val="Calibri"/>
        <family val="2"/>
      </rPr>
      <t>(2)</t>
    </r>
  </si>
  <si>
    <r>
      <t>5.1.11.Reequilíbrio Financeiro Previsto Contratualmente</t>
    </r>
    <r>
      <rPr>
        <vertAlign val="superscript"/>
        <sz val="12"/>
        <rFont val="Calibri"/>
        <family val="2"/>
      </rPr>
      <t>(3)</t>
    </r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</si>
  <si>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(4)</t>
    </r>
  </si>
  <si>
    <r>
      <t>5.4. Revisão de Remuneração pelo Serviço Atende</t>
    </r>
    <r>
      <rPr>
        <vertAlign val="superscript"/>
        <sz val="12"/>
        <color indexed="8"/>
        <rFont val="Calibri"/>
        <family val="2"/>
      </rPr>
      <t>(5)</t>
    </r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</si>
  <si>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</si>
  <si>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</si>
  <si>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</si>
  <si>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</si>
  <si>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</si>
  <si>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</si>
  <si>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</si>
  <si>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</si>
  <si>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Movebuss 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</si>
  <si>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</si>
  <si>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</si>
  <si>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</si>
  <si>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</si>
  <si>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</si>
  <si>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</si>
  <si>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(6)</t>
    </r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</si>
  <si>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</si>
  <si>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</si>
  <si>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</si>
  <si>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</si>
  <si>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</si>
  <si>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</si>
  <si>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</si>
  <si>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</si>
  <si>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</si>
  <si>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</si>
  <si>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</si>
  <si>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</si>
  <si>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</si>
  <si>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Nota:</t>
  </si>
  <si>
    <t>(1) Ajuste de remuneração, previsto contratualmente, período de 31/12/17 a 31/01/18 e ano financeiro 2017, valores parcelados.</t>
  </si>
  <si>
    <t>(2) Revisão do ajuste de remuneração previsto contratualmente, período de 31/12/17 a 31/01/18.</t>
  </si>
  <si>
    <t>(3) Reequilíbrio financeiro, previsto contratualmente.</t>
  </si>
  <si>
    <t xml:space="preserve">(4) Revisões: </t>
  </si>
  <si>
    <t xml:space="preserve">       - Tarifa nominal e de reequilíbrio, este último para as áreas 1.0 e 2.0, período de 31/12/17 a 31/01/18. Valor parcelado em 08 vezes, dias úteis.</t>
  </si>
  <si>
    <t xml:space="preserve">        - Passageiros transportados, mês de janeiro/18. Total de 643.776 passageiros.</t>
  </si>
  <si>
    <t xml:space="preserve">        - Passageiros transportados, dias 19 e 20/02/18, total de 312.966 passageiros.</t>
  </si>
  <si>
    <t>(5) Revisão remuneração do serviço atende, período de 01 a 07/02/18, área 4.0.</t>
  </si>
  <si>
    <t>(6) Tarifa de remuneração de cada empresa considerando o  reequilibrio interno estabelecido e informado pelo consórcio. Não consideram os acertos financeiros previstos no item 7.</t>
  </si>
  <si>
    <t xml:space="preserve">       - Revisão rede da madrugada, janeiro/2018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</si>
</sst>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&quot;R$ &quot;* #,##0.00_);_(&quot;R$ &quot;* \(#,##0.00\);_(&quot;R$ &quot;* &quot;-&quot;??_);_(@_)"/>
    <numFmt numFmtId="168" formatCode="_(* #,##0.0000_);_(* \(#,##0.000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6" fillId="21" borderId="5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1" fontId="3" fillId="33" borderId="10" xfId="48" applyFont="1" applyFill="1" applyBorder="1" applyAlignment="1">
      <alignment horizontal="left" vertical="center"/>
      <protection/>
    </xf>
    <xf numFmtId="44" fontId="3" fillId="33" borderId="10" xfId="45" applyFont="1" applyFill="1" applyBorder="1" applyAlignment="1">
      <alignment vertical="center"/>
    </xf>
    <xf numFmtId="1" fontId="3" fillId="33" borderId="10" xfId="48" applyFont="1" applyFill="1" applyBorder="1" applyAlignment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indent="1"/>
    </xf>
    <xf numFmtId="165" fontId="44" fillId="0" borderId="11" xfId="52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indent="2"/>
    </xf>
    <xf numFmtId="165" fontId="44" fillId="0" borderId="13" xfId="52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indent="3"/>
    </xf>
    <xf numFmtId="165" fontId="44" fillId="0" borderId="13" xfId="52" applyNumberFormat="1" applyFont="1" applyFill="1" applyBorder="1" applyAlignment="1">
      <alignment vertical="center"/>
    </xf>
    <xf numFmtId="0" fontId="44" fillId="0" borderId="13" xfId="0" applyFont="1" applyFill="1" applyBorder="1" applyAlignment="1">
      <alignment horizontal="left" vertical="center" indent="4"/>
    </xf>
    <xf numFmtId="0" fontId="24" fillId="0" borderId="13" xfId="0" applyFont="1" applyFill="1" applyBorder="1" applyAlignment="1">
      <alignment horizontal="left" vertical="center" indent="3"/>
    </xf>
    <xf numFmtId="0" fontId="44" fillId="0" borderId="13" xfId="0" applyFont="1" applyFill="1" applyBorder="1" applyAlignment="1">
      <alignment horizontal="left" vertical="center" indent="2"/>
    </xf>
    <xf numFmtId="165" fontId="44" fillId="0" borderId="13" xfId="0" applyNumberFormat="1" applyFont="1" applyFill="1" applyBorder="1" applyAlignment="1">
      <alignment vertical="center"/>
    </xf>
    <xf numFmtId="0" fontId="44" fillId="0" borderId="13" xfId="0" applyFont="1" applyFill="1" applyBorder="1" applyAlignment="1">
      <alignment horizontal="left" vertical="center" indent="1"/>
    </xf>
    <xf numFmtId="164" fontId="44" fillId="0" borderId="13" xfId="52" applyFont="1" applyFill="1" applyBorder="1" applyAlignment="1">
      <alignment vertical="center"/>
    </xf>
    <xf numFmtId="166" fontId="44" fillId="0" borderId="13" xfId="45" applyNumberFormat="1" applyFont="1" applyFill="1" applyBorder="1" applyAlignment="1">
      <alignment horizontal="center" vertical="center"/>
    </xf>
    <xf numFmtId="164" fontId="45" fillId="0" borderId="13" xfId="45" applyNumberFormat="1" applyFont="1" applyFill="1" applyBorder="1" applyAlignment="1">
      <alignment vertical="center"/>
    </xf>
    <xf numFmtId="164" fontId="44" fillId="0" borderId="13" xfId="45" applyNumberFormat="1" applyFont="1" applyFill="1" applyBorder="1" applyAlignment="1">
      <alignment vertical="center"/>
    </xf>
    <xf numFmtId="0" fontId="44" fillId="34" borderId="13" xfId="0" applyFont="1" applyFill="1" applyBorder="1" applyAlignment="1">
      <alignment horizontal="left" vertical="center" indent="2"/>
    </xf>
    <xf numFmtId="164" fontId="45" fillId="34" borderId="13" xfId="52" applyFont="1" applyFill="1" applyBorder="1" applyAlignment="1">
      <alignment vertical="center"/>
    </xf>
    <xf numFmtId="0" fontId="44" fillId="34" borderId="13" xfId="0" applyFont="1" applyFill="1" applyBorder="1" applyAlignment="1">
      <alignment vertical="center"/>
    </xf>
    <xf numFmtId="164" fontId="44" fillId="34" borderId="13" xfId="52" applyFont="1" applyFill="1" applyBorder="1" applyAlignment="1">
      <alignment vertical="center"/>
    </xf>
    <xf numFmtId="0" fontId="44" fillId="34" borderId="13" xfId="0" applyFont="1" applyFill="1" applyBorder="1" applyAlignment="1">
      <alignment horizontal="left" vertical="center" indent="1"/>
    </xf>
    <xf numFmtId="44" fontId="44" fillId="34" borderId="13" xfId="45" applyFont="1" applyFill="1" applyBorder="1" applyAlignment="1">
      <alignment horizontal="center" vertical="center"/>
    </xf>
    <xf numFmtId="167" fontId="44" fillId="0" borderId="13" xfId="45" applyNumberFormat="1" applyFont="1" applyFill="1" applyBorder="1" applyAlignment="1">
      <alignment horizontal="center" vertical="center"/>
    </xf>
    <xf numFmtId="165" fontId="44" fillId="34" borderId="13" xfId="52" applyNumberFormat="1" applyFont="1" applyFill="1" applyBorder="1" applyAlignment="1">
      <alignment vertical="center"/>
    </xf>
    <xf numFmtId="0" fontId="44" fillId="35" borderId="13" xfId="0" applyFont="1" applyFill="1" applyBorder="1" applyAlignment="1">
      <alignment horizontal="left" vertical="center" indent="1"/>
    </xf>
    <xf numFmtId="44" fontId="44" fillId="35" borderId="13" xfId="45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left" vertical="center" indent="3"/>
    </xf>
    <xf numFmtId="0" fontId="44" fillId="0" borderId="13" xfId="0" applyFont="1" applyFill="1" applyBorder="1" applyAlignment="1">
      <alignment vertical="center"/>
    </xf>
    <xf numFmtId="44" fontId="44" fillId="0" borderId="13" xfId="45" applyFont="1" applyFill="1" applyBorder="1" applyAlignment="1">
      <alignment horizontal="center" vertical="center"/>
    </xf>
    <xf numFmtId="167" fontId="44" fillId="0" borderId="13" xfId="45" applyNumberFormat="1" applyFont="1" applyFill="1" applyBorder="1" applyAlignment="1">
      <alignment vertical="center"/>
    </xf>
    <xf numFmtId="164" fontId="44" fillId="0" borderId="13" xfId="52" applyFont="1" applyFill="1" applyBorder="1" applyAlignment="1">
      <alignment horizontal="center" vertical="center"/>
    </xf>
    <xf numFmtId="164" fontId="44" fillId="0" borderId="13" xfId="45" applyNumberFormat="1" applyFont="1" applyFill="1" applyBorder="1" applyAlignment="1">
      <alignment horizontal="center" vertical="center"/>
    </xf>
    <xf numFmtId="164" fontId="44" fillId="0" borderId="13" xfId="52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2"/>
    </xf>
    <xf numFmtId="0" fontId="45" fillId="0" borderId="13" xfId="0" applyFont="1" applyFill="1" applyBorder="1" applyAlignment="1">
      <alignment vertical="center"/>
    </xf>
    <xf numFmtId="44" fontId="44" fillId="0" borderId="13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0" fontId="44" fillId="0" borderId="14" xfId="0" applyFont="1" applyFill="1" applyBorder="1" applyAlignment="1">
      <alignment vertical="center"/>
    </xf>
    <xf numFmtId="164" fontId="44" fillId="0" borderId="14" xfId="52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indent="2"/>
    </xf>
    <xf numFmtId="164" fontId="0" fillId="0" borderId="13" xfId="45" applyNumberFormat="1" applyFont="1" applyBorder="1" applyAlignment="1">
      <alignment vertical="center"/>
    </xf>
    <xf numFmtId="164" fontId="0" fillId="0" borderId="13" xfId="45" applyNumberFormat="1" applyFont="1" applyFill="1" applyBorder="1" applyAlignment="1">
      <alignment vertical="center"/>
    </xf>
    <xf numFmtId="44" fontId="44" fillId="0" borderId="13" xfId="45" applyFont="1" applyBorder="1" applyAlignment="1">
      <alignment vertical="center"/>
    </xf>
    <xf numFmtId="164" fontId="44" fillId="0" borderId="13" xfId="45" applyNumberFormat="1" applyFont="1" applyBorder="1" applyAlignment="1">
      <alignment vertical="center"/>
    </xf>
    <xf numFmtId="164" fontId="45" fillId="0" borderId="13" xfId="45" applyNumberFormat="1" applyFont="1" applyBorder="1" applyAlignment="1">
      <alignment vertical="center"/>
    </xf>
    <xf numFmtId="44" fontId="44" fillId="0" borderId="14" xfId="45" applyFont="1" applyFill="1" applyBorder="1" applyAlignment="1">
      <alignment vertical="center"/>
    </xf>
    <xf numFmtId="0" fontId="44" fillId="0" borderId="11" xfId="0" applyFont="1" applyFill="1" applyBorder="1" applyAlignment="1">
      <alignment horizontal="left" vertical="center" indent="2"/>
    </xf>
    <xf numFmtId="164" fontId="44" fillId="0" borderId="11" xfId="45" applyNumberFormat="1" applyFont="1" applyBorder="1" applyAlignment="1">
      <alignment vertical="center"/>
    </xf>
    <xf numFmtId="164" fontId="44" fillId="0" borderId="11" xfId="45" applyNumberFormat="1" applyFont="1" applyFill="1" applyBorder="1" applyAlignment="1">
      <alignment vertical="center"/>
    </xf>
    <xf numFmtId="168" fontId="44" fillId="0" borderId="13" xfId="52" applyNumberFormat="1" applyFont="1" applyBorder="1" applyAlignment="1">
      <alignment vertical="center"/>
    </xf>
    <xf numFmtId="168" fontId="44" fillId="0" borderId="13" xfId="52" applyNumberFormat="1" applyFont="1" applyFill="1" applyBorder="1" applyAlignment="1">
      <alignment vertical="center"/>
    </xf>
    <xf numFmtId="44" fontId="45" fillId="0" borderId="13" xfId="45" applyFont="1" applyFill="1" applyBorder="1" applyAlignment="1">
      <alignment vertical="center"/>
    </xf>
    <xf numFmtId="168" fontId="44" fillId="0" borderId="14" xfId="52" applyNumberFormat="1" applyFont="1" applyBorder="1" applyAlignment="1">
      <alignment vertical="center"/>
    </xf>
    <xf numFmtId="168" fontId="44" fillId="0" borderId="14" xfId="52" applyNumberFormat="1" applyFont="1" applyFill="1" applyBorder="1" applyAlignment="1">
      <alignment vertical="center"/>
    </xf>
    <xf numFmtId="167" fontId="44" fillId="0" borderId="14" xfId="45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168" fontId="44" fillId="0" borderId="0" xfId="52" applyNumberFormat="1" applyFont="1" applyBorder="1" applyAlignment="1">
      <alignment vertical="center"/>
    </xf>
    <xf numFmtId="168" fontId="44" fillId="0" borderId="0" xfId="5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64" fontId="0" fillId="0" borderId="0" xfId="52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5" fontId="0" fillId="0" borderId="0" xfId="52" applyNumberFormat="1" applyFont="1" applyFill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914400</xdr:colOff>
      <xdr:row>100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914400</xdr:colOff>
      <xdr:row>100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914400</xdr:colOff>
      <xdr:row>100</xdr:row>
      <xdr:rowOff>28575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34650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fev18_form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218"/>
      <sheetName val="020218"/>
      <sheetName val="030218"/>
      <sheetName val="040218"/>
      <sheetName val="050218"/>
      <sheetName val="060218"/>
      <sheetName val="070218"/>
      <sheetName val="080218"/>
      <sheetName val="090218"/>
      <sheetName val="100218"/>
      <sheetName val="110218"/>
      <sheetName val="120218"/>
      <sheetName val="130218"/>
      <sheetName val="140218"/>
      <sheetName val="150218"/>
      <sheetName val="160218"/>
      <sheetName val="170218"/>
      <sheetName val="180218"/>
      <sheetName val="190218"/>
      <sheetName val="200218"/>
      <sheetName val="210218"/>
      <sheetName val="220218"/>
      <sheetName val="230218"/>
      <sheetName val="240218"/>
      <sheetName val="250218"/>
      <sheetName val="260218"/>
      <sheetName val="270218"/>
      <sheetName val="280218"/>
      <sheetName val="fev18"/>
      <sheetName val="fev sem 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0"/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8.875" style="1" customWidth="1"/>
    <col min="4" max="4" width="17.125" style="1" customWidth="1"/>
    <col min="5" max="5" width="15.75390625" style="1" customWidth="1"/>
    <col min="6" max="6" width="17.87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7.2539062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2"/>
      <c r="B3" s="3"/>
      <c r="C3" s="2" t="s">
        <v>2</v>
      </c>
      <c r="D3" s="4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2"/>
    </row>
    <row r="4" spans="1:15" ht="18.75" customHeight="1">
      <c r="A4" s="74" t="s">
        <v>3</v>
      </c>
      <c r="B4" s="74" t="s">
        <v>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5</v>
      </c>
    </row>
    <row r="5" spans="1:15" ht="42" customHeight="1">
      <c r="A5" s="74"/>
      <c r="B5" s="6" t="s">
        <v>6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13</v>
      </c>
      <c r="M5" s="6" t="s">
        <v>15</v>
      </c>
      <c r="N5" s="6" t="s">
        <v>16</v>
      </c>
      <c r="O5" s="74"/>
    </row>
    <row r="6" spans="1:15" ht="20.25" customHeight="1">
      <c r="A6" s="74"/>
      <c r="B6" s="7" t="s">
        <v>17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22</v>
      </c>
      <c r="H6" s="8" t="s">
        <v>23</v>
      </c>
      <c r="I6" s="8" t="s">
        <v>24</v>
      </c>
      <c r="J6" s="7" t="s">
        <v>25</v>
      </c>
      <c r="K6" s="7" t="s">
        <v>26</v>
      </c>
      <c r="L6" s="7" t="s">
        <v>27</v>
      </c>
      <c r="M6" s="7" t="s">
        <v>28</v>
      </c>
      <c r="N6" s="7" t="s">
        <v>29</v>
      </c>
      <c r="O6" s="74"/>
    </row>
    <row r="7" spans="1:26" ht="18.75" customHeight="1">
      <c r="A7" s="9" t="s">
        <v>30</v>
      </c>
      <c r="B7" s="10">
        <f>B8+B20+B24</f>
        <v>11533070</v>
      </c>
      <c r="C7" s="10">
        <f>C8+C20+C24</f>
        <v>8422573</v>
      </c>
      <c r="D7" s="10">
        <f>D8+D20+D24</f>
        <v>8524927</v>
      </c>
      <c r="E7" s="10">
        <f>E8+E20+E24</f>
        <v>1321367</v>
      </c>
      <c r="F7" s="10">
        <f aca="true" t="shared" si="0" ref="F7:N7">F8+F20+F24</f>
        <v>7564569</v>
      </c>
      <c r="G7" s="10">
        <f t="shared" si="0"/>
        <v>11691586</v>
      </c>
      <c r="H7" s="10">
        <f>H8+H20+H24</f>
        <v>8252805</v>
      </c>
      <c r="I7" s="10">
        <f>I8+I20+I24</f>
        <v>2327487</v>
      </c>
      <c r="J7" s="10">
        <f>J8+J20+J24</f>
        <v>9787930</v>
      </c>
      <c r="K7" s="10">
        <f>K8+K20+K24</f>
        <v>7088868</v>
      </c>
      <c r="L7" s="10">
        <f>L8+L20+L24</f>
        <v>8696906</v>
      </c>
      <c r="M7" s="10">
        <f t="shared" si="0"/>
        <v>3362074</v>
      </c>
      <c r="N7" s="10">
        <f t="shared" si="0"/>
        <v>2064951</v>
      </c>
      <c r="O7" s="10">
        <f>+O8+O20+O24</f>
        <v>90639113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31</v>
      </c>
      <c r="B8" s="12">
        <f>+B9+B12+B16</f>
        <v>5433914</v>
      </c>
      <c r="C8" s="12">
        <f>+C9+C12+C16</f>
        <v>4214105</v>
      </c>
      <c r="D8" s="12">
        <f>+D9+D12+D16</f>
        <v>4591543</v>
      </c>
      <c r="E8" s="12">
        <f>+E9+E12+E16</f>
        <v>648129</v>
      </c>
      <c r="F8" s="12">
        <f aca="true" t="shared" si="1" ref="F8:N8">+F9+F12+F16</f>
        <v>3791221</v>
      </c>
      <c r="G8" s="12">
        <f t="shared" si="1"/>
        <v>5985413</v>
      </c>
      <c r="H8" s="12">
        <f>+H9+H12+H16</f>
        <v>4083572</v>
      </c>
      <c r="I8" s="12">
        <f>+I9+I12+I16</f>
        <v>1179274</v>
      </c>
      <c r="J8" s="12">
        <f>+J9+J12+J16</f>
        <v>5018346</v>
      </c>
      <c r="K8" s="12">
        <f>+K9+K12+K16</f>
        <v>3607768</v>
      </c>
      <c r="L8" s="12">
        <f>+L9+L12+L16</f>
        <v>4153418</v>
      </c>
      <c r="M8" s="12">
        <f t="shared" si="1"/>
        <v>1811568</v>
      </c>
      <c r="N8" s="12">
        <f t="shared" si="1"/>
        <v>1160340</v>
      </c>
      <c r="O8" s="12">
        <f>SUM(B8:N8)</f>
        <v>45678611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32</v>
      </c>
      <c r="B9" s="14">
        <v>597530</v>
      </c>
      <c r="C9" s="14">
        <v>594599</v>
      </c>
      <c r="D9" s="14">
        <v>405322</v>
      </c>
      <c r="E9" s="14">
        <v>60053</v>
      </c>
      <c r="F9" s="14">
        <v>362253</v>
      </c>
      <c r="G9" s="14">
        <v>641796</v>
      </c>
      <c r="H9" s="14">
        <v>563616</v>
      </c>
      <c r="I9" s="14">
        <v>163768</v>
      </c>
      <c r="J9" s="14">
        <v>373615</v>
      </c>
      <c r="K9" s="14">
        <v>461535</v>
      </c>
      <c r="L9" s="14">
        <v>376506</v>
      </c>
      <c r="M9" s="14">
        <v>229659</v>
      </c>
      <c r="N9" s="14">
        <v>151869</v>
      </c>
      <c r="O9" s="12">
        <f aca="true" t="shared" si="2" ref="O9:O19">SUM(B9:N9)</f>
        <v>4982121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33</v>
      </c>
      <c r="B10" s="14">
        <f>+B9-B11</f>
        <v>597530</v>
      </c>
      <c r="C10" s="14">
        <f>+C9-C11</f>
        <v>594599</v>
      </c>
      <c r="D10" s="14">
        <f>+D9-D11</f>
        <v>405322</v>
      </c>
      <c r="E10" s="14">
        <f>+E9-E11</f>
        <v>60053</v>
      </c>
      <c r="F10" s="14">
        <f aca="true" t="shared" si="3" ref="F10:N10">+F9-F11</f>
        <v>362253</v>
      </c>
      <c r="G10" s="14">
        <f t="shared" si="3"/>
        <v>641796</v>
      </c>
      <c r="H10" s="14">
        <f>+H9-H11</f>
        <v>563616</v>
      </c>
      <c r="I10" s="14">
        <f>+I9-I11</f>
        <v>163768</v>
      </c>
      <c r="J10" s="14">
        <f>+J9-J11</f>
        <v>373615</v>
      </c>
      <c r="K10" s="14">
        <f>+K9-K11</f>
        <v>461535</v>
      </c>
      <c r="L10" s="14">
        <f>+L9-L11</f>
        <v>376506</v>
      </c>
      <c r="M10" s="14">
        <f t="shared" si="3"/>
        <v>229659</v>
      </c>
      <c r="N10" s="14">
        <f t="shared" si="3"/>
        <v>151869</v>
      </c>
      <c r="O10" s="12">
        <f t="shared" si="2"/>
        <v>4982121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34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35</v>
      </c>
      <c r="B12" s="14">
        <f>B13+B14+B15</f>
        <v>4583610</v>
      </c>
      <c r="C12" s="14">
        <f>C13+C14+C15</f>
        <v>3435925</v>
      </c>
      <c r="D12" s="14">
        <f>D13+D14+D15</f>
        <v>3997991</v>
      </c>
      <c r="E12" s="14">
        <f>E13+E14+E15</f>
        <v>560744</v>
      </c>
      <c r="F12" s="14">
        <f aca="true" t="shared" si="4" ref="F12:N12">F13+F14+F15</f>
        <v>3256559</v>
      </c>
      <c r="G12" s="14">
        <f t="shared" si="4"/>
        <v>5052493</v>
      </c>
      <c r="H12" s="14">
        <f>H13+H14+H15</f>
        <v>3346649</v>
      </c>
      <c r="I12" s="14">
        <f>I13+I14+I15</f>
        <v>964323</v>
      </c>
      <c r="J12" s="14">
        <f>J13+J14+J15</f>
        <v>4387690</v>
      </c>
      <c r="K12" s="14">
        <f>K13+K14+K15</f>
        <v>2980926</v>
      </c>
      <c r="L12" s="14">
        <f>L13+L14+L15</f>
        <v>3560496</v>
      </c>
      <c r="M12" s="14">
        <f t="shared" si="4"/>
        <v>1504784</v>
      </c>
      <c r="N12" s="14">
        <f t="shared" si="4"/>
        <v>967417</v>
      </c>
      <c r="O12" s="12">
        <f t="shared" si="2"/>
        <v>38599607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36</v>
      </c>
      <c r="B13" s="14">
        <v>2323150</v>
      </c>
      <c r="C13" s="14">
        <v>1773868</v>
      </c>
      <c r="D13" s="14">
        <v>1951970</v>
      </c>
      <c r="E13" s="14">
        <v>285731</v>
      </c>
      <c r="F13" s="14">
        <v>1606967</v>
      </c>
      <c r="G13" s="14">
        <v>2527120</v>
      </c>
      <c r="H13" s="14">
        <v>1751027</v>
      </c>
      <c r="I13" s="14">
        <v>506955</v>
      </c>
      <c r="J13" s="14">
        <v>2282652</v>
      </c>
      <c r="K13" s="14">
        <v>1496303</v>
      </c>
      <c r="L13" s="14">
        <v>1780542</v>
      </c>
      <c r="M13" s="14">
        <v>740158</v>
      </c>
      <c r="N13" s="14">
        <v>460724</v>
      </c>
      <c r="O13" s="12">
        <f t="shared" si="2"/>
        <v>19487167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37</v>
      </c>
      <c r="B14" s="14">
        <v>2183574</v>
      </c>
      <c r="C14" s="14">
        <v>1573445</v>
      </c>
      <c r="D14" s="14">
        <v>1994381</v>
      </c>
      <c r="E14" s="14">
        <v>262954</v>
      </c>
      <c r="F14" s="14">
        <v>1581599</v>
      </c>
      <c r="G14" s="14">
        <v>2389497</v>
      </c>
      <c r="H14" s="14">
        <v>1522884</v>
      </c>
      <c r="I14" s="14">
        <v>436479</v>
      </c>
      <c r="J14" s="14">
        <v>2053314</v>
      </c>
      <c r="K14" s="14">
        <v>1427954</v>
      </c>
      <c r="L14" s="14">
        <v>1733007</v>
      </c>
      <c r="M14" s="14">
        <v>736809</v>
      </c>
      <c r="N14" s="14">
        <v>492453</v>
      </c>
      <c r="O14" s="12">
        <f t="shared" si="2"/>
        <v>18388350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38</v>
      </c>
      <c r="B15" s="14">
        <v>76886</v>
      </c>
      <c r="C15" s="14">
        <v>88612</v>
      </c>
      <c r="D15" s="14">
        <v>51640</v>
      </c>
      <c r="E15" s="14">
        <v>12059</v>
      </c>
      <c r="F15" s="14">
        <v>67993</v>
      </c>
      <c r="G15" s="14">
        <v>135876</v>
      </c>
      <c r="H15" s="14">
        <v>72738</v>
      </c>
      <c r="I15" s="14">
        <v>20889</v>
      </c>
      <c r="J15" s="14">
        <v>51724</v>
      </c>
      <c r="K15" s="14">
        <v>56669</v>
      </c>
      <c r="L15" s="14">
        <v>46947</v>
      </c>
      <c r="M15" s="14">
        <v>27817</v>
      </c>
      <c r="N15" s="14">
        <v>14240</v>
      </c>
      <c r="O15" s="12">
        <f t="shared" si="2"/>
        <v>724090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39</v>
      </c>
      <c r="B16" s="14">
        <f>B17+B18+B19</f>
        <v>252774</v>
      </c>
      <c r="C16" s="14">
        <f>C17+C18+C19</f>
        <v>183581</v>
      </c>
      <c r="D16" s="14">
        <f>D17+D18+D19</f>
        <v>188230</v>
      </c>
      <c r="E16" s="14">
        <f>E17+E18+E19</f>
        <v>27332</v>
      </c>
      <c r="F16" s="14">
        <f aca="true" t="shared" si="5" ref="F16:N16">F17+F18+F19</f>
        <v>172409</v>
      </c>
      <c r="G16" s="14">
        <f t="shared" si="5"/>
        <v>291124</v>
      </c>
      <c r="H16" s="14">
        <f>H17+H18+H19</f>
        <v>173307</v>
      </c>
      <c r="I16" s="14">
        <f>I17+I18+I19</f>
        <v>51183</v>
      </c>
      <c r="J16" s="14">
        <f>J17+J18+J19</f>
        <v>257041</v>
      </c>
      <c r="K16" s="14">
        <f>K17+K18+K19</f>
        <v>165307</v>
      </c>
      <c r="L16" s="14">
        <f>L17+L18+L19</f>
        <v>216416</v>
      </c>
      <c r="M16" s="14">
        <f t="shared" si="5"/>
        <v>77125</v>
      </c>
      <c r="N16" s="14">
        <f t="shared" si="5"/>
        <v>41054</v>
      </c>
      <c r="O16" s="12">
        <f t="shared" si="2"/>
        <v>2096883</v>
      </c>
    </row>
    <row r="17" spans="1:26" ht="18.75" customHeight="1">
      <c r="A17" s="15" t="s">
        <v>40</v>
      </c>
      <c r="B17" s="14">
        <v>251226</v>
      </c>
      <c r="C17" s="14">
        <v>182527</v>
      </c>
      <c r="D17" s="14">
        <v>187365</v>
      </c>
      <c r="E17" s="14">
        <v>27144</v>
      </c>
      <c r="F17" s="14">
        <v>171403</v>
      </c>
      <c r="G17" s="14">
        <v>289791</v>
      </c>
      <c r="H17" s="14">
        <v>172356</v>
      </c>
      <c r="I17" s="14">
        <v>50953</v>
      </c>
      <c r="J17" s="14">
        <v>255882</v>
      </c>
      <c r="K17" s="14">
        <v>164087</v>
      </c>
      <c r="L17" s="14">
        <v>214967</v>
      </c>
      <c r="M17" s="14">
        <v>76545</v>
      </c>
      <c r="N17" s="14">
        <v>40747</v>
      </c>
      <c r="O17" s="12">
        <f t="shared" si="2"/>
        <v>2084993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41</v>
      </c>
      <c r="B18" s="14">
        <v>1056</v>
      </c>
      <c r="C18" s="14">
        <v>933</v>
      </c>
      <c r="D18" s="14">
        <v>696</v>
      </c>
      <c r="E18" s="14">
        <v>178</v>
      </c>
      <c r="F18" s="14">
        <v>860</v>
      </c>
      <c r="G18" s="14">
        <v>1004</v>
      </c>
      <c r="H18" s="14">
        <v>783</v>
      </c>
      <c r="I18" s="14">
        <v>174</v>
      </c>
      <c r="J18" s="14">
        <v>915</v>
      </c>
      <c r="K18" s="14">
        <v>1084</v>
      </c>
      <c r="L18" s="14">
        <v>1376</v>
      </c>
      <c r="M18" s="14">
        <v>481</v>
      </c>
      <c r="N18" s="14">
        <v>254</v>
      </c>
      <c r="O18" s="12">
        <f t="shared" si="2"/>
        <v>9794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42</v>
      </c>
      <c r="B19" s="14">
        <v>492</v>
      </c>
      <c r="C19" s="14">
        <v>121</v>
      </c>
      <c r="D19" s="14">
        <v>169</v>
      </c>
      <c r="E19" s="14">
        <v>10</v>
      </c>
      <c r="F19" s="14">
        <v>146</v>
      </c>
      <c r="G19" s="14">
        <v>329</v>
      </c>
      <c r="H19" s="14">
        <v>168</v>
      </c>
      <c r="I19" s="14">
        <v>56</v>
      </c>
      <c r="J19" s="14">
        <v>244</v>
      </c>
      <c r="K19" s="14">
        <v>136</v>
      </c>
      <c r="L19" s="14">
        <v>73</v>
      </c>
      <c r="M19" s="14">
        <v>99</v>
      </c>
      <c r="N19" s="14">
        <v>53</v>
      </c>
      <c r="O19" s="12">
        <f t="shared" si="2"/>
        <v>2096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43</v>
      </c>
      <c r="B20" s="18">
        <f>B21+B22+B23</f>
        <v>3382484</v>
      </c>
      <c r="C20" s="18">
        <f>C21+C22+C23</f>
        <v>2086233</v>
      </c>
      <c r="D20" s="18">
        <f>D21+D22+D23</f>
        <v>1933425</v>
      </c>
      <c r="E20" s="18">
        <f>E21+E22+E23</f>
        <v>302341</v>
      </c>
      <c r="F20" s="18">
        <f aca="true" t="shared" si="6" ref="F20:N20">F21+F22+F23</f>
        <v>1798566</v>
      </c>
      <c r="G20" s="18">
        <f t="shared" si="6"/>
        <v>2735062</v>
      </c>
      <c r="H20" s="18">
        <f>H21+H22+H23</f>
        <v>2208566</v>
      </c>
      <c r="I20" s="18">
        <f>I21+I22+I23</f>
        <v>603688</v>
      </c>
      <c r="J20" s="18">
        <f>J21+J22+J23</f>
        <v>2771380</v>
      </c>
      <c r="K20" s="18">
        <f>K21+K22+K23</f>
        <v>1842433</v>
      </c>
      <c r="L20" s="18">
        <f>L21+L22+L23</f>
        <v>2825216</v>
      </c>
      <c r="M20" s="18">
        <f t="shared" si="6"/>
        <v>1004867</v>
      </c>
      <c r="N20" s="18">
        <f t="shared" si="6"/>
        <v>589709</v>
      </c>
      <c r="O20" s="12">
        <f aca="true" t="shared" si="7" ref="O20:O26">SUM(B20:N20)</f>
        <v>24083970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44</v>
      </c>
      <c r="B21" s="14">
        <v>1855161</v>
      </c>
      <c r="C21" s="14">
        <v>1224370</v>
      </c>
      <c r="D21" s="14">
        <v>1057204</v>
      </c>
      <c r="E21" s="14">
        <v>175970</v>
      </c>
      <c r="F21" s="14">
        <v>1003306</v>
      </c>
      <c r="G21" s="14">
        <v>1547135</v>
      </c>
      <c r="H21" s="14">
        <v>1294129</v>
      </c>
      <c r="I21" s="14">
        <v>357028</v>
      </c>
      <c r="J21" s="14">
        <v>1594064</v>
      </c>
      <c r="K21" s="14">
        <v>1030899</v>
      </c>
      <c r="L21" s="14">
        <v>1531513</v>
      </c>
      <c r="M21" s="14">
        <v>550157</v>
      </c>
      <c r="N21" s="14">
        <v>316479</v>
      </c>
      <c r="O21" s="12">
        <f t="shared" si="7"/>
        <v>13537415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45</v>
      </c>
      <c r="B22" s="14">
        <v>1489337</v>
      </c>
      <c r="C22" s="14">
        <v>829797</v>
      </c>
      <c r="D22" s="14">
        <v>857748</v>
      </c>
      <c r="E22" s="14">
        <v>121992</v>
      </c>
      <c r="F22" s="14">
        <v>770297</v>
      </c>
      <c r="G22" s="14">
        <v>1142276</v>
      </c>
      <c r="H22" s="14">
        <v>887797</v>
      </c>
      <c r="I22" s="14">
        <v>239349</v>
      </c>
      <c r="J22" s="14">
        <v>1151833</v>
      </c>
      <c r="K22" s="14">
        <v>788969</v>
      </c>
      <c r="L22" s="14">
        <v>1267736</v>
      </c>
      <c r="M22" s="14">
        <v>442101</v>
      </c>
      <c r="N22" s="14">
        <v>267014</v>
      </c>
      <c r="O22" s="12">
        <f t="shared" si="7"/>
        <v>10256246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46</v>
      </c>
      <c r="B23" s="14">
        <v>37986</v>
      </c>
      <c r="C23" s="14">
        <v>32066</v>
      </c>
      <c r="D23" s="14">
        <v>18473</v>
      </c>
      <c r="E23" s="14">
        <v>4379</v>
      </c>
      <c r="F23" s="14">
        <v>24963</v>
      </c>
      <c r="G23" s="14">
        <v>45651</v>
      </c>
      <c r="H23" s="14">
        <v>26640</v>
      </c>
      <c r="I23" s="14">
        <v>7311</v>
      </c>
      <c r="J23" s="14">
        <v>25483</v>
      </c>
      <c r="K23" s="14">
        <v>22565</v>
      </c>
      <c r="L23" s="14">
        <v>25967</v>
      </c>
      <c r="M23" s="14">
        <v>12609</v>
      </c>
      <c r="N23" s="14">
        <v>6216</v>
      </c>
      <c r="O23" s="12">
        <f t="shared" si="7"/>
        <v>290309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47</v>
      </c>
      <c r="B24" s="14">
        <f>B25+B26</f>
        <v>2716672</v>
      </c>
      <c r="C24" s="14">
        <f>C25+C26</f>
        <v>2122235</v>
      </c>
      <c r="D24" s="14">
        <f>D25+D26</f>
        <v>1999959</v>
      </c>
      <c r="E24" s="14">
        <f>E25+E26</f>
        <v>370897</v>
      </c>
      <c r="F24" s="14">
        <f aca="true" t="shared" si="8" ref="F24:N24">F25+F26</f>
        <v>1974782</v>
      </c>
      <c r="G24" s="14">
        <f t="shared" si="8"/>
        <v>2971111</v>
      </c>
      <c r="H24" s="14">
        <f>H25+H26</f>
        <v>1960667</v>
      </c>
      <c r="I24" s="14">
        <f>I25+I26</f>
        <v>544525</v>
      </c>
      <c r="J24" s="14">
        <f>J25+J26</f>
        <v>1998204</v>
      </c>
      <c r="K24" s="14">
        <f>K25+K26</f>
        <v>1638667</v>
      </c>
      <c r="L24" s="14">
        <f>L25+L26</f>
        <v>1718272</v>
      </c>
      <c r="M24" s="14">
        <f t="shared" si="8"/>
        <v>545639</v>
      </c>
      <c r="N24" s="14">
        <f t="shared" si="8"/>
        <v>314902</v>
      </c>
      <c r="O24" s="12">
        <f t="shared" si="7"/>
        <v>20876532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48</v>
      </c>
      <c r="B25" s="14">
        <v>1780758</v>
      </c>
      <c r="C25" s="14">
        <v>1503744</v>
      </c>
      <c r="D25" s="14">
        <v>1419979</v>
      </c>
      <c r="E25" s="14">
        <v>280338</v>
      </c>
      <c r="F25" s="14">
        <v>1416171</v>
      </c>
      <c r="G25" s="14">
        <v>2211495</v>
      </c>
      <c r="H25" s="14">
        <v>1487141</v>
      </c>
      <c r="I25" s="14">
        <v>427492</v>
      </c>
      <c r="J25" s="14">
        <v>1361200</v>
      </c>
      <c r="K25" s="14">
        <v>1186267</v>
      </c>
      <c r="L25" s="14">
        <v>1179817</v>
      </c>
      <c r="M25" s="14">
        <v>379408</v>
      </c>
      <c r="N25" s="14">
        <v>199771</v>
      </c>
      <c r="O25" s="12">
        <f t="shared" si="7"/>
        <v>14833581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49</v>
      </c>
      <c r="B26" s="14">
        <v>935914</v>
      </c>
      <c r="C26" s="14">
        <v>618491</v>
      </c>
      <c r="D26" s="14">
        <v>579980</v>
      </c>
      <c r="E26" s="14">
        <v>90559</v>
      </c>
      <c r="F26" s="14">
        <v>558611</v>
      </c>
      <c r="G26" s="14">
        <v>759616</v>
      </c>
      <c r="H26" s="14">
        <v>473526</v>
      </c>
      <c r="I26" s="14">
        <v>117033</v>
      </c>
      <c r="J26" s="14">
        <v>637004</v>
      </c>
      <c r="K26" s="14">
        <v>452400</v>
      </c>
      <c r="L26" s="14">
        <v>538455</v>
      </c>
      <c r="M26" s="14">
        <v>166231</v>
      </c>
      <c r="N26" s="14">
        <v>115131</v>
      </c>
      <c r="O26" s="12">
        <f t="shared" si="7"/>
        <v>6042951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1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19" t="s">
        <v>50</v>
      </c>
      <c r="B28" s="21">
        <f>B29+B30</f>
        <v>2.09110546</v>
      </c>
      <c r="C28" s="21">
        <f aca="true" t="shared" si="9" ref="C28:N28">C29+C30</f>
        <v>2.1945305</v>
      </c>
      <c r="D28" s="21">
        <f t="shared" si="9"/>
        <v>1.86265005</v>
      </c>
      <c r="E28" s="21">
        <f t="shared" si="9"/>
        <v>2.7615184</v>
      </c>
      <c r="F28" s="21">
        <f t="shared" si="9"/>
        <v>2.17494205</v>
      </c>
      <c r="G28" s="21">
        <f t="shared" si="9"/>
        <v>1.7247999999999999</v>
      </c>
      <c r="H28" s="21">
        <f>H29+H30</f>
        <v>2.0851</v>
      </c>
      <c r="I28" s="21">
        <f>I29+I30</f>
        <v>2.1327002</v>
      </c>
      <c r="J28" s="21">
        <f>J29+J30</f>
        <v>2.0483118</v>
      </c>
      <c r="K28" s="21">
        <f>K29+K30</f>
        <v>2.4050343</v>
      </c>
      <c r="L28" s="21">
        <f>L29+L30</f>
        <v>2.30394976</v>
      </c>
      <c r="M28" s="21">
        <f t="shared" si="9"/>
        <v>2.89413143</v>
      </c>
      <c r="N28" s="21">
        <f t="shared" si="9"/>
        <v>2.50697856</v>
      </c>
      <c r="O28" s="22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51</v>
      </c>
      <c r="B29" s="21">
        <v>2.0973</v>
      </c>
      <c r="C29" s="21">
        <v>2.2004</v>
      </c>
      <c r="D29" s="21">
        <v>1.8682</v>
      </c>
      <c r="E29" s="21">
        <v>2.7678</v>
      </c>
      <c r="F29" s="21">
        <v>2.1813</v>
      </c>
      <c r="G29" s="21">
        <v>1.7299</v>
      </c>
      <c r="H29" s="21">
        <v>2.0907</v>
      </c>
      <c r="I29" s="21">
        <v>2.1383</v>
      </c>
      <c r="J29" s="21">
        <v>2.054</v>
      </c>
      <c r="K29" s="21">
        <v>2.4114</v>
      </c>
      <c r="L29" s="21">
        <v>2.3102</v>
      </c>
      <c r="M29" s="21">
        <v>2.9015</v>
      </c>
      <c r="N29" s="21">
        <v>2.5143</v>
      </c>
      <c r="O29" s="23"/>
      <c r="P29"/>
    </row>
    <row r="30" spans="1:26" ht="18.75" customHeight="1">
      <c r="A30" s="24" t="s">
        <v>52</v>
      </c>
      <c r="B30" s="21">
        <v>-0.00619454</v>
      </c>
      <c r="C30" s="21">
        <v>-0.0058695</v>
      </c>
      <c r="D30" s="21">
        <v>-0.00554995</v>
      </c>
      <c r="E30" s="21">
        <v>-0.0062816</v>
      </c>
      <c r="F30" s="21">
        <v>-0.00635795</v>
      </c>
      <c r="G30" s="21">
        <v>-0.0051</v>
      </c>
      <c r="H30" s="21">
        <v>-0.0056</v>
      </c>
      <c r="I30" s="21">
        <v>-0.0055998</v>
      </c>
      <c r="J30" s="21">
        <v>-0.0056882</v>
      </c>
      <c r="K30" s="21">
        <v>-0.0063657</v>
      </c>
      <c r="L30" s="21">
        <v>-0.00625024</v>
      </c>
      <c r="M30" s="21">
        <v>-0.00736857</v>
      </c>
      <c r="N30" s="21">
        <v>-0.00732144</v>
      </c>
      <c r="O30" s="2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24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</row>
    <row r="32" spans="1:15" ht="18.75" customHeight="1">
      <c r="A32" s="28" t="s">
        <v>53</v>
      </c>
      <c r="B32" s="29">
        <v>91198.24000000003</v>
      </c>
      <c r="C32" s="29">
        <v>66990.55999999995</v>
      </c>
      <c r="D32" s="29">
        <v>60519.200000000026</v>
      </c>
      <c r="E32" s="29">
        <v>18095.840000000004</v>
      </c>
      <c r="F32" s="29">
        <v>60519.200000000026</v>
      </c>
      <c r="G32" s="29">
        <v>74540.48000000005</v>
      </c>
      <c r="H32" s="29">
        <v>62796.160000000025</v>
      </c>
      <c r="I32" s="29">
        <v>18335.52</v>
      </c>
      <c r="J32" s="29">
        <v>71304.79999999999</v>
      </c>
      <c r="K32" s="29">
        <v>59320.799999999974</v>
      </c>
      <c r="L32" s="29">
        <v>72862.72</v>
      </c>
      <c r="M32" s="29">
        <v>35592.48000000001</v>
      </c>
      <c r="N32" s="29">
        <v>20133.120000000014</v>
      </c>
      <c r="O32" s="30">
        <f>SUM(B32:N32)</f>
        <v>712209.12</v>
      </c>
    </row>
    <row r="33" spans="1:26" ht="18.75" customHeight="1">
      <c r="A33" s="24" t="s">
        <v>54</v>
      </c>
      <c r="B33" s="31">
        <v>761</v>
      </c>
      <c r="C33" s="31">
        <v>559</v>
      </c>
      <c r="D33" s="31">
        <v>505</v>
      </c>
      <c r="E33" s="31">
        <v>151</v>
      </c>
      <c r="F33" s="31">
        <v>505</v>
      </c>
      <c r="G33" s="31">
        <v>622</v>
      </c>
      <c r="H33" s="31">
        <v>524</v>
      </c>
      <c r="I33" s="31">
        <v>153</v>
      </c>
      <c r="J33" s="31">
        <v>595</v>
      </c>
      <c r="K33" s="31">
        <v>495</v>
      </c>
      <c r="L33" s="31">
        <v>608</v>
      </c>
      <c r="M33" s="31">
        <v>297</v>
      </c>
      <c r="N33" s="31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4" t="s">
        <v>55</v>
      </c>
      <c r="B34" s="27">
        <v>4.28</v>
      </c>
      <c r="C34" s="27">
        <v>4.28</v>
      </c>
      <c r="D34" s="27">
        <v>4.28</v>
      </c>
      <c r="E34" s="27">
        <v>4.28</v>
      </c>
      <c r="F34" s="27">
        <v>4.28</v>
      </c>
      <c r="G34" s="27">
        <v>4.28</v>
      </c>
      <c r="H34" s="27">
        <v>4.28</v>
      </c>
      <c r="I34" s="27">
        <v>4.28</v>
      </c>
      <c r="J34" s="27">
        <v>4.28</v>
      </c>
      <c r="K34" s="27">
        <v>4.28</v>
      </c>
      <c r="L34" s="27">
        <v>4.28</v>
      </c>
      <c r="M34" s="27">
        <v>4.28</v>
      </c>
      <c r="N34" s="27">
        <v>4.28</v>
      </c>
      <c r="O34" s="27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24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</row>
    <row r="36" spans="1:15" ht="18.75" customHeight="1">
      <c r="A36" s="32" t="s">
        <v>56</v>
      </c>
      <c r="B36" s="33">
        <f>B37+B38+B39+B40</f>
        <v>24338502.4475622</v>
      </c>
      <c r="C36" s="33">
        <f aca="true" t="shared" si="10" ref="C36:N36">C37+C38+C39+C40</f>
        <v>18663222.2969765</v>
      </c>
      <c r="D36" s="33">
        <f t="shared" si="10"/>
        <v>16224766.06279635</v>
      </c>
      <c r="E36" s="33">
        <f t="shared" si="10"/>
        <v>3667075.1236527995</v>
      </c>
      <c r="F36" s="33">
        <f t="shared" si="10"/>
        <v>16572497.128226448</v>
      </c>
      <c r="G36" s="33">
        <f t="shared" si="10"/>
        <v>20354774.3728</v>
      </c>
      <c r="H36" s="33">
        <f t="shared" si="10"/>
        <v>17368937.425499998</v>
      </c>
      <c r="I36" s="33">
        <f>I37+I38+I39+I40</f>
        <v>4982167.5103974</v>
      </c>
      <c r="J36" s="33">
        <f>J37+J38+J39+J40</f>
        <v>20261957.836574</v>
      </c>
      <c r="K36" s="33">
        <f>K37+K38+K39+K40</f>
        <v>17206507.088172402</v>
      </c>
      <c r="L36" s="33">
        <f>L37+L38+L39+L40</f>
        <v>20231684.20144256</v>
      </c>
      <c r="M36" s="33">
        <f t="shared" si="10"/>
        <v>9831351.43338582</v>
      </c>
      <c r="N36" s="33">
        <f t="shared" si="10"/>
        <v>5196921.004450561</v>
      </c>
      <c r="O36" s="33">
        <f>O37+O38+O39+O40</f>
        <v>194900363.931937</v>
      </c>
    </row>
    <row r="37" spans="1:15" ht="18.75" customHeight="1">
      <c r="A37" s="34" t="s">
        <v>57</v>
      </c>
      <c r="B37" s="27">
        <f aca="true" t="shared" si="11" ref="B37:N37">B29*B7</f>
        <v>24188307.711000003</v>
      </c>
      <c r="C37" s="27">
        <f t="shared" si="11"/>
        <v>18533029.6292</v>
      </c>
      <c r="D37" s="27">
        <f t="shared" si="11"/>
        <v>15926268.6214</v>
      </c>
      <c r="E37" s="27">
        <f t="shared" si="11"/>
        <v>3657279.5826</v>
      </c>
      <c r="F37" s="27">
        <f t="shared" si="11"/>
        <v>16500594.359699998</v>
      </c>
      <c r="G37" s="27">
        <f t="shared" si="11"/>
        <v>20225274.6214</v>
      </c>
      <c r="H37" s="27">
        <f t="shared" si="11"/>
        <v>17254139.4135</v>
      </c>
      <c r="I37" s="27">
        <f>I29*I7</f>
        <v>4976865.4521</v>
      </c>
      <c r="J37" s="27">
        <f>J29*J7</f>
        <v>20104408.22</v>
      </c>
      <c r="K37" s="27">
        <f>K29*K7</f>
        <v>17094096.2952</v>
      </c>
      <c r="L37" s="27">
        <f>L29*L7</f>
        <v>20091592.2412</v>
      </c>
      <c r="M37" s="27">
        <f t="shared" si="11"/>
        <v>9755057.711</v>
      </c>
      <c r="N37" s="27">
        <f t="shared" si="11"/>
        <v>5191906.2993</v>
      </c>
      <c r="O37" s="29">
        <f>SUM(B37:N37)</f>
        <v>193498820.1576</v>
      </c>
    </row>
    <row r="38" spans="1:15" ht="18.75" customHeight="1">
      <c r="A38" s="34" t="s">
        <v>58</v>
      </c>
      <c r="B38" s="27">
        <f aca="true" t="shared" si="12" ref="B38:N38">B30*B7</f>
        <v>-71442.0634378</v>
      </c>
      <c r="C38" s="27">
        <f t="shared" si="12"/>
        <v>-49436.2922235</v>
      </c>
      <c r="D38" s="27">
        <f t="shared" si="12"/>
        <v>-47312.918603649996</v>
      </c>
      <c r="E38" s="27">
        <f t="shared" si="12"/>
        <v>-8300.2989472</v>
      </c>
      <c r="F38" s="27">
        <f t="shared" si="12"/>
        <v>-48095.15147355</v>
      </c>
      <c r="G38" s="27">
        <f t="shared" si="12"/>
        <v>-59627.0886</v>
      </c>
      <c r="H38" s="27">
        <f t="shared" si="12"/>
        <v>-46215.708</v>
      </c>
      <c r="I38" s="27">
        <f>I30*I7</f>
        <v>-13033.461702600001</v>
      </c>
      <c r="J38" s="27">
        <f>J30*J7</f>
        <v>-55675.703426</v>
      </c>
      <c r="K38" s="27">
        <f>K30*K7</f>
        <v>-45125.6070276</v>
      </c>
      <c r="L38" s="27">
        <f>L30*L7</f>
        <v>-54357.74975744</v>
      </c>
      <c r="M38" s="27">
        <f t="shared" si="12"/>
        <v>-24773.67761418</v>
      </c>
      <c r="N38" s="27">
        <f t="shared" si="12"/>
        <v>-15118.41484944</v>
      </c>
      <c r="O38" s="30">
        <f>SUM(B38:N38)</f>
        <v>-538514.13566296</v>
      </c>
    </row>
    <row r="39" spans="1:15" ht="18.75" customHeight="1">
      <c r="A39" s="34" t="s">
        <v>59</v>
      </c>
      <c r="B39" s="27">
        <f aca="true" t="shared" si="13" ref="B39:N39">B32</f>
        <v>91198.24000000003</v>
      </c>
      <c r="C39" s="27">
        <f t="shared" si="13"/>
        <v>66990.55999999995</v>
      </c>
      <c r="D39" s="27">
        <f t="shared" si="13"/>
        <v>60519.200000000026</v>
      </c>
      <c r="E39" s="27">
        <f t="shared" si="13"/>
        <v>18095.840000000004</v>
      </c>
      <c r="F39" s="27">
        <f t="shared" si="13"/>
        <v>60519.200000000026</v>
      </c>
      <c r="G39" s="27">
        <f t="shared" si="13"/>
        <v>74540.48000000005</v>
      </c>
      <c r="H39" s="27">
        <f t="shared" si="13"/>
        <v>62796.160000000025</v>
      </c>
      <c r="I39" s="27">
        <f>I32</f>
        <v>18335.52</v>
      </c>
      <c r="J39" s="27">
        <f>J32</f>
        <v>71304.79999999999</v>
      </c>
      <c r="K39" s="27">
        <f>K32</f>
        <v>59320.799999999974</v>
      </c>
      <c r="L39" s="27">
        <f>L32</f>
        <v>72862.72</v>
      </c>
      <c r="M39" s="27">
        <f t="shared" si="13"/>
        <v>35592.48000000001</v>
      </c>
      <c r="N39" s="27">
        <f t="shared" si="13"/>
        <v>20133.120000000014</v>
      </c>
      <c r="O39" s="29">
        <f>SUM(B39:N39)</f>
        <v>712209.12</v>
      </c>
    </row>
    <row r="40" spans="1:26" ht="18.75" customHeight="1">
      <c r="A40" s="19" t="s">
        <v>60</v>
      </c>
      <c r="B40" s="27">
        <v>130438.56000000008</v>
      </c>
      <c r="C40" s="27">
        <v>112638.40000000005</v>
      </c>
      <c r="D40" s="27">
        <v>285291.1599999999</v>
      </c>
      <c r="E40" s="27">
        <v>0</v>
      </c>
      <c r="F40" s="27">
        <v>59478.72</v>
      </c>
      <c r="G40" s="27">
        <v>114586.35999999996</v>
      </c>
      <c r="H40" s="27">
        <v>98217.56000000001</v>
      </c>
      <c r="I40" s="27">
        <v>0</v>
      </c>
      <c r="J40" s="27">
        <v>141920.52</v>
      </c>
      <c r="K40" s="27">
        <v>98215.59999999995</v>
      </c>
      <c r="L40" s="27">
        <v>121586.98999999996</v>
      </c>
      <c r="M40" s="27">
        <v>65474.91999999999</v>
      </c>
      <c r="N40" s="27">
        <v>0</v>
      </c>
      <c r="O40" s="29">
        <f>SUM(B40:N40)</f>
        <v>1227848.79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6"/>
    </row>
    <row r="42" spans="1:15" ht="18.75" customHeight="1">
      <c r="A42" s="19" t="s">
        <v>61</v>
      </c>
      <c r="B42" s="30">
        <f>+B43+B46+B59+B60</f>
        <v>-3133588.79</v>
      </c>
      <c r="C42" s="30">
        <f aca="true" t="shared" si="14" ref="C42:N42">+C43+C46+C59+C60</f>
        <v>-1161018.9300000002</v>
      </c>
      <c r="D42" s="30">
        <f t="shared" si="14"/>
        <v>-1955174.2499999998</v>
      </c>
      <c r="E42" s="30">
        <f t="shared" si="14"/>
        <v>-338625.2799999999</v>
      </c>
      <c r="F42" s="30">
        <f t="shared" si="14"/>
        <v>-1766677.0899999999</v>
      </c>
      <c r="G42" s="30">
        <f t="shared" si="14"/>
        <v>-2744876.33</v>
      </c>
      <c r="H42" s="30">
        <f t="shared" si="14"/>
        <v>-2054621.48</v>
      </c>
      <c r="I42" s="30">
        <f>+I43+I46+I59+I60</f>
        <v>-447989.25</v>
      </c>
      <c r="J42" s="30">
        <f>+J43+J46+J59+J60</f>
        <v>-1262102.4499999997</v>
      </c>
      <c r="K42" s="30">
        <f>+K43+K46+K59+K60</f>
        <v>-917709.3600000001</v>
      </c>
      <c r="L42" s="30">
        <f>+L43+L46+L59+L60</f>
        <v>-69036.17000000039</v>
      </c>
      <c r="M42" s="30">
        <f t="shared" si="14"/>
        <v>755514.11</v>
      </c>
      <c r="N42" s="30">
        <f t="shared" si="14"/>
        <v>-583809.95</v>
      </c>
      <c r="O42" s="30">
        <f>+O43+O46+O59+O60</f>
        <v>-14456377.980000002</v>
      </c>
    </row>
    <row r="43" spans="1:15" ht="18.75" customHeight="1">
      <c r="A43" s="17" t="s">
        <v>62</v>
      </c>
      <c r="B43" s="37">
        <f>B44+B45</f>
        <v>-2390120</v>
      </c>
      <c r="C43" s="37">
        <f>C44+C45</f>
        <v>-2378396</v>
      </c>
      <c r="D43" s="37">
        <f>D44+D45</f>
        <v>-1621288</v>
      </c>
      <c r="E43" s="37">
        <f>E44+E45</f>
        <v>-240212</v>
      </c>
      <c r="F43" s="37">
        <f aca="true" t="shared" si="15" ref="F43:N43">F44+F45</f>
        <v>-1449012</v>
      </c>
      <c r="G43" s="37">
        <f t="shared" si="15"/>
        <v>-2567184</v>
      </c>
      <c r="H43" s="37">
        <f t="shared" si="15"/>
        <v>-2254464</v>
      </c>
      <c r="I43" s="37">
        <f>I44+I45</f>
        <v>-655072</v>
      </c>
      <c r="J43" s="37">
        <f>J44+J45</f>
        <v>-1494460</v>
      </c>
      <c r="K43" s="37">
        <f>K44+K45</f>
        <v>-1846140</v>
      </c>
      <c r="L43" s="37">
        <f>L44+L45</f>
        <v>-1506024</v>
      </c>
      <c r="M43" s="37">
        <f t="shared" si="15"/>
        <v>-918636</v>
      </c>
      <c r="N43" s="37">
        <f t="shared" si="15"/>
        <v>-607476</v>
      </c>
      <c r="O43" s="30">
        <f aca="true" t="shared" si="16" ref="O43:O60">SUM(B43:N43)</f>
        <v>-19928484</v>
      </c>
    </row>
    <row r="44" spans="1:26" ht="18.75" customHeight="1">
      <c r="A44" s="13" t="s">
        <v>63</v>
      </c>
      <c r="B44" s="20">
        <f>ROUND(-B9*$D$3,2)</f>
        <v>-2390120</v>
      </c>
      <c r="C44" s="20">
        <f>ROUND(-C9*$D$3,2)</f>
        <v>-2378396</v>
      </c>
      <c r="D44" s="20">
        <f>ROUND(-D9*$D$3,2)</f>
        <v>-1621288</v>
      </c>
      <c r="E44" s="20">
        <f>ROUND(-E9*$D$3,2)</f>
        <v>-240212</v>
      </c>
      <c r="F44" s="20">
        <f aca="true" t="shared" si="17" ref="F44:N44">ROUND(-F9*$D$3,2)</f>
        <v>-1449012</v>
      </c>
      <c r="G44" s="20">
        <f t="shared" si="17"/>
        <v>-2567184</v>
      </c>
      <c r="H44" s="20">
        <f t="shared" si="17"/>
        <v>-2254464</v>
      </c>
      <c r="I44" s="20">
        <f>ROUND(-I9*$D$3,2)</f>
        <v>-655072</v>
      </c>
      <c r="J44" s="20">
        <f>ROUND(-J9*$D$3,2)</f>
        <v>-1494460</v>
      </c>
      <c r="K44" s="20">
        <f>ROUND(-K9*$D$3,2)</f>
        <v>-1846140</v>
      </c>
      <c r="L44" s="20">
        <f>ROUND(-L9*$D$3,2)</f>
        <v>-1506024</v>
      </c>
      <c r="M44" s="20">
        <f t="shared" si="17"/>
        <v>-918636</v>
      </c>
      <c r="N44" s="20">
        <f t="shared" si="17"/>
        <v>-607476</v>
      </c>
      <c r="O44" s="38">
        <f t="shared" si="16"/>
        <v>-19928484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64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8" ref="F45:N45">ROUND(F11*$D$3,2)</f>
        <v>0</v>
      </c>
      <c r="G45" s="20">
        <f t="shared" si="18"/>
        <v>0</v>
      </c>
      <c r="H45" s="20">
        <f t="shared" si="18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8"/>
        <v>0</v>
      </c>
      <c r="N45" s="20">
        <f t="shared" si="18"/>
        <v>0</v>
      </c>
      <c r="O45" s="38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65</v>
      </c>
      <c r="B46" s="37">
        <f>SUM(B47:B58)</f>
        <v>-1017085.1</v>
      </c>
      <c r="C46" s="37">
        <f aca="true" t="shared" si="19" ref="C46:N46">SUM(C47:C58)</f>
        <v>-439347.41000000003</v>
      </c>
      <c r="D46" s="37">
        <f t="shared" si="19"/>
        <v>-468935.83999999997</v>
      </c>
      <c r="E46" s="37">
        <f t="shared" si="19"/>
        <v>-417836.97</v>
      </c>
      <c r="F46" s="37">
        <f t="shared" si="19"/>
        <v>-579885.59</v>
      </c>
      <c r="G46" s="37">
        <f t="shared" si="19"/>
        <v>-540799.85</v>
      </c>
      <c r="H46" s="37">
        <f t="shared" si="19"/>
        <v>-430160.55999999994</v>
      </c>
      <c r="I46" s="37">
        <f t="shared" si="19"/>
        <v>-173611.95999999996</v>
      </c>
      <c r="J46" s="37">
        <f t="shared" si="19"/>
        <v>-704908.8</v>
      </c>
      <c r="K46" s="37">
        <f t="shared" si="19"/>
        <v>-488501.5</v>
      </c>
      <c r="L46" s="37">
        <f t="shared" si="19"/>
        <v>-599883.1599999999</v>
      </c>
      <c r="M46" s="37">
        <f t="shared" si="19"/>
        <v>363618.15</v>
      </c>
      <c r="N46" s="37">
        <f t="shared" si="19"/>
        <v>-130804.86000000002</v>
      </c>
      <c r="O46" s="37">
        <f>SUM(O48:O58)</f>
        <v>-4404806.21</v>
      </c>
    </row>
    <row r="47" spans="1:26" ht="18.75" customHeight="1">
      <c r="A47" s="13" t="s">
        <v>66</v>
      </c>
      <c r="B47" s="23">
        <v>-55823.36</v>
      </c>
      <c r="C47" s="23">
        <v>-30031.31</v>
      </c>
      <c r="D47" s="23">
        <v>-84509.04000000001</v>
      </c>
      <c r="E47" s="23">
        <v>-286673.57</v>
      </c>
      <c r="F47" s="23">
        <v>-186677.86</v>
      </c>
      <c r="G47" s="23">
        <v>-85270.9</v>
      </c>
      <c r="H47" s="23">
        <v>-36926.66</v>
      </c>
      <c r="I47" s="23">
        <v>-36237.5</v>
      </c>
      <c r="J47" s="23">
        <v>-115099.20999999999</v>
      </c>
      <c r="K47" s="23">
        <v>-99572.53</v>
      </c>
      <c r="L47" s="23">
        <v>-151156.68</v>
      </c>
      <c r="M47" s="23">
        <v>-36387.96</v>
      </c>
      <c r="N47" s="23">
        <v>-18970.66</v>
      </c>
      <c r="O47" s="23">
        <f t="shared" si="16"/>
        <v>-1223337.24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67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f t="shared" si="16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68</v>
      </c>
      <c r="B49" s="23">
        <v>-28000</v>
      </c>
      <c r="C49" s="23">
        <v>-28000</v>
      </c>
      <c r="D49" s="23">
        <v>-42000</v>
      </c>
      <c r="E49" s="23">
        <v>-49000</v>
      </c>
      <c r="F49" s="23">
        <v>-55000</v>
      </c>
      <c r="G49" s="23">
        <v>-42000</v>
      </c>
      <c r="H49" s="23">
        <v>-42000</v>
      </c>
      <c r="I49" s="23">
        <v>-28000</v>
      </c>
      <c r="J49" s="23">
        <v>0</v>
      </c>
      <c r="K49" s="23">
        <v>-23000</v>
      </c>
      <c r="L49" s="23">
        <v>0</v>
      </c>
      <c r="M49" s="23">
        <v>0</v>
      </c>
      <c r="N49" s="23">
        <v>0</v>
      </c>
      <c r="O49" s="23">
        <f t="shared" si="16"/>
        <v>-337000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69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39">
        <f t="shared" si="16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70</v>
      </c>
      <c r="B51" s="23">
        <v>0</v>
      </c>
      <c r="C51" s="23">
        <v>0</v>
      </c>
      <c r="D51" s="23">
        <v>-3370</v>
      </c>
      <c r="E51" s="23">
        <v>0</v>
      </c>
      <c r="F51" s="23">
        <v>0</v>
      </c>
      <c r="G51" s="23">
        <v>-1348</v>
      </c>
      <c r="H51" s="23">
        <v>0</v>
      </c>
      <c r="I51" s="23">
        <v>-674</v>
      </c>
      <c r="J51" s="23">
        <v>0</v>
      </c>
      <c r="K51" s="23">
        <v>0</v>
      </c>
      <c r="L51" s="23">
        <v>0</v>
      </c>
      <c r="M51" s="23">
        <v>-1213.2</v>
      </c>
      <c r="N51" s="23">
        <v>0</v>
      </c>
      <c r="O51" s="23">
        <f t="shared" si="16"/>
        <v>-6605.2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71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f t="shared" si="16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72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f t="shared" si="16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73</v>
      </c>
      <c r="B54" s="23">
        <v>-277149.73</v>
      </c>
      <c r="C54" s="23">
        <v>-222423.0200000001</v>
      </c>
      <c r="D54" s="23">
        <v>-192836.25999999995</v>
      </c>
      <c r="E54" s="23">
        <v>-48183.24</v>
      </c>
      <c r="F54" s="23">
        <v>-189188.12999999995</v>
      </c>
      <c r="G54" s="23">
        <v>-227739.56</v>
      </c>
      <c r="H54" s="23">
        <v>-200834.11999999994</v>
      </c>
      <c r="I54" s="23">
        <v>-64634.769999999975</v>
      </c>
      <c r="J54" s="23">
        <v>-251827.17</v>
      </c>
      <c r="K54" s="23">
        <v>-217906.88000000006</v>
      </c>
      <c r="L54" s="23">
        <v>-265077.48</v>
      </c>
      <c r="M54" s="23">
        <v>-122696.83999999998</v>
      </c>
      <c r="N54" s="23">
        <v>-64633.74000000002</v>
      </c>
      <c r="O54" s="23">
        <v>-2345130.94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74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75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76</v>
      </c>
      <c r="B57" s="23">
        <v>-210112.01</v>
      </c>
      <c r="C57" s="23">
        <v>-158893.08</v>
      </c>
      <c r="D57" s="23">
        <v>-146220.54</v>
      </c>
      <c r="E57" s="23">
        <v>-33980.16</v>
      </c>
      <c r="F57" s="23">
        <v>-149019.6</v>
      </c>
      <c r="G57" s="23">
        <v>-184441.39</v>
      </c>
      <c r="H57" s="23">
        <v>-150399.78</v>
      </c>
      <c r="I57" s="23">
        <v>-44065.69</v>
      </c>
      <c r="J57" s="23">
        <v>-177982.42</v>
      </c>
      <c r="K57" s="23">
        <v>-148022.09</v>
      </c>
      <c r="L57" s="23">
        <v>-183649</v>
      </c>
      <c r="M57" s="23">
        <v>-82083.85</v>
      </c>
      <c r="N57" s="23">
        <v>-47200.46</v>
      </c>
      <c r="O57" s="23">
        <v>-1716070.07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6" t="s">
        <v>77</v>
      </c>
      <c r="B58" s="23">
        <v>-446000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-160000</v>
      </c>
      <c r="K58" s="23">
        <v>0</v>
      </c>
      <c r="L58" s="23">
        <v>0</v>
      </c>
      <c r="M58" s="23">
        <v>606000</v>
      </c>
      <c r="N58" s="23">
        <v>0</v>
      </c>
      <c r="O58" s="23"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78</v>
      </c>
      <c r="B59" s="40">
        <v>273616.31</v>
      </c>
      <c r="C59" s="40">
        <v>1656724.48</v>
      </c>
      <c r="D59" s="40">
        <v>135049.59</v>
      </c>
      <c r="E59" s="40">
        <v>319423.69000000006</v>
      </c>
      <c r="F59" s="40">
        <v>242394.26</v>
      </c>
      <c r="G59" s="40">
        <v>363107.52</v>
      </c>
      <c r="H59" s="40">
        <v>630003.08</v>
      </c>
      <c r="I59" s="40">
        <v>380694.70999999996</v>
      </c>
      <c r="J59" s="40">
        <v>937266.3500000001</v>
      </c>
      <c r="K59" s="40">
        <v>1416932.14</v>
      </c>
      <c r="L59" s="40">
        <v>2036870.9899999998</v>
      </c>
      <c r="M59" s="40">
        <v>1310531.96</v>
      </c>
      <c r="N59" s="40">
        <v>154470.90999999997</v>
      </c>
      <c r="O59" s="23">
        <v>9857085.989999998</v>
      </c>
      <c r="P59"/>
      <c r="Q59"/>
      <c r="R59"/>
      <c r="S59"/>
      <c r="T59"/>
      <c r="U59"/>
      <c r="V59"/>
      <c r="W59"/>
      <c r="X59"/>
      <c r="Y59"/>
      <c r="Z59"/>
    </row>
    <row r="60" spans="1:26" ht="18.75" customHeight="1">
      <c r="A60" s="17" t="s">
        <v>79</v>
      </c>
      <c r="B60" s="40">
        <v>0</v>
      </c>
      <c r="C60" s="40">
        <v>0</v>
      </c>
      <c r="D60" s="40">
        <v>0</v>
      </c>
      <c r="E60" s="40">
        <v>0</v>
      </c>
      <c r="F60" s="40">
        <v>19826.24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23">
        <v>19826.24</v>
      </c>
      <c r="P60"/>
      <c r="Q60"/>
      <c r="R60"/>
      <c r="S60"/>
      <c r="T60"/>
      <c r="U60"/>
      <c r="V60"/>
      <c r="W60"/>
      <c r="X60"/>
      <c r="Y60"/>
      <c r="Z60"/>
    </row>
    <row r="61" spans="1:15" ht="15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20"/>
    </row>
    <row r="62" spans="1:26" ht="15.75">
      <c r="A62" s="19" t="s">
        <v>80</v>
      </c>
      <c r="B62" s="43">
        <f aca="true" t="shared" si="20" ref="B62:N62">+B36+B42</f>
        <v>21204913.6575622</v>
      </c>
      <c r="C62" s="43">
        <f t="shared" si="20"/>
        <v>17502203.3669765</v>
      </c>
      <c r="D62" s="43">
        <f t="shared" si="20"/>
        <v>14269591.81279635</v>
      </c>
      <c r="E62" s="43">
        <f t="shared" si="20"/>
        <v>3328449.8436527997</v>
      </c>
      <c r="F62" s="43">
        <f t="shared" si="20"/>
        <v>14805820.038226448</v>
      </c>
      <c r="G62" s="43">
        <f t="shared" si="20"/>
        <v>17609898.0428</v>
      </c>
      <c r="H62" s="43">
        <f t="shared" si="20"/>
        <v>15314315.945499998</v>
      </c>
      <c r="I62" s="43">
        <f t="shared" si="20"/>
        <v>4534178.2603974</v>
      </c>
      <c r="J62" s="43">
        <f>+J36+J42</f>
        <v>18999855.386574</v>
      </c>
      <c r="K62" s="43">
        <f>+K36+K42</f>
        <v>16288797.728172403</v>
      </c>
      <c r="L62" s="43">
        <f>+L36+L42</f>
        <v>20162648.031442557</v>
      </c>
      <c r="M62" s="43">
        <f t="shared" si="20"/>
        <v>10586865.543385819</v>
      </c>
      <c r="N62" s="43">
        <f t="shared" si="20"/>
        <v>4613111.05445056</v>
      </c>
      <c r="O62" s="43">
        <f>SUM(B62:N62)</f>
        <v>179220648.71193707</v>
      </c>
      <c r="P62"/>
      <c r="Q62"/>
      <c r="R62"/>
      <c r="S62"/>
      <c r="T62"/>
      <c r="U62"/>
      <c r="V62"/>
      <c r="W62"/>
      <c r="X62"/>
      <c r="Y62"/>
      <c r="Z62"/>
    </row>
    <row r="63" spans="1:15" ht="15" customHeight="1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6"/>
    </row>
    <row r="64" spans="1:15" ht="15" customHeight="1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9"/>
    </row>
    <row r="65" spans="1:15" ht="18.75" customHeight="1">
      <c r="A65" s="19" t="s">
        <v>81</v>
      </c>
      <c r="B65" s="50">
        <f>SUM(B66:B79)</f>
        <v>21204913.669999998</v>
      </c>
      <c r="C65" s="50">
        <f aca="true" t="shared" si="21" ref="C65:N65">SUM(C66:C79)</f>
        <v>17502203.36</v>
      </c>
      <c r="D65" s="50">
        <f t="shared" si="21"/>
        <v>14269591.809999997</v>
      </c>
      <c r="E65" s="50">
        <f t="shared" si="21"/>
        <v>3328449.889999999</v>
      </c>
      <c r="F65" s="50">
        <f t="shared" si="21"/>
        <v>14805820.07</v>
      </c>
      <c r="G65" s="50">
        <f t="shared" si="21"/>
        <v>17609898.06</v>
      </c>
      <c r="H65" s="50">
        <f t="shared" si="21"/>
        <v>15314315.920000002</v>
      </c>
      <c r="I65" s="50">
        <f t="shared" si="21"/>
        <v>4534178.23</v>
      </c>
      <c r="J65" s="50">
        <f t="shared" si="21"/>
        <v>18999855.41</v>
      </c>
      <c r="K65" s="50">
        <f t="shared" si="21"/>
        <v>16288797.689999998</v>
      </c>
      <c r="L65" s="50">
        <f t="shared" si="21"/>
        <v>20162647.990000006</v>
      </c>
      <c r="M65" s="50">
        <f t="shared" si="21"/>
        <v>10586865.569999997</v>
      </c>
      <c r="N65" s="50">
        <f t="shared" si="21"/>
        <v>4613111.07</v>
      </c>
      <c r="O65" s="43">
        <f>SUM(O66:O79)</f>
        <v>179220648.74</v>
      </c>
    </row>
    <row r="66" spans="1:16" ht="18.75" customHeight="1">
      <c r="A66" s="17" t="s">
        <v>82</v>
      </c>
      <c r="B66" s="50">
        <v>4174237.22</v>
      </c>
      <c r="C66" s="50">
        <v>5077684.51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43">
        <f>SUM(B66:N66)</f>
        <v>9251921.73</v>
      </c>
      <c r="P66"/>
    </row>
    <row r="67" spans="1:16" ht="18.75" customHeight="1">
      <c r="A67" s="17" t="s">
        <v>83</v>
      </c>
      <c r="B67" s="50">
        <v>17030676.45</v>
      </c>
      <c r="C67" s="50">
        <v>12424518.85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43">
        <f aca="true" t="shared" si="22" ref="O67:O78">SUM(B67:N67)</f>
        <v>29455195.299999997</v>
      </c>
      <c r="P67"/>
    </row>
    <row r="68" spans="1:17" ht="18.75" customHeight="1">
      <c r="A68" s="17" t="s">
        <v>84</v>
      </c>
      <c r="B68" s="51">
        <v>0</v>
      </c>
      <c r="C68" s="51">
        <v>0</v>
      </c>
      <c r="D68" s="37">
        <v>14269591.809999997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37">
        <f t="shared" si="22"/>
        <v>14269591.809999997</v>
      </c>
      <c r="Q68"/>
    </row>
    <row r="69" spans="1:18" ht="18.75" customHeight="1">
      <c r="A69" s="17" t="s">
        <v>85</v>
      </c>
      <c r="B69" s="51">
        <v>0</v>
      </c>
      <c r="C69" s="51">
        <v>0</v>
      </c>
      <c r="D69" s="51">
        <v>0</v>
      </c>
      <c r="E69" s="37">
        <v>3328449.889999999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43">
        <f t="shared" si="22"/>
        <v>3328449.889999999</v>
      </c>
      <c r="R69"/>
    </row>
    <row r="70" spans="1:19" ht="18.75" customHeight="1">
      <c r="A70" s="17" t="s">
        <v>86</v>
      </c>
      <c r="B70" s="51">
        <v>0</v>
      </c>
      <c r="C70" s="51">
        <v>0</v>
      </c>
      <c r="D70" s="51">
        <v>0</v>
      </c>
      <c r="E70" s="51">
        <v>0</v>
      </c>
      <c r="F70" s="37">
        <v>14805820.07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37">
        <f t="shared" si="22"/>
        <v>14805820.07</v>
      </c>
      <c r="S70"/>
    </row>
    <row r="71" spans="1:20" ht="18.75" customHeight="1">
      <c r="A71" s="17" t="s">
        <v>87</v>
      </c>
      <c r="B71" s="51">
        <v>0</v>
      </c>
      <c r="C71" s="51">
        <v>0</v>
      </c>
      <c r="D71" s="51">
        <v>0</v>
      </c>
      <c r="E71" s="51">
        <v>0</v>
      </c>
      <c r="F71" s="51">
        <v>0</v>
      </c>
      <c r="G71" s="50">
        <v>17609898.06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43">
        <f t="shared" si="22"/>
        <v>17609898.06</v>
      </c>
      <c r="T71"/>
    </row>
    <row r="72" spans="1:21" ht="18.75" customHeight="1">
      <c r="A72" s="17" t="s">
        <v>88</v>
      </c>
      <c r="B72" s="51">
        <v>0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0">
        <v>15314315.920000002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43">
        <f t="shared" si="22"/>
        <v>15314315.920000002</v>
      </c>
      <c r="U72"/>
    </row>
    <row r="73" spans="1:21" ht="18.75" customHeight="1">
      <c r="A73" s="17" t="s">
        <v>89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4534178.23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43">
        <f t="shared" si="22"/>
        <v>4534178.23</v>
      </c>
      <c r="U73"/>
    </row>
    <row r="74" spans="1:22" ht="18.75" customHeight="1">
      <c r="A74" s="17" t="s">
        <v>90</v>
      </c>
      <c r="B74" s="51">
        <v>0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37">
        <v>18999855.41</v>
      </c>
      <c r="K74" s="51">
        <v>0</v>
      </c>
      <c r="L74" s="51">
        <v>0</v>
      </c>
      <c r="M74" s="51">
        <v>0</v>
      </c>
      <c r="N74" s="51">
        <v>0</v>
      </c>
      <c r="O74" s="37">
        <f t="shared" si="22"/>
        <v>18999855.41</v>
      </c>
      <c r="V74"/>
    </row>
    <row r="75" spans="1:23" ht="18.75" customHeight="1">
      <c r="A75" s="17" t="s">
        <v>91</v>
      </c>
      <c r="B75" s="51">
        <v>0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37">
        <v>16288797.689999998</v>
      </c>
      <c r="L75" s="51">
        <v>0</v>
      </c>
      <c r="M75" s="51">
        <v>0</v>
      </c>
      <c r="N75" s="51">
        <v>0</v>
      </c>
      <c r="O75" s="43">
        <f t="shared" si="22"/>
        <v>16288797.689999998</v>
      </c>
      <c r="W75"/>
    </row>
    <row r="76" spans="1:24" ht="18.75" customHeight="1">
      <c r="A76" s="17" t="s">
        <v>92</v>
      </c>
      <c r="B76" s="51">
        <v>0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37">
        <v>20162647.990000006</v>
      </c>
      <c r="M76" s="51">
        <v>0</v>
      </c>
      <c r="N76" s="52">
        <v>0</v>
      </c>
      <c r="O76" s="37">
        <f t="shared" si="22"/>
        <v>20162647.990000006</v>
      </c>
      <c r="X76"/>
    </row>
    <row r="77" spans="1:25" ht="18.75" customHeight="1">
      <c r="A77" s="17" t="s">
        <v>93</v>
      </c>
      <c r="B77" s="51">
        <v>0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37">
        <v>10586865.569999997</v>
      </c>
      <c r="N77" s="51">
        <v>0</v>
      </c>
      <c r="O77" s="43">
        <f t="shared" si="22"/>
        <v>10586865.569999997</v>
      </c>
      <c r="Y77"/>
    </row>
    <row r="78" spans="1:26" ht="18.75" customHeight="1">
      <c r="A78" s="17" t="s">
        <v>94</v>
      </c>
      <c r="B78" s="51">
        <v>0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37">
        <v>4613111.07</v>
      </c>
      <c r="O78" s="37">
        <f t="shared" si="22"/>
        <v>4613111.07</v>
      </c>
      <c r="P78"/>
      <c r="Z78"/>
    </row>
    <row r="79" spans="1:26" ht="18.75" customHeight="1">
      <c r="A79" s="44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/>
      <c r="Q79"/>
      <c r="R79"/>
      <c r="S79"/>
      <c r="T79"/>
      <c r="U79"/>
      <c r="V79"/>
      <c r="W79"/>
      <c r="X79"/>
      <c r="Y79"/>
      <c r="Z79"/>
    </row>
    <row r="80" spans="1:15" ht="16.5" customHeight="1">
      <c r="A80" s="76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</row>
    <row r="81" spans="1:15" ht="15" customHeight="1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</row>
    <row r="82" spans="1:15" ht="18.75" customHeight="1">
      <c r="A82" s="19" t="s">
        <v>95</v>
      </c>
      <c r="B82" s="51">
        <v>0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43"/>
    </row>
    <row r="83" spans="1:16" ht="18.75" customHeight="1">
      <c r="A83" s="17" t="s">
        <v>96</v>
      </c>
      <c r="B83" s="57">
        <v>2.3431835234145497</v>
      </c>
      <c r="C83" s="57">
        <v>2.5063354998591945</v>
      </c>
      <c r="D83" s="57">
        <v>0</v>
      </c>
      <c r="E83" s="57">
        <v>0</v>
      </c>
      <c r="F83" s="51">
        <v>0</v>
      </c>
      <c r="G83" s="51">
        <v>0</v>
      </c>
      <c r="H83" s="57">
        <v>0</v>
      </c>
      <c r="I83" s="57">
        <v>0</v>
      </c>
      <c r="J83" s="57">
        <v>0</v>
      </c>
      <c r="K83" s="57">
        <v>0</v>
      </c>
      <c r="L83" s="51">
        <v>0</v>
      </c>
      <c r="M83" s="57">
        <v>0</v>
      </c>
      <c r="N83" s="57">
        <v>0</v>
      </c>
      <c r="O83" s="43"/>
      <c r="P83"/>
    </row>
    <row r="84" spans="1:16" ht="18.75" customHeight="1">
      <c r="A84" s="17" t="s">
        <v>97</v>
      </c>
      <c r="B84" s="57">
        <v>2.0472882547688758</v>
      </c>
      <c r="C84" s="57">
        <v>2.098183638386393</v>
      </c>
      <c r="D84" s="57">
        <v>0</v>
      </c>
      <c r="E84" s="57">
        <v>0</v>
      </c>
      <c r="F84" s="51">
        <v>0</v>
      </c>
      <c r="G84" s="51">
        <v>0</v>
      </c>
      <c r="H84" s="57">
        <v>0</v>
      </c>
      <c r="I84" s="57">
        <v>0</v>
      </c>
      <c r="J84" s="57">
        <v>0</v>
      </c>
      <c r="K84" s="57">
        <v>0</v>
      </c>
      <c r="L84" s="51">
        <v>0</v>
      </c>
      <c r="M84" s="57">
        <v>0</v>
      </c>
      <c r="N84" s="57">
        <v>0</v>
      </c>
      <c r="O84" s="43"/>
      <c r="P84"/>
    </row>
    <row r="85" spans="1:17" ht="18.75" customHeight="1">
      <c r="A85" s="17" t="s">
        <v>98</v>
      </c>
      <c r="B85" s="57">
        <v>0</v>
      </c>
      <c r="C85" s="57">
        <v>0</v>
      </c>
      <c r="D85" s="58">
        <f>(D$37+D$38+D$39)/D$7</f>
        <v>1.8697491371827994</v>
      </c>
      <c r="E85" s="57">
        <v>0</v>
      </c>
      <c r="F85" s="51">
        <v>0</v>
      </c>
      <c r="G85" s="51">
        <v>0</v>
      </c>
      <c r="H85" s="57">
        <v>0</v>
      </c>
      <c r="I85" s="57">
        <v>0</v>
      </c>
      <c r="J85" s="57">
        <v>0</v>
      </c>
      <c r="K85" s="57">
        <v>0</v>
      </c>
      <c r="L85" s="51">
        <v>0</v>
      </c>
      <c r="M85" s="57">
        <v>0</v>
      </c>
      <c r="N85" s="57">
        <v>0</v>
      </c>
      <c r="O85" s="37"/>
      <c r="Q85"/>
    </row>
    <row r="86" spans="1:18" ht="18.75" customHeight="1">
      <c r="A86" s="17" t="s">
        <v>99</v>
      </c>
      <c r="B86" s="57">
        <v>0</v>
      </c>
      <c r="C86" s="57">
        <v>0</v>
      </c>
      <c r="D86" s="57">
        <v>0</v>
      </c>
      <c r="E86" s="58">
        <f>(E$37+E$38+E$39)/E$7</f>
        <v>2.775213187292251</v>
      </c>
      <c r="F86" s="51">
        <v>0</v>
      </c>
      <c r="G86" s="51">
        <v>0</v>
      </c>
      <c r="H86" s="57">
        <v>0</v>
      </c>
      <c r="I86" s="57">
        <v>0</v>
      </c>
      <c r="J86" s="57">
        <v>0</v>
      </c>
      <c r="K86" s="57">
        <v>0</v>
      </c>
      <c r="L86" s="51">
        <v>0</v>
      </c>
      <c r="M86" s="57">
        <v>0</v>
      </c>
      <c r="N86" s="57">
        <v>0</v>
      </c>
      <c r="O86" s="43"/>
      <c r="R86"/>
    </row>
    <row r="87" spans="1:19" ht="18.75" customHeight="1">
      <c r="A87" s="17" t="s">
        <v>100</v>
      </c>
      <c r="B87" s="57">
        <v>0</v>
      </c>
      <c r="C87" s="57">
        <v>0</v>
      </c>
      <c r="D87" s="57">
        <v>0</v>
      </c>
      <c r="E87" s="57">
        <v>0</v>
      </c>
      <c r="F87" s="57">
        <f>(F$37+F$38+F$39)/F$7</f>
        <v>2.18294240005299</v>
      </c>
      <c r="G87" s="51">
        <v>0</v>
      </c>
      <c r="H87" s="57">
        <v>0</v>
      </c>
      <c r="I87" s="57">
        <v>0</v>
      </c>
      <c r="J87" s="57">
        <v>0</v>
      </c>
      <c r="K87" s="57">
        <v>0</v>
      </c>
      <c r="L87" s="51">
        <v>0</v>
      </c>
      <c r="M87" s="57">
        <v>0</v>
      </c>
      <c r="N87" s="57">
        <v>0</v>
      </c>
      <c r="O87" s="37"/>
      <c r="S87"/>
    </row>
    <row r="88" spans="1:20" ht="18.75" customHeight="1">
      <c r="A88" s="17" t="s">
        <v>101</v>
      </c>
      <c r="B88" s="57">
        <v>0</v>
      </c>
      <c r="C88" s="57">
        <v>0</v>
      </c>
      <c r="D88" s="57">
        <v>0</v>
      </c>
      <c r="E88" s="57">
        <v>0</v>
      </c>
      <c r="F88" s="51">
        <v>0</v>
      </c>
      <c r="G88" s="57">
        <f>(G$37+G$38+G$39)/G$7</f>
        <v>1.731175566155011</v>
      </c>
      <c r="H88" s="57">
        <v>0</v>
      </c>
      <c r="I88" s="57">
        <v>0</v>
      </c>
      <c r="J88" s="57">
        <v>0</v>
      </c>
      <c r="K88" s="57">
        <v>0</v>
      </c>
      <c r="L88" s="51">
        <v>0</v>
      </c>
      <c r="M88" s="57">
        <v>0</v>
      </c>
      <c r="N88" s="57">
        <v>0</v>
      </c>
      <c r="O88" s="43"/>
      <c r="T88"/>
    </row>
    <row r="89" spans="1:21" ht="18.75" customHeight="1">
      <c r="A89" s="17" t="s">
        <v>102</v>
      </c>
      <c r="B89" s="57">
        <v>0</v>
      </c>
      <c r="C89" s="57">
        <v>0</v>
      </c>
      <c r="D89" s="57">
        <v>0</v>
      </c>
      <c r="E89" s="57">
        <v>0</v>
      </c>
      <c r="F89" s="51">
        <v>0</v>
      </c>
      <c r="G89" s="51">
        <v>0</v>
      </c>
      <c r="H89" s="57">
        <f>(H$37+H$38+H$39)/H$7</f>
        <v>2.0927090686742265</v>
      </c>
      <c r="I89" s="57">
        <v>0</v>
      </c>
      <c r="J89" s="57">
        <v>0</v>
      </c>
      <c r="K89" s="57">
        <v>0</v>
      </c>
      <c r="L89" s="51">
        <v>0</v>
      </c>
      <c r="M89" s="57">
        <v>0</v>
      </c>
      <c r="N89" s="57">
        <v>0</v>
      </c>
      <c r="O89" s="43"/>
      <c r="U89"/>
    </row>
    <row r="90" spans="1:21" ht="18.75" customHeight="1">
      <c r="A90" s="17" t="s">
        <v>103</v>
      </c>
      <c r="B90" s="57">
        <v>0</v>
      </c>
      <c r="C90" s="57">
        <v>0</v>
      </c>
      <c r="D90" s="57">
        <v>0</v>
      </c>
      <c r="E90" s="57">
        <v>0</v>
      </c>
      <c r="F90" s="51">
        <v>0</v>
      </c>
      <c r="G90" s="51">
        <v>0</v>
      </c>
      <c r="H90" s="57">
        <v>0</v>
      </c>
      <c r="I90" s="57">
        <f>(I$37+I$38+I$39)/I$7</f>
        <v>2.1405780184367944</v>
      </c>
      <c r="J90" s="57">
        <v>0</v>
      </c>
      <c r="K90" s="57">
        <v>0</v>
      </c>
      <c r="L90" s="51">
        <v>0</v>
      </c>
      <c r="M90" s="57">
        <v>0</v>
      </c>
      <c r="N90" s="57">
        <v>0</v>
      </c>
      <c r="O90" s="43"/>
      <c r="U90"/>
    </row>
    <row r="91" spans="1:22" ht="18.75" customHeight="1">
      <c r="A91" s="17" t="s">
        <v>104</v>
      </c>
      <c r="B91" s="57">
        <v>0</v>
      </c>
      <c r="C91" s="57">
        <v>0</v>
      </c>
      <c r="D91" s="57">
        <v>0</v>
      </c>
      <c r="E91" s="57">
        <v>0</v>
      </c>
      <c r="F91" s="51">
        <v>0</v>
      </c>
      <c r="G91" s="51">
        <v>0</v>
      </c>
      <c r="H91" s="57">
        <v>0</v>
      </c>
      <c r="I91" s="57">
        <v>0</v>
      </c>
      <c r="J91" s="57">
        <f>(J$37+J$38+J$39)/J$7</f>
        <v>2.0555967724098965</v>
      </c>
      <c r="K91" s="57">
        <v>0</v>
      </c>
      <c r="L91" s="51">
        <v>0</v>
      </c>
      <c r="M91" s="57">
        <v>0</v>
      </c>
      <c r="N91" s="57">
        <v>0</v>
      </c>
      <c r="O91" s="37"/>
      <c r="V91"/>
    </row>
    <row r="92" spans="1:23" ht="18.75" customHeight="1">
      <c r="A92" s="17" t="s">
        <v>105</v>
      </c>
      <c r="B92" s="57">
        <v>0</v>
      </c>
      <c r="C92" s="57">
        <v>0</v>
      </c>
      <c r="D92" s="57">
        <v>0</v>
      </c>
      <c r="E92" s="57">
        <v>0</v>
      </c>
      <c r="F92" s="51">
        <v>0</v>
      </c>
      <c r="G92" s="51">
        <v>0</v>
      </c>
      <c r="H92" s="57">
        <v>0</v>
      </c>
      <c r="I92" s="57">
        <v>0</v>
      </c>
      <c r="J92" s="57">
        <v>0</v>
      </c>
      <c r="K92" s="57">
        <f>(K$37+K$38+K$39)/K$7</f>
        <v>2.4134024625895703</v>
      </c>
      <c r="L92" s="51">
        <v>0</v>
      </c>
      <c r="M92" s="57">
        <v>0</v>
      </c>
      <c r="N92" s="57">
        <v>0</v>
      </c>
      <c r="O92" s="43"/>
      <c r="W92"/>
    </row>
    <row r="93" spans="1:24" ht="18.75" customHeight="1">
      <c r="A93" s="17" t="s">
        <v>106</v>
      </c>
      <c r="B93" s="57">
        <v>0</v>
      </c>
      <c r="C93" s="57">
        <v>0</v>
      </c>
      <c r="D93" s="57">
        <v>0</v>
      </c>
      <c r="E93" s="57">
        <v>0</v>
      </c>
      <c r="F93" s="51">
        <v>0</v>
      </c>
      <c r="G93" s="51">
        <v>0</v>
      </c>
      <c r="H93" s="57">
        <v>0</v>
      </c>
      <c r="I93" s="57">
        <v>0</v>
      </c>
      <c r="J93" s="57">
        <v>0</v>
      </c>
      <c r="K93" s="57">
        <v>0</v>
      </c>
      <c r="L93" s="57">
        <f>(L$37+L$38+L$39)/L$7</f>
        <v>2.3123277647754916</v>
      </c>
      <c r="M93" s="57">
        <v>0</v>
      </c>
      <c r="N93" s="57">
        <v>0</v>
      </c>
      <c r="O93" s="37"/>
      <c r="X93"/>
    </row>
    <row r="94" spans="1:25" ht="18.75" customHeight="1">
      <c r="A94" s="17" t="s">
        <v>107</v>
      </c>
      <c r="B94" s="57">
        <v>0</v>
      </c>
      <c r="C94" s="57">
        <v>0</v>
      </c>
      <c r="D94" s="57">
        <v>0</v>
      </c>
      <c r="E94" s="57">
        <v>0</v>
      </c>
      <c r="F94" s="51">
        <v>0</v>
      </c>
      <c r="G94" s="51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f>(M$37+M$38+M$39)/M$7</f>
        <v>2.904717895378216</v>
      </c>
      <c r="N94" s="57">
        <v>0</v>
      </c>
      <c r="O94" s="59"/>
      <c r="Y94"/>
    </row>
    <row r="95" spans="1:26" ht="18.75" customHeight="1">
      <c r="A95" s="44" t="s">
        <v>108</v>
      </c>
      <c r="B95" s="60">
        <v>0</v>
      </c>
      <c r="C95" s="60">
        <v>0</v>
      </c>
      <c r="D95" s="60">
        <v>0</v>
      </c>
      <c r="E95" s="60">
        <v>0</v>
      </c>
      <c r="F95" s="60">
        <v>0</v>
      </c>
      <c r="G95" s="60">
        <v>0</v>
      </c>
      <c r="H95" s="60">
        <v>0</v>
      </c>
      <c r="I95" s="60">
        <v>0</v>
      </c>
      <c r="J95" s="60">
        <v>0</v>
      </c>
      <c r="K95" s="60">
        <v>0</v>
      </c>
      <c r="L95" s="60">
        <v>0</v>
      </c>
      <c r="M95" s="60">
        <v>0</v>
      </c>
      <c r="N95" s="61">
        <f>(N$37+N$38+N$39)/N$7</f>
        <v>2.5167284862694372</v>
      </c>
      <c r="O95" s="62"/>
      <c r="P95"/>
      <c r="Z95"/>
    </row>
    <row r="96" spans="1:14" ht="21" customHeight="1">
      <c r="A96" s="63" t="s">
        <v>109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5"/>
    </row>
    <row r="97" ht="15.75" customHeight="1">
      <c r="A97" s="66" t="s">
        <v>110</v>
      </c>
    </row>
    <row r="98" ht="15.75">
      <c r="A98" s="63" t="s">
        <v>111</v>
      </c>
    </row>
    <row r="99" ht="15.75">
      <c r="A99" s="63" t="s">
        <v>112</v>
      </c>
    </row>
    <row r="100" ht="15.75">
      <c r="A100" s="63" t="s">
        <v>113</v>
      </c>
    </row>
    <row r="101" ht="14.25">
      <c r="A101" s="66" t="s">
        <v>114</v>
      </c>
    </row>
    <row r="102" ht="14.25">
      <c r="A102" s="66" t="s">
        <v>119</v>
      </c>
    </row>
    <row r="103" spans="1:2" ht="15.75">
      <c r="A103" s="63" t="s">
        <v>115</v>
      </c>
      <c r="B103" s="67"/>
    </row>
    <row r="104" spans="1:9" ht="15.75">
      <c r="A104" s="63" t="s">
        <v>116</v>
      </c>
      <c r="C104" s="68"/>
      <c r="H104" s="69"/>
      <c r="I104" s="69"/>
    </row>
    <row r="105" spans="1:3" ht="15.75">
      <c r="A105" s="63" t="s">
        <v>117</v>
      </c>
      <c r="C105" s="70"/>
    </row>
    <row r="106" spans="1:14" ht="15.75">
      <c r="A106" s="71" t="s">
        <v>118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</row>
  </sheetData>
  <sheetProtection/>
  <mergeCells count="7">
    <mergeCell ref="A106:N106"/>
    <mergeCell ref="A1:O1"/>
    <mergeCell ref="A2:O2"/>
    <mergeCell ref="A4:A6"/>
    <mergeCell ref="B4:N4"/>
    <mergeCell ref="O4:O6"/>
    <mergeCell ref="A80:O80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2018-03-06T18:55:09Z</dcterms:created>
  <dcterms:modified xsi:type="dcterms:W3CDTF">2018-03-08T18:49:17Z</dcterms:modified>
  <cp:category/>
  <cp:version/>
  <cp:contentType/>
  <cp:contentStatus/>
</cp:coreProperties>
</file>