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<sst xmlns="http://schemas.openxmlformats.org/spreadsheetml/2006/main" count="113" uniqueCount="111">
  <si>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</si>
  <si>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</si>
  <si>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</si>
  <si>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</si>
  <si>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</si>
  <si>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</si>
  <si>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</si>
  <si>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</si>
  <si>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</si>
  <si>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</si>
  <si>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</si>
  <si>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</si>
  <si>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</si>
  <si>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</si>
  <si>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</si>
  <si>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</si>
  <si>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</si>
  <si>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</si>
  <si>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</si>
  <si>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</si>
  <si>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</si>
  <si>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</si>
  <si>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</si>
  <si>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</si>
  <si>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</si>
  <si>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</si>
  <si>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</si>
  <si>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</si>
  <si>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</si>
  <si>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</si>
  <si>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</si>
  <si>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</si>
  <si>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</si>
  <si>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</si>
  <si>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</si>
  <si>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</si>
  <si>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</si>
  <si>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</si>
  <si>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</si>
  <si>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</si>
  <si>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</si>
  <si>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</si>
  <si>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</si>
  <si>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</si>
  <si>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</si>
  <si>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</si>
  <si>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</si>
  <si>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</si>
  <si>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</si>
  <si>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</si>
  <si>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</si>
  <si>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</si>
  <si>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</si>
  <si>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</si>
  <si>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</si>
  <si>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</si>
  <si>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</si>
  <si>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</si>
  <si>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</si>
  <si>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</si>
  <si>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</si>
  <si>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</si>
  <si>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</si>
  <si>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</si>
  <si>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</si>
  <si>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</si>
  <si>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</si>
  <si>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</si>
  <si>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</si>
  <si>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</si>
  <si>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</si>
  <si>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</si>
  <si>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</si>
  <si>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</si>
  <si>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</si>
  <si>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</si>
  <si>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</si>
  <si>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</si>
  <si>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</si>
  <si>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</si>
  <si>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</si>
  <si>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</si>
  <si>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</si>
  <si>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</si>
  <si>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</si>
  <si>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</si>
  <si>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</si>
  <si>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</si>
  <si>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</si>
  <si>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</si>
  <si>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</si>
  <si>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</si>
  <si>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</si>
  <si>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</si>
  <si>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</si>
  <si>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</si>
  <si>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</si>
  <si>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</si>
  <si>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</si>
  <si>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</si>
  <si>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</si>
  <si>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</si>
  <si>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</si>
  <si>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</si>
  <si>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</si>
  <si>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</si>
  <si>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26/02/18 - VENCIMENTO 05/03/18</t>
  </si>
  <si>
    <t>5.3. Revisão de Remuneração pelo Transporte Coletivo(1)</t>
  </si>
  <si>
    <t>8. Tarifa de Remuneração por Passageiro(2)</t>
  </si>
  <si>
    <t>(2) Tarifa de remuneração de cada empresa considerando o  reequilibrio interno estabelecido e informado pelo consórcio. Não consideram os acertos financeiros previstos no item 7.</t>
  </si>
  <si>
    <t>(1)Revisão de passageiros transportados, dias 19 e 20/02/18, total de 312.966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</si>
</sst>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99</xdr:row>
      <xdr:rowOff>0</xdr:rowOff>
    </xdr:from>
    <xdr:to>
      <xdr:col>2</xdr:col>
      <xdr:colOff>914400</xdr:colOff>
      <xdr:row>100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914400</xdr:colOff>
      <xdr:row>100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914400</xdr:colOff>
      <xdr:row>100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469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105</v>
      </c>
      <c r="I5" s="4" t="s">
        <v>98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94</v>
      </c>
      <c r="F6" s="3" t="s">
        <v>95</v>
      </c>
      <c r="G6" s="3" t="s">
        <v>96</v>
      </c>
      <c r="H6" s="66" t="s">
        <v>29</v>
      </c>
      <c r="I6" s="66" t="s">
        <v>97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476049</v>
      </c>
      <c r="C7" s="10">
        <f>C8+C20+C24</f>
        <v>357967</v>
      </c>
      <c r="D7" s="10">
        <f>D8+D20+D24</f>
        <v>349944</v>
      </c>
      <c r="E7" s="10">
        <f>E8+E20+E24</f>
        <v>53914</v>
      </c>
      <c r="F7" s="10">
        <f aca="true" t="shared" si="0" ref="F7:N7">F8+F20+F24</f>
        <v>319133</v>
      </c>
      <c r="G7" s="10">
        <f t="shared" si="0"/>
        <v>471949</v>
      </c>
      <c r="H7" s="10">
        <f>H8+H20+H24</f>
        <v>345959</v>
      </c>
      <c r="I7" s="10">
        <f>I8+I20+I24</f>
        <v>100196</v>
      </c>
      <c r="J7" s="10">
        <f>J8+J20+J24</f>
        <v>410215</v>
      </c>
      <c r="K7" s="10">
        <f>K8+K20+K24</f>
        <v>294920</v>
      </c>
      <c r="L7" s="10">
        <f>L8+L20+L24</f>
        <v>348216</v>
      </c>
      <c r="M7" s="10">
        <f t="shared" si="0"/>
        <v>146112</v>
      </c>
      <c r="N7" s="10">
        <f t="shared" si="0"/>
        <v>89681</v>
      </c>
      <c r="O7" s="10">
        <f>+O8+O20+O24</f>
        <v>3764255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215385</v>
      </c>
      <c r="C8" s="12">
        <f>+C9+C12+C16</f>
        <v>174448</v>
      </c>
      <c r="D8" s="12">
        <f>+D9+D12+D16</f>
        <v>184180</v>
      </c>
      <c r="E8" s="12">
        <f>+E9+E12+E16</f>
        <v>25794</v>
      </c>
      <c r="F8" s="12">
        <f aca="true" t="shared" si="1" ref="F8:N8">+F9+F12+F16</f>
        <v>156063</v>
      </c>
      <c r="G8" s="12">
        <f t="shared" si="1"/>
        <v>237120</v>
      </c>
      <c r="H8" s="12">
        <f>+H9+H12+H16</f>
        <v>166880</v>
      </c>
      <c r="I8" s="12">
        <f>+I9+I12+I16</f>
        <v>49807</v>
      </c>
      <c r="J8" s="12">
        <f>+J9+J12+J16</f>
        <v>204588</v>
      </c>
      <c r="K8" s="12">
        <f>+K9+K12+K16</f>
        <v>145818</v>
      </c>
      <c r="L8" s="12">
        <f>+L9+L12+L16</f>
        <v>161302</v>
      </c>
      <c r="M8" s="12">
        <f t="shared" si="1"/>
        <v>76752</v>
      </c>
      <c r="N8" s="12">
        <f t="shared" si="1"/>
        <v>48608</v>
      </c>
      <c r="O8" s="12">
        <f>SUM(B8:N8)</f>
        <v>1846745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22943</v>
      </c>
      <c r="C9" s="14">
        <v>23769</v>
      </c>
      <c r="D9" s="14">
        <v>15618</v>
      </c>
      <c r="E9" s="14">
        <v>2355</v>
      </c>
      <c r="F9" s="14">
        <v>14337</v>
      </c>
      <c r="G9" s="14">
        <v>23863</v>
      </c>
      <c r="H9" s="14">
        <v>22064</v>
      </c>
      <c r="I9" s="14">
        <v>6864</v>
      </c>
      <c r="J9" s="14">
        <v>14482</v>
      </c>
      <c r="K9" s="14">
        <v>17945</v>
      </c>
      <c r="L9" s="14">
        <v>13880</v>
      </c>
      <c r="M9" s="14">
        <v>9505</v>
      </c>
      <c r="N9" s="14">
        <v>6384</v>
      </c>
      <c r="O9" s="12">
        <f aca="true" t="shared" si="2" ref="O9:O19">SUM(B9:N9)</f>
        <v>194009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22943</v>
      </c>
      <c r="C10" s="14">
        <f>+C9-C11</f>
        <v>23769</v>
      </c>
      <c r="D10" s="14">
        <f>+D9-D11</f>
        <v>15618</v>
      </c>
      <c r="E10" s="14">
        <f>+E9-E11</f>
        <v>2355</v>
      </c>
      <c r="F10" s="14">
        <f aca="true" t="shared" si="3" ref="F10:N10">+F9-F11</f>
        <v>14337</v>
      </c>
      <c r="G10" s="14">
        <f t="shared" si="3"/>
        <v>23863</v>
      </c>
      <c r="H10" s="14">
        <f>+H9-H11</f>
        <v>22064</v>
      </c>
      <c r="I10" s="14">
        <f>+I9-I11</f>
        <v>6864</v>
      </c>
      <c r="J10" s="14">
        <f>+J9-J11</f>
        <v>14482</v>
      </c>
      <c r="K10" s="14">
        <f>+K9-K11</f>
        <v>17945</v>
      </c>
      <c r="L10" s="14">
        <f>+L9-L11</f>
        <v>13880</v>
      </c>
      <c r="M10" s="14">
        <f t="shared" si="3"/>
        <v>9505</v>
      </c>
      <c r="N10" s="14">
        <f t="shared" si="3"/>
        <v>6384</v>
      </c>
      <c r="O10" s="12">
        <f t="shared" si="2"/>
        <v>194009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182822</v>
      </c>
      <c r="C12" s="14">
        <f>C13+C14+C15</f>
        <v>143402</v>
      </c>
      <c r="D12" s="14">
        <f>D13+D14+D15</f>
        <v>161421</v>
      </c>
      <c r="E12" s="14">
        <f>E13+E14+E15</f>
        <v>22396</v>
      </c>
      <c r="F12" s="14">
        <f aca="true" t="shared" si="4" ref="F12:N12">F13+F14+F15</f>
        <v>134813</v>
      </c>
      <c r="G12" s="14">
        <f t="shared" si="4"/>
        <v>202172</v>
      </c>
      <c r="H12" s="14">
        <f>H13+H14+H15</f>
        <v>137991</v>
      </c>
      <c r="I12" s="14">
        <f>I13+I14+I15</f>
        <v>40865</v>
      </c>
      <c r="J12" s="14">
        <f>J13+J14+J15</f>
        <v>180111</v>
      </c>
      <c r="K12" s="14">
        <f>K13+K14+K15</f>
        <v>121454</v>
      </c>
      <c r="L12" s="14">
        <f>L13+L14+L15</f>
        <v>139410</v>
      </c>
      <c r="M12" s="14">
        <f t="shared" si="4"/>
        <v>64051</v>
      </c>
      <c r="N12" s="14">
        <f t="shared" si="4"/>
        <v>40566</v>
      </c>
      <c r="O12" s="12">
        <f t="shared" si="2"/>
        <v>1571474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93917</v>
      </c>
      <c r="C13" s="14">
        <v>74783</v>
      </c>
      <c r="D13" s="14">
        <v>79919</v>
      </c>
      <c r="E13" s="14">
        <v>11601</v>
      </c>
      <c r="F13" s="14">
        <v>67234</v>
      </c>
      <c r="G13" s="14">
        <v>101659</v>
      </c>
      <c r="H13" s="14">
        <v>73019</v>
      </c>
      <c r="I13" s="14">
        <v>21815</v>
      </c>
      <c r="J13" s="14">
        <v>95426</v>
      </c>
      <c r="K13" s="14">
        <v>62365</v>
      </c>
      <c r="L13" s="14">
        <v>71600</v>
      </c>
      <c r="M13" s="14">
        <v>32341</v>
      </c>
      <c r="N13" s="14">
        <v>19869</v>
      </c>
      <c r="O13" s="12">
        <f t="shared" si="2"/>
        <v>805548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84258</v>
      </c>
      <c r="C14" s="14">
        <v>62997</v>
      </c>
      <c r="D14" s="14">
        <v>78338</v>
      </c>
      <c r="E14" s="14">
        <v>10072</v>
      </c>
      <c r="F14" s="14">
        <v>62941</v>
      </c>
      <c r="G14" s="14">
        <v>92487</v>
      </c>
      <c r="H14" s="14">
        <v>60310</v>
      </c>
      <c r="I14" s="14">
        <v>17796</v>
      </c>
      <c r="J14" s="14">
        <v>81306</v>
      </c>
      <c r="K14" s="14">
        <v>55633</v>
      </c>
      <c r="L14" s="14">
        <v>64938</v>
      </c>
      <c r="M14" s="14">
        <v>29908</v>
      </c>
      <c r="N14" s="14">
        <v>19775</v>
      </c>
      <c r="O14" s="12">
        <f t="shared" si="2"/>
        <v>720759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4647</v>
      </c>
      <c r="C15" s="14">
        <v>5622</v>
      </c>
      <c r="D15" s="14">
        <v>3164</v>
      </c>
      <c r="E15" s="14">
        <v>723</v>
      </c>
      <c r="F15" s="14">
        <v>4638</v>
      </c>
      <c r="G15" s="14">
        <v>8026</v>
      </c>
      <c r="H15" s="14">
        <v>4662</v>
      </c>
      <c r="I15" s="14">
        <v>1254</v>
      </c>
      <c r="J15" s="14">
        <v>3379</v>
      </c>
      <c r="K15" s="14">
        <v>3456</v>
      </c>
      <c r="L15" s="14">
        <v>2872</v>
      </c>
      <c r="M15" s="14">
        <v>1802</v>
      </c>
      <c r="N15" s="14">
        <v>922</v>
      </c>
      <c r="O15" s="12">
        <f t="shared" si="2"/>
        <v>45167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9620</v>
      </c>
      <c r="C16" s="14">
        <f>C17+C18+C19</f>
        <v>7277</v>
      </c>
      <c r="D16" s="14">
        <f>D17+D18+D19</f>
        <v>7141</v>
      </c>
      <c r="E16" s="14">
        <f>E17+E18+E19</f>
        <v>1043</v>
      </c>
      <c r="F16" s="14">
        <f aca="true" t="shared" si="5" ref="F16:N16">F17+F18+F19</f>
        <v>6913</v>
      </c>
      <c r="G16" s="14">
        <f t="shared" si="5"/>
        <v>11085</v>
      </c>
      <c r="H16" s="14">
        <f>H17+H18+H19</f>
        <v>6825</v>
      </c>
      <c r="I16" s="14">
        <f>I17+I18+I19</f>
        <v>2078</v>
      </c>
      <c r="J16" s="14">
        <f>J17+J18+J19</f>
        <v>9995</v>
      </c>
      <c r="K16" s="14">
        <f>K17+K18+K19</f>
        <v>6419</v>
      </c>
      <c r="L16" s="14">
        <f>L17+L18+L19</f>
        <v>8012</v>
      </c>
      <c r="M16" s="14">
        <f t="shared" si="5"/>
        <v>3196</v>
      </c>
      <c r="N16" s="14">
        <f t="shared" si="5"/>
        <v>1658</v>
      </c>
      <c r="O16" s="12">
        <f t="shared" si="2"/>
        <v>81262</v>
      </c>
    </row>
    <row r="17" spans="1:26" ht="18.75" customHeight="1">
      <c r="A17" s="15" t="s">
        <v>16</v>
      </c>
      <c r="B17" s="14">
        <v>9570</v>
      </c>
      <c r="C17" s="14">
        <v>7232</v>
      </c>
      <c r="D17" s="14">
        <v>7108</v>
      </c>
      <c r="E17" s="14">
        <v>1036</v>
      </c>
      <c r="F17" s="14">
        <v>6872</v>
      </c>
      <c r="G17" s="14">
        <v>11038</v>
      </c>
      <c r="H17" s="14">
        <v>6794</v>
      </c>
      <c r="I17" s="14">
        <v>2071</v>
      </c>
      <c r="J17" s="14">
        <v>9945</v>
      </c>
      <c r="K17" s="14">
        <v>6379</v>
      </c>
      <c r="L17" s="14">
        <v>7961</v>
      </c>
      <c r="M17" s="14">
        <v>3173</v>
      </c>
      <c r="N17" s="14">
        <v>1645</v>
      </c>
      <c r="O17" s="12">
        <f t="shared" si="2"/>
        <v>80824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26</v>
      </c>
      <c r="C18" s="14">
        <v>40</v>
      </c>
      <c r="D18" s="14">
        <v>26</v>
      </c>
      <c r="E18" s="14">
        <v>7</v>
      </c>
      <c r="F18" s="14">
        <v>36</v>
      </c>
      <c r="G18" s="14">
        <v>33</v>
      </c>
      <c r="H18" s="14">
        <v>25</v>
      </c>
      <c r="I18" s="14">
        <v>5</v>
      </c>
      <c r="J18" s="14">
        <v>34</v>
      </c>
      <c r="K18" s="14">
        <v>35</v>
      </c>
      <c r="L18" s="14">
        <v>51</v>
      </c>
      <c r="M18" s="14">
        <v>19</v>
      </c>
      <c r="N18" s="14">
        <v>12</v>
      </c>
      <c r="O18" s="12">
        <f t="shared" si="2"/>
        <v>349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24</v>
      </c>
      <c r="C19" s="14">
        <v>5</v>
      </c>
      <c r="D19" s="14">
        <v>7</v>
      </c>
      <c r="E19" s="14">
        <v>0</v>
      </c>
      <c r="F19" s="14">
        <v>5</v>
      </c>
      <c r="G19" s="14">
        <v>14</v>
      </c>
      <c r="H19" s="14">
        <v>6</v>
      </c>
      <c r="I19" s="14">
        <v>2</v>
      </c>
      <c r="J19" s="14">
        <v>16</v>
      </c>
      <c r="K19" s="14">
        <v>5</v>
      </c>
      <c r="L19" s="14">
        <v>0</v>
      </c>
      <c r="M19" s="14">
        <v>4</v>
      </c>
      <c r="N19" s="14">
        <v>1</v>
      </c>
      <c r="O19" s="12">
        <f t="shared" si="2"/>
        <v>89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133487</v>
      </c>
      <c r="C20" s="18">
        <f>C21+C22+C23</f>
        <v>84357</v>
      </c>
      <c r="D20" s="18">
        <f>D21+D22+D23</f>
        <v>74974</v>
      </c>
      <c r="E20" s="18">
        <f>E21+E22+E23</f>
        <v>11543</v>
      </c>
      <c r="F20" s="18">
        <f aca="true" t="shared" si="6" ref="F20:N20">F21+F22+F23</f>
        <v>71521</v>
      </c>
      <c r="G20" s="18">
        <f t="shared" si="6"/>
        <v>104689</v>
      </c>
      <c r="H20" s="18">
        <f>H21+H22+H23</f>
        <v>89037</v>
      </c>
      <c r="I20" s="18">
        <f>I21+I22+I23</f>
        <v>25069</v>
      </c>
      <c r="J20" s="18">
        <f>J21+J22+J23</f>
        <v>109479</v>
      </c>
      <c r="K20" s="18">
        <f>K21+K22+K23</f>
        <v>73473</v>
      </c>
      <c r="L20" s="18">
        <f>L21+L22+L23</f>
        <v>106960</v>
      </c>
      <c r="M20" s="18">
        <f t="shared" si="6"/>
        <v>42338</v>
      </c>
      <c r="N20" s="18">
        <f t="shared" si="6"/>
        <v>24977</v>
      </c>
      <c r="O20" s="12">
        <f aca="true" t="shared" si="7" ref="O20:O26">SUM(B20:N20)</f>
        <v>951904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75084</v>
      </c>
      <c r="C21" s="14">
        <v>50686</v>
      </c>
      <c r="D21" s="14">
        <v>43856</v>
      </c>
      <c r="E21" s="14">
        <v>7059</v>
      </c>
      <c r="F21" s="14">
        <v>41650</v>
      </c>
      <c r="G21" s="14">
        <v>61785</v>
      </c>
      <c r="H21" s="14">
        <v>53434</v>
      </c>
      <c r="I21" s="14">
        <v>15413</v>
      </c>
      <c r="J21" s="14">
        <v>66147</v>
      </c>
      <c r="K21" s="14">
        <v>42984</v>
      </c>
      <c r="L21" s="14">
        <v>60521</v>
      </c>
      <c r="M21" s="14">
        <v>24055</v>
      </c>
      <c r="N21" s="14">
        <v>13961</v>
      </c>
      <c r="O21" s="12">
        <f t="shared" si="7"/>
        <v>556635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56094</v>
      </c>
      <c r="C22" s="14">
        <v>31696</v>
      </c>
      <c r="D22" s="14">
        <v>29978</v>
      </c>
      <c r="E22" s="14">
        <v>4245</v>
      </c>
      <c r="F22" s="14">
        <v>28288</v>
      </c>
      <c r="G22" s="14">
        <v>40361</v>
      </c>
      <c r="H22" s="14">
        <v>33969</v>
      </c>
      <c r="I22" s="14">
        <v>9221</v>
      </c>
      <c r="J22" s="14">
        <v>41719</v>
      </c>
      <c r="K22" s="14">
        <v>29106</v>
      </c>
      <c r="L22" s="14">
        <v>44917</v>
      </c>
      <c r="M22" s="14">
        <v>17547</v>
      </c>
      <c r="N22" s="14">
        <v>10651</v>
      </c>
      <c r="O22" s="12">
        <f t="shared" si="7"/>
        <v>377792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2309</v>
      </c>
      <c r="C23" s="14">
        <v>1975</v>
      </c>
      <c r="D23" s="14">
        <v>1140</v>
      </c>
      <c r="E23" s="14">
        <v>239</v>
      </c>
      <c r="F23" s="14">
        <v>1583</v>
      </c>
      <c r="G23" s="14">
        <v>2543</v>
      </c>
      <c r="H23" s="14">
        <v>1634</v>
      </c>
      <c r="I23" s="14">
        <v>435</v>
      </c>
      <c r="J23" s="14">
        <v>1613</v>
      </c>
      <c r="K23" s="14">
        <v>1383</v>
      </c>
      <c r="L23" s="14">
        <v>1522</v>
      </c>
      <c r="M23" s="14">
        <v>736</v>
      </c>
      <c r="N23" s="14">
        <v>365</v>
      </c>
      <c r="O23" s="12">
        <f t="shared" si="7"/>
        <v>17477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127177</v>
      </c>
      <c r="C24" s="14">
        <f>C25+C26</f>
        <v>99162</v>
      </c>
      <c r="D24" s="14">
        <f>D25+D26</f>
        <v>90790</v>
      </c>
      <c r="E24" s="14">
        <f>E25+E26</f>
        <v>16577</v>
      </c>
      <c r="F24" s="14">
        <f aca="true" t="shared" si="8" ref="F24:N24">F25+F26</f>
        <v>91549</v>
      </c>
      <c r="G24" s="14">
        <f t="shared" si="8"/>
        <v>130140</v>
      </c>
      <c r="H24" s="14">
        <f>H25+H26</f>
        <v>90042</v>
      </c>
      <c r="I24" s="14">
        <f>I25+I26</f>
        <v>25320</v>
      </c>
      <c r="J24" s="14">
        <f>J25+J26</f>
        <v>96148</v>
      </c>
      <c r="K24" s="14">
        <f>K25+K26</f>
        <v>75629</v>
      </c>
      <c r="L24" s="14">
        <f>L25+L26</f>
        <v>79954</v>
      </c>
      <c r="M24" s="14">
        <f t="shared" si="8"/>
        <v>27022</v>
      </c>
      <c r="N24" s="14">
        <f t="shared" si="8"/>
        <v>16096</v>
      </c>
      <c r="O24" s="12">
        <f t="shared" si="7"/>
        <v>965606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69542</v>
      </c>
      <c r="C25" s="14">
        <v>59687</v>
      </c>
      <c r="D25" s="14">
        <v>54996</v>
      </c>
      <c r="E25" s="14">
        <v>10862</v>
      </c>
      <c r="F25" s="14">
        <v>55181</v>
      </c>
      <c r="G25" s="14">
        <v>83913</v>
      </c>
      <c r="H25" s="14">
        <v>59265</v>
      </c>
      <c r="I25" s="14">
        <v>17618</v>
      </c>
      <c r="J25" s="14">
        <v>55757</v>
      </c>
      <c r="K25" s="14">
        <v>47456</v>
      </c>
      <c r="L25" s="14">
        <v>46190</v>
      </c>
      <c r="M25" s="14">
        <v>15705</v>
      </c>
      <c r="N25" s="14">
        <v>8333</v>
      </c>
      <c r="O25" s="12">
        <f t="shared" si="7"/>
        <v>584505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57635</v>
      </c>
      <c r="C26" s="14">
        <v>39475</v>
      </c>
      <c r="D26" s="14">
        <v>35794</v>
      </c>
      <c r="E26" s="14">
        <v>5715</v>
      </c>
      <c r="F26" s="14">
        <v>36368</v>
      </c>
      <c r="G26" s="14">
        <v>46227</v>
      </c>
      <c r="H26" s="14">
        <v>30777</v>
      </c>
      <c r="I26" s="14">
        <v>7702</v>
      </c>
      <c r="J26" s="14">
        <v>40391</v>
      </c>
      <c r="K26" s="14">
        <v>28173</v>
      </c>
      <c r="L26" s="14">
        <v>33764</v>
      </c>
      <c r="M26" s="14">
        <v>11317</v>
      </c>
      <c r="N26" s="14">
        <v>7763</v>
      </c>
      <c r="O26" s="12">
        <f t="shared" si="7"/>
        <v>381101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1003384.2631275401</v>
      </c>
      <c r="C36" s="60">
        <f aca="true" t="shared" si="11" ref="C36:N36">C37+C38+C39+C40</f>
        <v>791984.8194935002</v>
      </c>
      <c r="D36" s="60">
        <f t="shared" si="11"/>
        <v>664173.5790972001</v>
      </c>
      <c r="E36" s="60">
        <f t="shared" si="11"/>
        <v>149530.7830176</v>
      </c>
      <c r="F36" s="60">
        <f t="shared" si="11"/>
        <v>699089.5012426499</v>
      </c>
      <c r="G36" s="60">
        <f t="shared" si="11"/>
        <v>820772.1652</v>
      </c>
      <c r="H36" s="60">
        <f t="shared" si="11"/>
        <v>727109.6009</v>
      </c>
      <c r="I36" s="60">
        <f>I37+I38+I39+I40</f>
        <v>214342.8692392</v>
      </c>
      <c r="J36" s="60">
        <f>J37+J38+J39+J40</f>
        <v>849137.935037</v>
      </c>
      <c r="K36" s="60">
        <f>K37+K38+K39+K40</f>
        <v>714919.015756</v>
      </c>
      <c r="L36" s="60">
        <f>L37+L38+L39+L40</f>
        <v>810066.52962816</v>
      </c>
      <c r="M36" s="60">
        <f t="shared" si="11"/>
        <v>426476.88150016</v>
      </c>
      <c r="N36" s="60">
        <f t="shared" si="11"/>
        <v>225547.38423936002</v>
      </c>
      <c r="O36" s="60">
        <f>O37+O38+O39+O40</f>
        <v>8096535.32747837</v>
      </c>
    </row>
    <row r="37" spans="1:15" ht="18.75" customHeight="1">
      <c r="A37" s="57" t="s">
        <v>50</v>
      </c>
      <c r="B37" s="54">
        <f aca="true" t="shared" si="12" ref="B37:N37">B29*B7</f>
        <v>998417.5677000001</v>
      </c>
      <c r="C37" s="54">
        <f t="shared" si="12"/>
        <v>787670.5868</v>
      </c>
      <c r="D37" s="54">
        <f t="shared" si="12"/>
        <v>653765.3808</v>
      </c>
      <c r="E37" s="54">
        <f t="shared" si="12"/>
        <v>149223.1692</v>
      </c>
      <c r="F37" s="54">
        <f t="shared" si="12"/>
        <v>696124.8128999999</v>
      </c>
      <c r="G37" s="54">
        <f t="shared" si="12"/>
        <v>816424.5751</v>
      </c>
      <c r="H37" s="54">
        <f t="shared" si="12"/>
        <v>723296.4813</v>
      </c>
      <c r="I37" s="54">
        <f>I29*I7</f>
        <v>214249.1068</v>
      </c>
      <c r="J37" s="54">
        <f>J29*J7</f>
        <v>842581.61</v>
      </c>
      <c r="K37" s="54">
        <f>K29*K7</f>
        <v>711170.088</v>
      </c>
      <c r="L37" s="54">
        <f>L29*L7</f>
        <v>804448.6032</v>
      </c>
      <c r="M37" s="54">
        <f t="shared" si="12"/>
        <v>423943.968</v>
      </c>
      <c r="N37" s="54">
        <f t="shared" si="12"/>
        <v>225484.9383</v>
      </c>
      <c r="O37" s="56">
        <f>SUM(B37:N37)</f>
        <v>8046800.888099999</v>
      </c>
    </row>
    <row r="38" spans="1:15" ht="18.75" customHeight="1">
      <c r="A38" s="57" t="s">
        <v>51</v>
      </c>
      <c r="B38" s="54">
        <f aca="true" t="shared" si="13" ref="B38:N38">B30*B7</f>
        <v>-2948.90457246</v>
      </c>
      <c r="C38" s="54">
        <f t="shared" si="13"/>
        <v>-2101.0873065</v>
      </c>
      <c r="D38" s="54">
        <f t="shared" si="13"/>
        <v>-1942.1717027999998</v>
      </c>
      <c r="E38" s="54">
        <f t="shared" si="13"/>
        <v>-338.6661824</v>
      </c>
      <c r="F38" s="54">
        <f t="shared" si="13"/>
        <v>-2029.0316573500002</v>
      </c>
      <c r="G38" s="54">
        <f t="shared" si="13"/>
        <v>-2406.9399000000003</v>
      </c>
      <c r="H38" s="54">
        <f t="shared" si="13"/>
        <v>-1937.3704</v>
      </c>
      <c r="I38" s="54">
        <f>I30*I7</f>
        <v>-561.0775608</v>
      </c>
      <c r="J38" s="54">
        <f>J30*J7</f>
        <v>-2333.384963</v>
      </c>
      <c r="K38" s="54">
        <f>K30*K7</f>
        <v>-1877.3722440000001</v>
      </c>
      <c r="L38" s="54">
        <f>L30*L7</f>
        <v>-2176.43357184</v>
      </c>
      <c r="M38" s="54">
        <f t="shared" si="13"/>
        <v>-1076.63649984</v>
      </c>
      <c r="N38" s="54">
        <f t="shared" si="13"/>
        <v>-656.5940606400001</v>
      </c>
      <c r="O38" s="25">
        <f>SUM(B38:N38)</f>
        <v>-22385.670621629997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6343.11</v>
      </c>
      <c r="K40" s="54">
        <v>3507.7</v>
      </c>
      <c r="L40" s="54">
        <v>5192.12</v>
      </c>
      <c r="M40" s="54">
        <v>2338.39</v>
      </c>
      <c r="N40" s="54">
        <v>0</v>
      </c>
      <c r="O40" s="56">
        <f>SUM(B40:N40)</f>
        <v>46684.07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-31564.9</v>
      </c>
      <c r="C42" s="25">
        <f aca="true" t="shared" si="15" ref="C42:N42">+C43+C46+C58+C59</f>
        <v>-47028.05</v>
      </c>
      <c r="D42" s="25">
        <f t="shared" si="15"/>
        <v>-59716.84</v>
      </c>
      <c r="E42" s="25">
        <f t="shared" si="15"/>
        <v>-3993.8599999999997</v>
      </c>
      <c r="F42" s="25">
        <f t="shared" si="15"/>
        <v>-26158.89</v>
      </c>
      <c r="G42" s="25">
        <f t="shared" si="15"/>
        <v>-69505.66</v>
      </c>
      <c r="H42" s="25">
        <f t="shared" si="15"/>
        <v>-43963.13</v>
      </c>
      <c r="I42" s="25">
        <f>+I43+I46+I58+I59</f>
        <v>-13823.98</v>
      </c>
      <c r="J42" s="25">
        <f>+J43+J46+J58+J59</f>
        <v>13778.190000000002</v>
      </c>
      <c r="K42" s="25">
        <f>+K43+K46+K58+K59</f>
        <v>-20413.510000000002</v>
      </c>
      <c r="L42" s="25">
        <f>+L43+L46+L58+L59</f>
        <v>161349.18</v>
      </c>
      <c r="M42" s="25">
        <f t="shared" si="15"/>
        <v>29074.33</v>
      </c>
      <c r="N42" s="25">
        <f t="shared" si="15"/>
        <v>-25527.95</v>
      </c>
      <c r="O42" s="25">
        <f>+O43+O46+O58+O59</f>
        <v>-137495.06999999995</v>
      </c>
    </row>
    <row r="43" spans="1:15" ht="18.75" customHeight="1">
      <c r="A43" s="17" t="s">
        <v>55</v>
      </c>
      <c r="B43" s="26">
        <f>B44+B45</f>
        <v>-91772</v>
      </c>
      <c r="C43" s="26">
        <f>C44+C45</f>
        <v>-95076</v>
      </c>
      <c r="D43" s="26">
        <f>D44+D45</f>
        <v>-62472</v>
      </c>
      <c r="E43" s="26">
        <f>E44+E45</f>
        <v>-9420</v>
      </c>
      <c r="F43" s="26">
        <f aca="true" t="shared" si="16" ref="F43:N43">F44+F45</f>
        <v>-57348</v>
      </c>
      <c r="G43" s="26">
        <f t="shared" si="16"/>
        <v>-95452</v>
      </c>
      <c r="H43" s="26">
        <f t="shared" si="16"/>
        <v>-88256</v>
      </c>
      <c r="I43" s="26">
        <f>I44+I45</f>
        <v>-27456</v>
      </c>
      <c r="J43" s="26">
        <f>J44+J45</f>
        <v>-57928</v>
      </c>
      <c r="K43" s="26">
        <f>K44+K45</f>
        <v>-71780</v>
      </c>
      <c r="L43" s="26">
        <f>L44+L45</f>
        <v>-55520</v>
      </c>
      <c r="M43" s="26">
        <f t="shared" si="16"/>
        <v>-38020</v>
      </c>
      <c r="N43" s="26">
        <f t="shared" si="16"/>
        <v>-25536</v>
      </c>
      <c r="O43" s="25">
        <f aca="true" t="shared" si="17" ref="O43:O59">SUM(B43:N43)</f>
        <v>-776036</v>
      </c>
    </row>
    <row r="44" spans="1:26" ht="18.75" customHeight="1">
      <c r="A44" s="13" t="s">
        <v>56</v>
      </c>
      <c r="B44" s="20">
        <f>ROUND(-B9*$D$3,2)</f>
        <v>-91772</v>
      </c>
      <c r="C44" s="20">
        <f>ROUND(-C9*$D$3,2)</f>
        <v>-95076</v>
      </c>
      <c r="D44" s="20">
        <f>ROUND(-D9*$D$3,2)</f>
        <v>-62472</v>
      </c>
      <c r="E44" s="20">
        <f>ROUND(-E9*$D$3,2)</f>
        <v>-9420</v>
      </c>
      <c r="F44" s="20">
        <f aca="true" t="shared" si="18" ref="F44:N44">ROUND(-F9*$D$3,2)</f>
        <v>-57348</v>
      </c>
      <c r="G44" s="20">
        <f t="shared" si="18"/>
        <v>-95452</v>
      </c>
      <c r="H44" s="20">
        <f t="shared" si="18"/>
        <v>-88256</v>
      </c>
      <c r="I44" s="20">
        <f>ROUND(-I9*$D$3,2)</f>
        <v>-27456</v>
      </c>
      <c r="J44" s="20">
        <f>ROUND(-J9*$D$3,2)</f>
        <v>-57928</v>
      </c>
      <c r="K44" s="20">
        <f>ROUND(-K9*$D$3,2)</f>
        <v>-71780</v>
      </c>
      <c r="L44" s="20">
        <f>ROUND(-L9*$D$3,2)</f>
        <v>-55520</v>
      </c>
      <c r="M44" s="20">
        <f t="shared" si="18"/>
        <v>-38020</v>
      </c>
      <c r="N44" s="20">
        <f t="shared" si="18"/>
        <v>-25536</v>
      </c>
      <c r="O44" s="46">
        <f t="shared" si="17"/>
        <v>-776036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-5000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100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101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102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103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107</v>
      </c>
      <c r="B58" s="27">
        <v>60207.1</v>
      </c>
      <c r="C58" s="27">
        <v>48047.95</v>
      </c>
      <c r="D58" s="27">
        <v>3255.16</v>
      </c>
      <c r="E58" s="27">
        <v>6426.14</v>
      </c>
      <c r="F58" s="27">
        <v>31689.11</v>
      </c>
      <c r="G58" s="27">
        <v>26446.34</v>
      </c>
      <c r="H58" s="27">
        <v>44792.87</v>
      </c>
      <c r="I58" s="27">
        <v>15632.02</v>
      </c>
      <c r="J58" s="27">
        <v>71706.19</v>
      </c>
      <c r="K58" s="27">
        <v>51366.49</v>
      </c>
      <c r="L58" s="27">
        <v>216869.18</v>
      </c>
      <c r="M58" s="27">
        <v>67094.33</v>
      </c>
      <c r="N58" s="27">
        <v>8.05</v>
      </c>
      <c r="O58" s="24">
        <f t="shared" si="17"/>
        <v>643540.93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67</v>
      </c>
      <c r="B61" s="29">
        <f aca="true" t="shared" si="21" ref="B61:N61">+B36+B42</f>
        <v>971819.3631275401</v>
      </c>
      <c r="C61" s="29">
        <f t="shared" si="21"/>
        <v>744956.7694935001</v>
      </c>
      <c r="D61" s="29">
        <f t="shared" si="21"/>
        <v>604456.7390972001</v>
      </c>
      <c r="E61" s="29">
        <f t="shared" si="21"/>
        <v>145536.92301760003</v>
      </c>
      <c r="F61" s="29">
        <f t="shared" si="21"/>
        <v>672930.6112426498</v>
      </c>
      <c r="G61" s="29">
        <f t="shared" si="21"/>
        <v>751266.5052</v>
      </c>
      <c r="H61" s="29">
        <f t="shared" si="21"/>
        <v>683146.4709</v>
      </c>
      <c r="I61" s="29">
        <f t="shared" si="21"/>
        <v>200518.88923919998</v>
      </c>
      <c r="J61" s="29">
        <f>+J36+J42</f>
        <v>862916.125037</v>
      </c>
      <c r="K61" s="29">
        <f>+K36+K42</f>
        <v>694505.5057559999</v>
      </c>
      <c r="L61" s="29">
        <f>+L36+L42</f>
        <v>971415.7096281599</v>
      </c>
      <c r="M61" s="29">
        <f t="shared" si="21"/>
        <v>455551.21150016</v>
      </c>
      <c r="N61" s="29">
        <f t="shared" si="21"/>
        <v>200019.43423936</v>
      </c>
      <c r="O61" s="29">
        <f>SUM(B61:N61)</f>
        <v>7959040.25747837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971819.36</v>
      </c>
      <c r="C64" s="36">
        <f aca="true" t="shared" si="22" ref="C64:N64">SUM(C65:C78)</f>
        <v>744956.77</v>
      </c>
      <c r="D64" s="36">
        <f t="shared" si="22"/>
        <v>604456.74</v>
      </c>
      <c r="E64" s="36">
        <f t="shared" si="22"/>
        <v>145536.92</v>
      </c>
      <c r="F64" s="36">
        <f t="shared" si="22"/>
        <v>672930.61</v>
      </c>
      <c r="G64" s="36">
        <f t="shared" si="22"/>
        <v>751266.51</v>
      </c>
      <c r="H64" s="36">
        <f t="shared" si="22"/>
        <v>683146.47</v>
      </c>
      <c r="I64" s="36">
        <f t="shared" si="22"/>
        <v>200518.89</v>
      </c>
      <c r="J64" s="36">
        <f t="shared" si="22"/>
        <v>862916.13</v>
      </c>
      <c r="K64" s="36">
        <f t="shared" si="22"/>
        <v>694505.51</v>
      </c>
      <c r="L64" s="36">
        <f t="shared" si="22"/>
        <v>971415.71</v>
      </c>
      <c r="M64" s="36">
        <f t="shared" si="22"/>
        <v>455551.21</v>
      </c>
      <c r="N64" s="36">
        <f t="shared" si="22"/>
        <v>200019.44</v>
      </c>
      <c r="O64" s="29">
        <f>SUM(O65:O78)</f>
        <v>7959040.27</v>
      </c>
    </row>
    <row r="65" spans="1:16" ht="18.75" customHeight="1">
      <c r="A65" s="17" t="s">
        <v>69</v>
      </c>
      <c r="B65" s="36">
        <v>194739.52</v>
      </c>
      <c r="C65" s="36">
        <v>218470.75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413210.27</v>
      </c>
      <c r="P65"/>
    </row>
    <row r="66" spans="1:16" ht="18.75" customHeight="1">
      <c r="A66" s="17" t="s">
        <v>70</v>
      </c>
      <c r="B66" s="36">
        <v>777079.84</v>
      </c>
      <c r="C66" s="36">
        <v>526486.02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1303565.8599999999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604456.74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604456.74</v>
      </c>
      <c r="Q67"/>
    </row>
    <row r="68" spans="1:18" ht="18.75" customHeight="1">
      <c r="A68" s="17" t="s">
        <v>72</v>
      </c>
      <c r="B68" s="35">
        <v>0</v>
      </c>
      <c r="C68" s="35">
        <v>0</v>
      </c>
      <c r="D68" s="35">
        <v>0</v>
      </c>
      <c r="E68" s="26">
        <v>145536.92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145536.92</v>
      </c>
      <c r="R68"/>
    </row>
    <row r="69" spans="1:19" ht="18.75" customHeight="1">
      <c r="A69" s="17" t="s">
        <v>73</v>
      </c>
      <c r="B69" s="35">
        <v>0</v>
      </c>
      <c r="C69" s="35">
        <v>0</v>
      </c>
      <c r="D69" s="35">
        <v>0</v>
      </c>
      <c r="E69" s="35">
        <v>0</v>
      </c>
      <c r="F69" s="26">
        <v>672930.61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672930.61</v>
      </c>
      <c r="S69"/>
    </row>
    <row r="70" spans="1:20" ht="18.75" customHeight="1">
      <c r="A70" s="17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751266.51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751266.51</v>
      </c>
      <c r="T70"/>
    </row>
    <row r="71" spans="1:21" ht="18.75" customHeight="1">
      <c r="A71" s="17" t="s">
        <v>99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683146.47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683146.47</v>
      </c>
      <c r="U71"/>
    </row>
    <row r="72" spans="1:21" ht="18.75" customHeight="1">
      <c r="A72" s="17" t="s">
        <v>75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200518.89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200518.89</v>
      </c>
      <c r="U72"/>
    </row>
    <row r="73" spans="1:22" ht="18.75" customHeight="1">
      <c r="A73" s="17" t="s">
        <v>76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862916.13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862916.13</v>
      </c>
      <c r="V73"/>
    </row>
    <row r="74" spans="1:23" ht="18.75" customHeight="1">
      <c r="A74" s="17" t="s">
        <v>77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694505.51</v>
      </c>
      <c r="L74" s="35">
        <v>0</v>
      </c>
      <c r="M74" s="35">
        <v>0</v>
      </c>
      <c r="N74" s="35">
        <v>0</v>
      </c>
      <c r="O74" s="29">
        <f t="shared" si="23"/>
        <v>694505.51</v>
      </c>
      <c r="W74"/>
    </row>
    <row r="75" spans="1:24" ht="18.75" customHeight="1">
      <c r="A75" s="17" t="s">
        <v>78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971415.71</v>
      </c>
      <c r="M75" s="35">
        <v>0</v>
      </c>
      <c r="N75" s="61">
        <v>0</v>
      </c>
      <c r="O75" s="26">
        <f t="shared" si="23"/>
        <v>971415.71</v>
      </c>
      <c r="X75"/>
    </row>
    <row r="76" spans="1:25" ht="18.75" customHeight="1">
      <c r="A76" s="17" t="s">
        <v>79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455551.21</v>
      </c>
      <c r="N76" s="35">
        <v>0</v>
      </c>
      <c r="O76" s="29">
        <f t="shared" si="23"/>
        <v>455551.21</v>
      </c>
      <c r="Y76"/>
    </row>
    <row r="77" spans="1:26" ht="18.75" customHeight="1">
      <c r="A77" s="17" t="s">
        <v>80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200019.44</v>
      </c>
      <c r="O77" s="26">
        <f t="shared" si="23"/>
        <v>200019.44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81</v>
      </c>
      <c r="B82" s="44">
        <v>2.334556886776722</v>
      </c>
      <c r="C82" s="44">
        <v>2.505852799558255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82</v>
      </c>
      <c r="B83" s="44">
        <v>2.047282443616406</v>
      </c>
      <c r="C83" s="44">
        <v>2.0980605040068507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83</v>
      </c>
      <c r="B84" s="44">
        <v>0</v>
      </c>
      <c r="C84" s="44">
        <v>0</v>
      </c>
      <c r="D84" s="22">
        <f>(D$37+D$38+D$39)/D$7</f>
        <v>1.8688264667981165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84</v>
      </c>
      <c r="B85" s="44">
        <v>0</v>
      </c>
      <c r="C85" s="44">
        <v>0</v>
      </c>
      <c r="D85" s="44">
        <v>0</v>
      </c>
      <c r="E85" s="22">
        <f>(E$37+E$38+E$39)/E$7</f>
        <v>2.7735056389360837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85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2.181714774851394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86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1.730440778982475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87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2.0915826178824655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88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2.1392357902431236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89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2.054519764116378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90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2.4122179430218362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91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2.311422822696717</v>
      </c>
      <c r="M92" s="44">
        <v>0</v>
      </c>
      <c r="N92" s="44">
        <v>0</v>
      </c>
      <c r="O92" s="26"/>
      <c r="X92"/>
    </row>
    <row r="93" spans="1:25" ht="18.75" customHeight="1">
      <c r="A93" s="17" t="s">
        <v>92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2.902831331445466</v>
      </c>
      <c r="N93" s="44">
        <v>0</v>
      </c>
      <c r="O93" s="62"/>
      <c r="Y93"/>
    </row>
    <row r="94" spans="1:26" ht="18.75" customHeight="1">
      <c r="A94" s="34" t="s">
        <v>93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2.5149963118091905</v>
      </c>
      <c r="O94" s="50"/>
      <c r="P94"/>
      <c r="Z94"/>
    </row>
    <row r="95" spans="1:14" ht="21" customHeight="1">
      <c r="A95" s="67" t="s">
        <v>104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1" customHeight="1">
      <c r="A96" s="67" t="s">
        <v>110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9"/>
    </row>
    <row r="97" spans="1:14" ht="15.75">
      <c r="A97" s="70" t="s">
        <v>109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</row>
    <row r="99" ht="14.25">
      <c r="B99" s="40"/>
    </row>
    <row r="100" spans="8:9" ht="14.25">
      <c r="H100" s="41"/>
      <c r="I100" s="41"/>
    </row>
    <row r="101" ht="14.25"/>
    <row r="102" spans="8:12" ht="14.25">
      <c r="H102" s="42"/>
      <c r="I102" s="42"/>
      <c r="J102" s="43"/>
      <c r="K102" s="43"/>
      <c r="L102" s="43"/>
    </row>
  </sheetData>
  <sheetProtection/>
  <mergeCells count="7">
    <mergeCell ref="A97:N97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2018-03-02T17:11:36Z</dcterms:modified>
  <cp:category/>
  <cp:version/>
  <cp:contentType/>
  <cp:contentStatus/>
</cp:coreProperties>
</file>