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<sst xmlns="http://schemas.openxmlformats.org/spreadsheetml/2006/main" count="114" uniqueCount="112">
  <si>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</si>
  <si>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</si>
  <si>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</si>
  <si>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</si>
  <si>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</si>
  <si>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</si>
  <si>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</si>
  <si>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</si>
  <si>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</si>
  <si>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</si>
  <si>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</si>
  <si>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</si>
  <si>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</si>
  <si>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</si>
  <si>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</si>
  <si>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</si>
  <si>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</si>
  <si>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</si>
  <si>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</si>
  <si>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</si>
  <si>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</si>
  <si>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</si>
  <si>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</si>
  <si>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</si>
  <si>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</si>
  <si>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</si>
  <si>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</si>
  <si>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</si>
  <si>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</si>
  <si>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</si>
  <si>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</si>
  <si>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</si>
  <si>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</si>
  <si>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</si>
  <si>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</si>
  <si>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</si>
  <si>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</si>
  <si>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</si>
  <si>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</si>
  <si>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</si>
  <si>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</si>
  <si>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</si>
  <si>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</si>
  <si>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</si>
  <si>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</si>
  <si>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</si>
  <si>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</si>
  <si>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</si>
  <si>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</si>
  <si>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</si>
  <si>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</si>
  <si>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</si>
  <si>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</si>
  <si>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</si>
  <si>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</si>
  <si>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</si>
  <si>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</si>
  <si>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</si>
  <si>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</si>
  <si>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</si>
  <si>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</si>
  <si>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</si>
  <si>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</si>
  <si>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</si>
  <si>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</si>
  <si>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</si>
  <si>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</si>
  <si>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</si>
  <si>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</si>
  <si>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</si>
  <si>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</si>
  <si>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</si>
  <si>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</si>
  <si>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</si>
  <si>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</si>
  <si>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</si>
  <si>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</si>
  <si>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</si>
  <si>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</si>
  <si>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</si>
  <si>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</si>
  <si>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</si>
  <si>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</si>
  <si>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</si>
  <si>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</si>
  <si>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</si>
  <si>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</si>
  <si>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</si>
  <si>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</si>
  <si>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</si>
  <si>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</si>
  <si>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</si>
  <si>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</si>
  <si>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</si>
  <si>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</si>
  <si>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</si>
  <si>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</si>
  <si>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</si>
  <si>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</si>
  <si>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</si>
  <si>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</si>
  <si>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</si>
  <si>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</si>
  <si>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Nota:</t>
  </si>
  <si>
    <t>Movebuss Soluções em Mobilidde Urbana Ltda</t>
  </si>
  <si>
    <t>OPERAÇÃO 23/02/18 - VENCIMENTO 02/03/18</t>
  </si>
  <si>
    <t>5.2.10. Revisão do Ajuste de Remuneração Previsto Contratualmente(1)</t>
  </si>
  <si>
    <t>5.3. Revisão de Remuneração pelo Transporte Coletivo(2)</t>
  </si>
  <si>
    <t>8. Tarifa de Remuneração por Passageiro(3)</t>
  </si>
  <si>
    <t>(3) Tarifa de remuneração de cada empresa considerando o  reequilibrio interno estabelecido e informado pelo consórcio. Não consideram os acertos financeiros previstos no item 7.</t>
  </si>
  <si>
    <t>(2) Revisão de passageiros transportados, mês de janeiro/18. Total de 643.776 passageiros.</t>
  </si>
  <si>
    <t>(1) Ajuste de remuneração previsto contratualmente, período de 31/12/17 a 31/01/18.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</si>
</sst>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4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4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4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5" t="s">
        <v>29</v>
      </c>
      <c r="I6" s="65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509711</v>
      </c>
      <c r="C7" s="10">
        <f>C8+C20+C24</f>
        <v>382201</v>
      </c>
      <c r="D7" s="10">
        <f>D8+D20+D24</f>
        <v>375259</v>
      </c>
      <c r="E7" s="10">
        <f>E8+E20+E24</f>
        <v>59697</v>
      </c>
      <c r="F7" s="10">
        <f aca="true" t="shared" si="0" ref="F7:N7">F8+F20+F24</f>
        <v>334567</v>
      </c>
      <c r="G7" s="10">
        <f t="shared" si="0"/>
        <v>519557</v>
      </c>
      <c r="H7" s="10">
        <f>H8+H20+H24</f>
        <v>373252</v>
      </c>
      <c r="I7" s="10">
        <f>I8+I20+I24</f>
        <v>106055</v>
      </c>
      <c r="J7" s="10">
        <f>J8+J20+J24</f>
        <v>424493</v>
      </c>
      <c r="K7" s="10">
        <f>K8+K20+K24</f>
        <v>313231</v>
      </c>
      <c r="L7" s="10">
        <f>L8+L20+L24</f>
        <v>374362</v>
      </c>
      <c r="M7" s="10">
        <f t="shared" si="0"/>
        <v>152844</v>
      </c>
      <c r="N7" s="10">
        <f t="shared" si="0"/>
        <v>93520</v>
      </c>
      <c r="O7" s="10">
        <f>+O8+O20+O24</f>
        <v>4018749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231033</v>
      </c>
      <c r="C8" s="12">
        <f>+C9+C12+C16</f>
        <v>184643</v>
      </c>
      <c r="D8" s="12">
        <f>+D9+D12+D16</f>
        <v>196208</v>
      </c>
      <c r="E8" s="12">
        <f>+E9+E12+E16</f>
        <v>28341</v>
      </c>
      <c r="F8" s="12">
        <f aca="true" t="shared" si="1" ref="F8:N8">+F9+F12+F16</f>
        <v>161786</v>
      </c>
      <c r="G8" s="12">
        <f t="shared" si="1"/>
        <v>258919</v>
      </c>
      <c r="H8" s="12">
        <f>+H9+H12+H16</f>
        <v>179661</v>
      </c>
      <c r="I8" s="12">
        <f>+I9+I12+I16</f>
        <v>52687</v>
      </c>
      <c r="J8" s="12">
        <f>+J9+J12+J16</f>
        <v>211999</v>
      </c>
      <c r="K8" s="12">
        <f>+K9+K12+K16</f>
        <v>154350</v>
      </c>
      <c r="L8" s="12">
        <f>+L9+L12+L16</f>
        <v>171821</v>
      </c>
      <c r="M8" s="12">
        <f t="shared" si="1"/>
        <v>80332</v>
      </c>
      <c r="N8" s="12">
        <f t="shared" si="1"/>
        <v>50684</v>
      </c>
      <c r="O8" s="12">
        <f>SUM(B8:N8)</f>
        <v>1962464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23835</v>
      </c>
      <c r="C9" s="14">
        <v>24132</v>
      </c>
      <c r="D9" s="14">
        <v>15710</v>
      </c>
      <c r="E9" s="14">
        <v>2476</v>
      </c>
      <c r="F9" s="14">
        <v>14211</v>
      </c>
      <c r="G9" s="14">
        <v>25667</v>
      </c>
      <c r="H9" s="14">
        <v>23296</v>
      </c>
      <c r="I9" s="14">
        <v>6890</v>
      </c>
      <c r="J9" s="14">
        <v>14222</v>
      </c>
      <c r="K9" s="14">
        <v>18926</v>
      </c>
      <c r="L9" s="14">
        <v>13957</v>
      </c>
      <c r="M9" s="14">
        <v>9552</v>
      </c>
      <c r="N9" s="14">
        <v>6418</v>
      </c>
      <c r="O9" s="12">
        <f aca="true" t="shared" si="2" ref="O9:O19">SUM(B9:N9)</f>
        <v>199292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23835</v>
      </c>
      <c r="C10" s="14">
        <f>+C9-C11</f>
        <v>24132</v>
      </c>
      <c r="D10" s="14">
        <f>+D9-D11</f>
        <v>15710</v>
      </c>
      <c r="E10" s="14">
        <f>+E9-E11</f>
        <v>2476</v>
      </c>
      <c r="F10" s="14">
        <f aca="true" t="shared" si="3" ref="F10:N10">+F9-F11</f>
        <v>14211</v>
      </c>
      <c r="G10" s="14">
        <f t="shared" si="3"/>
        <v>25667</v>
      </c>
      <c r="H10" s="14">
        <f>+H9-H11</f>
        <v>23296</v>
      </c>
      <c r="I10" s="14">
        <f>+I9-I11</f>
        <v>6890</v>
      </c>
      <c r="J10" s="14">
        <f>+J9-J11</f>
        <v>14222</v>
      </c>
      <c r="K10" s="14">
        <f>+K9-K11</f>
        <v>18926</v>
      </c>
      <c r="L10" s="14">
        <f>+L9-L11</f>
        <v>13957</v>
      </c>
      <c r="M10" s="14">
        <f t="shared" si="3"/>
        <v>9552</v>
      </c>
      <c r="N10" s="14">
        <f t="shared" si="3"/>
        <v>6418</v>
      </c>
      <c r="O10" s="12">
        <f t="shared" si="2"/>
        <v>199292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197035</v>
      </c>
      <c r="C12" s="14">
        <f>C13+C14+C15</f>
        <v>152799</v>
      </c>
      <c r="D12" s="14">
        <f>D13+D14+D15</f>
        <v>172937</v>
      </c>
      <c r="E12" s="14">
        <f>E13+E14+E15</f>
        <v>24737</v>
      </c>
      <c r="F12" s="14">
        <f aca="true" t="shared" si="4" ref="F12:N12">F13+F14+F15</f>
        <v>140455</v>
      </c>
      <c r="G12" s="14">
        <f t="shared" si="4"/>
        <v>221205</v>
      </c>
      <c r="H12" s="14">
        <f>H13+H14+H15</f>
        <v>149015</v>
      </c>
      <c r="I12" s="14">
        <f>I13+I14+I15</f>
        <v>43621</v>
      </c>
      <c r="J12" s="14">
        <f>J13+J14+J15</f>
        <v>187247</v>
      </c>
      <c r="K12" s="14">
        <f>K13+K14+K15</f>
        <v>128565</v>
      </c>
      <c r="L12" s="14">
        <f>L13+L14+L15</f>
        <v>149264</v>
      </c>
      <c r="M12" s="14">
        <f t="shared" si="4"/>
        <v>67469</v>
      </c>
      <c r="N12" s="14">
        <f t="shared" si="4"/>
        <v>42542</v>
      </c>
      <c r="O12" s="12">
        <f t="shared" si="2"/>
        <v>1676891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103294</v>
      </c>
      <c r="C13" s="14">
        <v>80636</v>
      </c>
      <c r="D13" s="14">
        <v>87518</v>
      </c>
      <c r="E13" s="14">
        <v>12963</v>
      </c>
      <c r="F13" s="14">
        <v>71355</v>
      </c>
      <c r="G13" s="14">
        <v>113474</v>
      </c>
      <c r="H13" s="14">
        <v>80287</v>
      </c>
      <c r="I13" s="14">
        <v>23709</v>
      </c>
      <c r="J13" s="14">
        <v>100947</v>
      </c>
      <c r="K13" s="14">
        <v>66925</v>
      </c>
      <c r="L13" s="14">
        <v>77706</v>
      </c>
      <c r="M13" s="14">
        <v>34445</v>
      </c>
      <c r="N13" s="14">
        <v>21049</v>
      </c>
      <c r="O13" s="12">
        <f t="shared" si="2"/>
        <v>874308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89034</v>
      </c>
      <c r="C14" s="14">
        <v>66402</v>
      </c>
      <c r="D14" s="14">
        <v>82165</v>
      </c>
      <c r="E14" s="14">
        <v>10998</v>
      </c>
      <c r="F14" s="14">
        <v>64517</v>
      </c>
      <c r="G14" s="14">
        <v>99327</v>
      </c>
      <c r="H14" s="14">
        <v>64078</v>
      </c>
      <c r="I14" s="14">
        <v>18543</v>
      </c>
      <c r="J14" s="14">
        <v>83067</v>
      </c>
      <c r="K14" s="14">
        <v>58106</v>
      </c>
      <c r="L14" s="14">
        <v>68674</v>
      </c>
      <c r="M14" s="14">
        <v>31271</v>
      </c>
      <c r="N14" s="14">
        <v>20633</v>
      </c>
      <c r="O14" s="12">
        <f t="shared" si="2"/>
        <v>756815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4707</v>
      </c>
      <c r="C15" s="14">
        <v>5761</v>
      </c>
      <c r="D15" s="14">
        <v>3254</v>
      </c>
      <c r="E15" s="14">
        <v>776</v>
      </c>
      <c r="F15" s="14">
        <v>4583</v>
      </c>
      <c r="G15" s="14">
        <v>8404</v>
      </c>
      <c r="H15" s="14">
        <v>4650</v>
      </c>
      <c r="I15" s="14">
        <v>1369</v>
      </c>
      <c r="J15" s="14">
        <v>3233</v>
      </c>
      <c r="K15" s="14">
        <v>3534</v>
      </c>
      <c r="L15" s="14">
        <v>2884</v>
      </c>
      <c r="M15" s="14">
        <v>1753</v>
      </c>
      <c r="N15" s="14">
        <v>860</v>
      </c>
      <c r="O15" s="12">
        <f t="shared" si="2"/>
        <v>45768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10163</v>
      </c>
      <c r="C16" s="14">
        <f>C17+C18+C19</f>
        <v>7712</v>
      </c>
      <c r="D16" s="14">
        <f>D17+D18+D19</f>
        <v>7561</v>
      </c>
      <c r="E16" s="14">
        <f>E17+E18+E19</f>
        <v>1128</v>
      </c>
      <c r="F16" s="14">
        <f aca="true" t="shared" si="5" ref="F16:N16">F17+F18+F19</f>
        <v>7120</v>
      </c>
      <c r="G16" s="14">
        <f t="shared" si="5"/>
        <v>12047</v>
      </c>
      <c r="H16" s="14">
        <f>H17+H18+H19</f>
        <v>7350</v>
      </c>
      <c r="I16" s="14">
        <f>I17+I18+I19</f>
        <v>2176</v>
      </c>
      <c r="J16" s="14">
        <f>J17+J18+J19</f>
        <v>10530</v>
      </c>
      <c r="K16" s="14">
        <f>K17+K18+K19</f>
        <v>6859</v>
      </c>
      <c r="L16" s="14">
        <f>L17+L18+L19</f>
        <v>8600</v>
      </c>
      <c r="M16" s="14">
        <f t="shared" si="5"/>
        <v>3311</v>
      </c>
      <c r="N16" s="14">
        <f t="shared" si="5"/>
        <v>1724</v>
      </c>
      <c r="O16" s="12">
        <f t="shared" si="2"/>
        <v>86281</v>
      </c>
    </row>
    <row r="17" spans="1:26" ht="18.75" customHeight="1">
      <c r="A17" s="15" t="s">
        <v>16</v>
      </c>
      <c r="B17" s="14">
        <v>10102</v>
      </c>
      <c r="C17" s="14">
        <v>7672</v>
      </c>
      <c r="D17" s="14">
        <v>7527</v>
      </c>
      <c r="E17" s="14">
        <v>1115</v>
      </c>
      <c r="F17" s="14">
        <v>7078</v>
      </c>
      <c r="G17" s="14">
        <v>11991</v>
      </c>
      <c r="H17" s="14">
        <v>7316</v>
      </c>
      <c r="I17" s="14">
        <v>2167</v>
      </c>
      <c r="J17" s="14">
        <v>10474</v>
      </c>
      <c r="K17" s="14">
        <v>6806</v>
      </c>
      <c r="L17" s="14">
        <v>8538</v>
      </c>
      <c r="M17" s="14">
        <v>3293</v>
      </c>
      <c r="N17" s="14">
        <v>1716</v>
      </c>
      <c r="O17" s="12">
        <f t="shared" si="2"/>
        <v>85795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35</v>
      </c>
      <c r="C18" s="14">
        <v>35</v>
      </c>
      <c r="D18" s="14">
        <v>27</v>
      </c>
      <c r="E18" s="14">
        <v>11</v>
      </c>
      <c r="F18" s="14">
        <v>32</v>
      </c>
      <c r="G18" s="14">
        <v>43</v>
      </c>
      <c r="H18" s="14">
        <v>28</v>
      </c>
      <c r="I18" s="14">
        <v>6</v>
      </c>
      <c r="J18" s="14">
        <v>46</v>
      </c>
      <c r="K18" s="14">
        <v>44</v>
      </c>
      <c r="L18" s="14">
        <v>60</v>
      </c>
      <c r="M18" s="14">
        <v>14</v>
      </c>
      <c r="N18" s="14">
        <v>8</v>
      </c>
      <c r="O18" s="12">
        <f t="shared" si="2"/>
        <v>389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26</v>
      </c>
      <c r="C19" s="14">
        <v>5</v>
      </c>
      <c r="D19" s="14">
        <v>7</v>
      </c>
      <c r="E19" s="14">
        <v>2</v>
      </c>
      <c r="F19" s="14">
        <v>10</v>
      </c>
      <c r="G19" s="14">
        <v>13</v>
      </c>
      <c r="H19" s="14">
        <v>6</v>
      </c>
      <c r="I19" s="14">
        <v>3</v>
      </c>
      <c r="J19" s="14">
        <v>10</v>
      </c>
      <c r="K19" s="14">
        <v>9</v>
      </c>
      <c r="L19" s="14">
        <v>2</v>
      </c>
      <c r="M19" s="14">
        <v>4</v>
      </c>
      <c r="N19" s="14">
        <v>0</v>
      </c>
      <c r="O19" s="12">
        <f t="shared" si="2"/>
        <v>97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145023</v>
      </c>
      <c r="C20" s="18">
        <f>C21+C22+C23</f>
        <v>93007</v>
      </c>
      <c r="D20" s="18">
        <f>D21+D22+D23</f>
        <v>82844</v>
      </c>
      <c r="E20" s="18">
        <f>E21+E22+E23</f>
        <v>13396</v>
      </c>
      <c r="F20" s="18">
        <f aca="true" t="shared" si="6" ref="F20:N20">F21+F22+F23</f>
        <v>77802</v>
      </c>
      <c r="G20" s="18">
        <f t="shared" si="6"/>
        <v>119414</v>
      </c>
      <c r="H20" s="18">
        <f>H21+H22+H23</f>
        <v>98220</v>
      </c>
      <c r="I20" s="18">
        <f>I21+I22+I23</f>
        <v>27022</v>
      </c>
      <c r="J20" s="18">
        <f>J21+J22+J23</f>
        <v>116774</v>
      </c>
      <c r="K20" s="18">
        <f>K21+K22+K23</f>
        <v>80039</v>
      </c>
      <c r="L20" s="18">
        <f>L21+L22+L23</f>
        <v>118683</v>
      </c>
      <c r="M20" s="18">
        <f t="shared" si="6"/>
        <v>44646</v>
      </c>
      <c r="N20" s="18">
        <f t="shared" si="6"/>
        <v>26447</v>
      </c>
      <c r="O20" s="12">
        <f aca="true" t="shared" si="7" ref="O20:O26">SUM(B20:N20)</f>
        <v>1043317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83379</v>
      </c>
      <c r="C21" s="14">
        <v>56635</v>
      </c>
      <c r="D21" s="14">
        <v>49433</v>
      </c>
      <c r="E21" s="14">
        <v>8250</v>
      </c>
      <c r="F21" s="14">
        <v>46121</v>
      </c>
      <c r="G21" s="14">
        <v>71931</v>
      </c>
      <c r="H21" s="14">
        <v>60286</v>
      </c>
      <c r="I21" s="14">
        <v>16709</v>
      </c>
      <c r="J21" s="14">
        <v>70852</v>
      </c>
      <c r="K21" s="14">
        <v>47572</v>
      </c>
      <c r="L21" s="14">
        <v>67608</v>
      </c>
      <c r="M21" s="14">
        <v>25510</v>
      </c>
      <c r="N21" s="14">
        <v>14917</v>
      </c>
      <c r="O21" s="12">
        <f t="shared" si="7"/>
        <v>619203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59372</v>
      </c>
      <c r="C22" s="14">
        <v>34174</v>
      </c>
      <c r="D22" s="14">
        <v>32259</v>
      </c>
      <c r="E22" s="14">
        <v>4892</v>
      </c>
      <c r="F22" s="14">
        <v>30047</v>
      </c>
      <c r="G22" s="14">
        <v>44587</v>
      </c>
      <c r="H22" s="14">
        <v>36248</v>
      </c>
      <c r="I22" s="14">
        <v>9860</v>
      </c>
      <c r="J22" s="14">
        <v>44350</v>
      </c>
      <c r="K22" s="14">
        <v>31073</v>
      </c>
      <c r="L22" s="14">
        <v>49431</v>
      </c>
      <c r="M22" s="14">
        <v>18336</v>
      </c>
      <c r="N22" s="14">
        <v>11150</v>
      </c>
      <c r="O22" s="12">
        <f t="shared" si="7"/>
        <v>405779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2272</v>
      </c>
      <c r="C23" s="14">
        <v>2198</v>
      </c>
      <c r="D23" s="14">
        <v>1152</v>
      </c>
      <c r="E23" s="14">
        <v>254</v>
      </c>
      <c r="F23" s="14">
        <v>1634</v>
      </c>
      <c r="G23" s="14">
        <v>2896</v>
      </c>
      <c r="H23" s="14">
        <v>1686</v>
      </c>
      <c r="I23" s="14">
        <v>453</v>
      </c>
      <c r="J23" s="14">
        <v>1572</v>
      </c>
      <c r="K23" s="14">
        <v>1394</v>
      </c>
      <c r="L23" s="14">
        <v>1644</v>
      </c>
      <c r="M23" s="14">
        <v>800</v>
      </c>
      <c r="N23" s="14">
        <v>380</v>
      </c>
      <c r="O23" s="12">
        <f t="shared" si="7"/>
        <v>18335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133655</v>
      </c>
      <c r="C24" s="14">
        <f>C25+C26</f>
        <v>104551</v>
      </c>
      <c r="D24" s="14">
        <f>D25+D26</f>
        <v>96207</v>
      </c>
      <c r="E24" s="14">
        <f>E25+E26</f>
        <v>17960</v>
      </c>
      <c r="F24" s="14">
        <f aca="true" t="shared" si="8" ref="F24:N24">F25+F26</f>
        <v>94979</v>
      </c>
      <c r="G24" s="14">
        <f t="shared" si="8"/>
        <v>141224</v>
      </c>
      <c r="H24" s="14">
        <f>H25+H26</f>
        <v>95371</v>
      </c>
      <c r="I24" s="14">
        <f>I25+I26</f>
        <v>26346</v>
      </c>
      <c r="J24" s="14">
        <f>J25+J26</f>
        <v>95720</v>
      </c>
      <c r="K24" s="14">
        <f>K25+K26</f>
        <v>78842</v>
      </c>
      <c r="L24" s="14">
        <f>L25+L26</f>
        <v>83858</v>
      </c>
      <c r="M24" s="14">
        <f t="shared" si="8"/>
        <v>27866</v>
      </c>
      <c r="N24" s="14">
        <f t="shared" si="8"/>
        <v>16389</v>
      </c>
      <c r="O24" s="12">
        <f t="shared" si="7"/>
        <v>1012968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75050</v>
      </c>
      <c r="C25" s="14">
        <v>64727</v>
      </c>
      <c r="D25" s="14">
        <v>60052</v>
      </c>
      <c r="E25" s="14">
        <v>12076</v>
      </c>
      <c r="F25" s="14">
        <v>59036</v>
      </c>
      <c r="G25" s="14">
        <v>93583</v>
      </c>
      <c r="H25" s="14">
        <v>63736</v>
      </c>
      <c r="I25" s="14">
        <v>18619</v>
      </c>
      <c r="J25" s="14">
        <v>56504</v>
      </c>
      <c r="K25" s="14">
        <v>50827</v>
      </c>
      <c r="L25" s="14">
        <v>49798</v>
      </c>
      <c r="M25" s="14">
        <v>16592</v>
      </c>
      <c r="N25" s="14">
        <v>8785</v>
      </c>
      <c r="O25" s="12">
        <f t="shared" si="7"/>
        <v>629385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58605</v>
      </c>
      <c r="C26" s="14">
        <v>39824</v>
      </c>
      <c r="D26" s="14">
        <v>36155</v>
      </c>
      <c r="E26" s="14">
        <v>5884</v>
      </c>
      <c r="F26" s="14">
        <v>35943</v>
      </c>
      <c r="G26" s="14">
        <v>47641</v>
      </c>
      <c r="H26" s="14">
        <v>31635</v>
      </c>
      <c r="I26" s="14">
        <v>7727</v>
      </c>
      <c r="J26" s="14">
        <v>39216</v>
      </c>
      <c r="K26" s="14">
        <v>28015</v>
      </c>
      <c r="L26" s="14">
        <v>34060</v>
      </c>
      <c r="M26" s="14">
        <v>11274</v>
      </c>
      <c r="N26" s="14">
        <v>7604</v>
      </c>
      <c r="O26" s="12">
        <f t="shared" si="7"/>
        <v>383583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1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3257.0800000000004</v>
      </c>
      <c r="C32" s="55">
        <f aca="true" t="shared" si="10" ref="C32:N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2242.7200000000003</v>
      </c>
      <c r="I32" s="55">
        <f t="shared" si="10"/>
        <v>654.84</v>
      </c>
      <c r="J32" s="55">
        <f>J33*J34</f>
        <v>2546.6000000000004</v>
      </c>
      <c r="K32" s="55">
        <f>K33*K34</f>
        <v>2118.6</v>
      </c>
      <c r="L32" s="55">
        <f>L33*L34</f>
        <v>2602.2400000000002</v>
      </c>
      <c r="M32" s="55">
        <f t="shared" si="10"/>
        <v>1271.16</v>
      </c>
      <c r="N32" s="55">
        <f t="shared" si="10"/>
        <v>719.0400000000001</v>
      </c>
      <c r="O32" s="25">
        <f>SUM(B32:N32)</f>
        <v>25436.04</v>
      </c>
    </row>
    <row r="33" spans="1:26" ht="18.75" customHeight="1">
      <c r="A33" s="51" t="s">
        <v>47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524</v>
      </c>
      <c r="I33" s="57">
        <v>153</v>
      </c>
      <c r="J33" s="57">
        <v>595</v>
      </c>
      <c r="K33" s="57">
        <v>495</v>
      </c>
      <c r="L33" s="57">
        <v>608</v>
      </c>
      <c r="M33" s="57">
        <v>297</v>
      </c>
      <c r="N33" s="57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1073775.0551220602</v>
      </c>
      <c r="C36" s="59">
        <f aca="true" t="shared" si="11" ref="C36:N36">C37+C38+C39+C40</f>
        <v>845167.0716305001</v>
      </c>
      <c r="D36" s="59">
        <f t="shared" si="11"/>
        <v>711326.56511295</v>
      </c>
      <c r="E36" s="59">
        <f t="shared" si="11"/>
        <v>165500.6439248</v>
      </c>
      <c r="F36" s="59">
        <f t="shared" si="11"/>
        <v>732657.5568423499</v>
      </c>
      <c r="G36" s="59">
        <f t="shared" si="11"/>
        <v>902886.4436000001</v>
      </c>
      <c r="H36" s="59">
        <f t="shared" si="11"/>
        <v>784018.2352</v>
      </c>
      <c r="I36" s="59">
        <f>I37+I38+I39+I40</f>
        <v>226838.359711</v>
      </c>
      <c r="J36" s="59">
        <f>J37+J38+J39+J40</f>
        <v>878383.7309174</v>
      </c>
      <c r="K36" s="59">
        <f>K37+K38+K39+K40</f>
        <v>758957.5988233</v>
      </c>
      <c r="L36" s="59">
        <f>L37+L38+L39+L40</f>
        <v>870305.6000531199</v>
      </c>
      <c r="M36" s="59">
        <f t="shared" si="11"/>
        <v>445960.17428692</v>
      </c>
      <c r="N36" s="59">
        <f t="shared" si="11"/>
        <v>235171.67493120002</v>
      </c>
      <c r="O36" s="59">
        <f>O37+O38+O39+O40</f>
        <v>8630948.710155597</v>
      </c>
    </row>
    <row r="37" spans="1:15" ht="18.75" customHeight="1">
      <c r="A37" s="56" t="s">
        <v>50</v>
      </c>
      <c r="B37" s="53">
        <f aca="true" t="shared" si="12" ref="B37:N37">B29*B7</f>
        <v>1069016.8803</v>
      </c>
      <c r="C37" s="53">
        <f t="shared" si="12"/>
        <v>840995.0804000001</v>
      </c>
      <c r="D37" s="53">
        <f t="shared" si="12"/>
        <v>701058.8638</v>
      </c>
      <c r="E37" s="53">
        <f t="shared" si="12"/>
        <v>165229.3566</v>
      </c>
      <c r="F37" s="53">
        <f t="shared" si="12"/>
        <v>729790.9970999999</v>
      </c>
      <c r="G37" s="53">
        <f t="shared" si="12"/>
        <v>898781.6543</v>
      </c>
      <c r="H37" s="53">
        <f t="shared" si="12"/>
        <v>780357.9564</v>
      </c>
      <c r="I37" s="53">
        <f>I29*I7</f>
        <v>226777.4065</v>
      </c>
      <c r="J37" s="53">
        <f>J29*J7</f>
        <v>871908.622</v>
      </c>
      <c r="K37" s="53">
        <f>K29*K7</f>
        <v>755325.2334</v>
      </c>
      <c r="L37" s="53">
        <f>L29*L7</f>
        <v>864851.0924</v>
      </c>
      <c r="M37" s="53">
        <f t="shared" si="12"/>
        <v>443476.866</v>
      </c>
      <c r="N37" s="53">
        <f t="shared" si="12"/>
        <v>235137.336</v>
      </c>
      <c r="O37" s="55">
        <f>SUM(B37:N37)</f>
        <v>8582707.345199998</v>
      </c>
    </row>
    <row r="38" spans="1:15" ht="18.75" customHeight="1">
      <c r="A38" s="56" t="s">
        <v>51</v>
      </c>
      <c r="B38" s="53">
        <f aca="true" t="shared" si="13" ref="B38:N38">B30*B7</f>
        <v>-3157.42517794</v>
      </c>
      <c r="C38" s="53">
        <f t="shared" si="13"/>
        <v>-2243.3287695</v>
      </c>
      <c r="D38" s="53">
        <f t="shared" si="13"/>
        <v>-2082.66868705</v>
      </c>
      <c r="E38" s="53">
        <f t="shared" si="13"/>
        <v>-374.9926752</v>
      </c>
      <c r="F38" s="53">
        <f t="shared" si="13"/>
        <v>-2127.16025765</v>
      </c>
      <c r="G38" s="53">
        <f t="shared" si="13"/>
        <v>-2649.7407000000003</v>
      </c>
      <c r="H38" s="53">
        <f t="shared" si="13"/>
        <v>-2090.2112</v>
      </c>
      <c r="I38" s="53">
        <f>I30*I7</f>
        <v>-593.886789</v>
      </c>
      <c r="J38" s="53">
        <f>J30*J7</f>
        <v>-2414.6010826</v>
      </c>
      <c r="K38" s="53">
        <f>K30*K7</f>
        <v>-1993.9345767</v>
      </c>
      <c r="L38" s="53">
        <f>L30*L7</f>
        <v>-2339.85234688</v>
      </c>
      <c r="M38" s="53">
        <f t="shared" si="13"/>
        <v>-1126.24171308</v>
      </c>
      <c r="N38" s="53">
        <f t="shared" si="13"/>
        <v>-684.7010688</v>
      </c>
      <c r="O38" s="25">
        <f>SUM(B38:N38)</f>
        <v>-23878.745044400002</v>
      </c>
    </row>
    <row r="39" spans="1:15" ht="18.75" customHeight="1">
      <c r="A39" s="56" t="s">
        <v>52</v>
      </c>
      <c r="B39" s="53">
        <f aca="true" t="shared" si="14" ref="B39:N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2242.7200000000003</v>
      </c>
      <c r="I39" s="53">
        <f>I32</f>
        <v>654.84</v>
      </c>
      <c r="J39" s="53">
        <f>J32</f>
        <v>2546.6000000000004</v>
      </c>
      <c r="K39" s="53">
        <f>K32</f>
        <v>2118.6</v>
      </c>
      <c r="L39" s="53">
        <f>L32</f>
        <v>2602.2400000000002</v>
      </c>
      <c r="M39" s="53">
        <f t="shared" si="14"/>
        <v>1271.16</v>
      </c>
      <c r="N39" s="53">
        <f t="shared" si="14"/>
        <v>719.0400000000001</v>
      </c>
      <c r="O39" s="55">
        <f>SUM(B39:N39)</f>
        <v>25436.04</v>
      </c>
    </row>
    <row r="40" spans="1:26" ht="18.75" customHeight="1">
      <c r="A40" s="2" t="s">
        <v>53</v>
      </c>
      <c r="B40" s="53">
        <v>4658.52</v>
      </c>
      <c r="C40" s="53">
        <v>4022.8</v>
      </c>
      <c r="D40" s="53">
        <v>10188.97</v>
      </c>
      <c r="E40" s="53">
        <v>0</v>
      </c>
      <c r="F40" s="53">
        <v>2832.32</v>
      </c>
      <c r="G40" s="53">
        <v>4092.37</v>
      </c>
      <c r="H40" s="53">
        <v>3507.77</v>
      </c>
      <c r="I40" s="53">
        <v>0</v>
      </c>
      <c r="J40" s="53">
        <v>6343.11</v>
      </c>
      <c r="K40" s="53">
        <v>3507.7</v>
      </c>
      <c r="L40" s="53">
        <v>5192.12</v>
      </c>
      <c r="M40" s="53">
        <v>2338.39</v>
      </c>
      <c r="N40" s="53">
        <v>0</v>
      </c>
      <c r="O40" s="55">
        <f>SUM(B40:N40)</f>
        <v>46684.07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</f>
        <v>-277621.56</v>
      </c>
      <c r="C42" s="25">
        <f aca="true" t="shared" si="15" ref="C42:N42">+C43+C46+C58+C59</f>
        <v>-251696.44999999998</v>
      </c>
      <c r="D42" s="25">
        <f t="shared" si="15"/>
        <v>-92102.02</v>
      </c>
      <c r="E42" s="25">
        <f t="shared" si="15"/>
        <v>-54582.65000000001</v>
      </c>
      <c r="F42" s="25">
        <f t="shared" si="15"/>
        <v>-41033.95999999999</v>
      </c>
      <c r="G42" s="25">
        <f t="shared" si="15"/>
        <v>-40917.55000000002</v>
      </c>
      <c r="H42" s="25">
        <f t="shared" si="15"/>
        <v>-125167.30999999998</v>
      </c>
      <c r="I42" s="25">
        <f>+I43+I46+I58+I59</f>
        <v>-60156.740000000005</v>
      </c>
      <c r="J42" s="25">
        <f>+J43+J46+J58+J59</f>
        <v>-116588.61000000002</v>
      </c>
      <c r="K42" s="25">
        <f>+K43+K46+K58+K59</f>
        <v>-210341.02</v>
      </c>
      <c r="L42" s="25">
        <f>+L43+L46+L58+L59</f>
        <v>-31559.820000000007</v>
      </c>
      <c r="M42" s="25">
        <f t="shared" si="15"/>
        <v>-124738.16</v>
      </c>
      <c r="N42" s="25">
        <f t="shared" si="15"/>
        <v>-26661.39</v>
      </c>
      <c r="O42" s="25">
        <f>+O43+O46+O58+O59</f>
        <v>-1453167.2400000005</v>
      </c>
    </row>
    <row r="43" spans="1:15" ht="18.75" customHeight="1">
      <c r="A43" s="17" t="s">
        <v>55</v>
      </c>
      <c r="B43" s="26">
        <f>B44+B45</f>
        <v>-95340</v>
      </c>
      <c r="C43" s="26">
        <f>C44+C45</f>
        <v>-96528</v>
      </c>
      <c r="D43" s="26">
        <f>D44+D45</f>
        <v>-62840</v>
      </c>
      <c r="E43" s="26">
        <f>E44+E45</f>
        <v>-9904</v>
      </c>
      <c r="F43" s="26">
        <f aca="true" t="shared" si="16" ref="F43:N43">F44+F45</f>
        <v>-56844</v>
      </c>
      <c r="G43" s="26">
        <f t="shared" si="16"/>
        <v>-102668</v>
      </c>
      <c r="H43" s="26">
        <f t="shared" si="16"/>
        <v>-93184</v>
      </c>
      <c r="I43" s="26">
        <f>I44+I45</f>
        <v>-27560</v>
      </c>
      <c r="J43" s="26">
        <f>J44+J45</f>
        <v>-56888</v>
      </c>
      <c r="K43" s="26">
        <f>K44+K45</f>
        <v>-75704</v>
      </c>
      <c r="L43" s="26">
        <f>L44+L45</f>
        <v>-55828</v>
      </c>
      <c r="M43" s="26">
        <f t="shared" si="16"/>
        <v>-38208</v>
      </c>
      <c r="N43" s="26">
        <f t="shared" si="16"/>
        <v>-25672</v>
      </c>
      <c r="O43" s="25">
        <f aca="true" t="shared" si="17" ref="O43:O59">SUM(B43:N43)</f>
        <v>-797168</v>
      </c>
    </row>
    <row r="44" spans="1:26" ht="18.75" customHeight="1">
      <c r="A44" s="13" t="s">
        <v>56</v>
      </c>
      <c r="B44" s="20">
        <f>ROUND(-B9*$D$3,2)</f>
        <v>-95340</v>
      </c>
      <c r="C44" s="20">
        <f>ROUND(-C9*$D$3,2)</f>
        <v>-96528</v>
      </c>
      <c r="D44" s="20">
        <f>ROUND(-D9*$D$3,2)</f>
        <v>-62840</v>
      </c>
      <c r="E44" s="20">
        <f>ROUND(-E9*$D$3,2)</f>
        <v>-9904</v>
      </c>
      <c r="F44" s="20">
        <f aca="true" t="shared" si="18" ref="F44:N44">ROUND(-F9*$D$3,2)</f>
        <v>-56844</v>
      </c>
      <c r="G44" s="20">
        <f t="shared" si="18"/>
        <v>-102668</v>
      </c>
      <c r="H44" s="20">
        <f t="shared" si="18"/>
        <v>-93184</v>
      </c>
      <c r="I44" s="20">
        <f>ROUND(-I9*$D$3,2)</f>
        <v>-27560</v>
      </c>
      <c r="J44" s="20">
        <f>ROUND(-J9*$D$3,2)</f>
        <v>-56888</v>
      </c>
      <c r="K44" s="20">
        <f>ROUND(-K9*$D$3,2)</f>
        <v>-75704</v>
      </c>
      <c r="L44" s="20">
        <f>ROUND(-L9*$D$3,2)</f>
        <v>-55828</v>
      </c>
      <c r="M44" s="20">
        <f t="shared" si="18"/>
        <v>-38208</v>
      </c>
      <c r="N44" s="20">
        <f t="shared" si="18"/>
        <v>-25672</v>
      </c>
      <c r="O44" s="45">
        <f t="shared" si="17"/>
        <v>-797168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-213712.01</v>
      </c>
      <c r="C46" s="26">
        <f aca="true" t="shared" si="20" ref="C46:O46">SUM(C47:C57)</f>
        <v>-159320.81999999998</v>
      </c>
      <c r="D46" s="26">
        <f t="shared" si="20"/>
        <v>-147980.54</v>
      </c>
      <c r="E46" s="26">
        <f t="shared" si="20"/>
        <v>-111868.27</v>
      </c>
      <c r="F46" s="26">
        <f t="shared" si="20"/>
        <v>-145519.6</v>
      </c>
      <c r="G46" s="26">
        <f t="shared" si="20"/>
        <v>-192012.82</v>
      </c>
      <c r="H46" s="26">
        <f t="shared" si="20"/>
        <v>-157944.58</v>
      </c>
      <c r="I46" s="26">
        <f t="shared" si="20"/>
        <v>-48838.55</v>
      </c>
      <c r="J46" s="26">
        <f t="shared" si="20"/>
        <v>-177982.42</v>
      </c>
      <c r="K46" s="26">
        <f t="shared" si="20"/>
        <v>-159668.09</v>
      </c>
      <c r="L46" s="26">
        <f t="shared" si="20"/>
        <v>-183649</v>
      </c>
      <c r="M46" s="26">
        <f t="shared" si="20"/>
        <v>-88442.55</v>
      </c>
      <c r="N46" s="26">
        <f t="shared" si="20"/>
        <v>-51346.11</v>
      </c>
      <c r="O46" s="26">
        <f t="shared" si="20"/>
        <v>-1838285.36</v>
      </c>
    </row>
    <row r="47" spans="1:26" ht="18.75" customHeight="1">
      <c r="A47" s="13" t="s">
        <v>59</v>
      </c>
      <c r="B47" s="24">
        <v>-3600</v>
      </c>
      <c r="C47" s="24">
        <v>-427.74</v>
      </c>
      <c r="D47" s="24">
        <v>-1260</v>
      </c>
      <c r="E47" s="24">
        <v>-76888.11</v>
      </c>
      <c r="F47" s="24">
        <v>0</v>
      </c>
      <c r="G47" s="24">
        <v>-7071.43</v>
      </c>
      <c r="H47" s="24">
        <v>-7044.8</v>
      </c>
      <c r="I47" s="24">
        <v>-2772.86</v>
      </c>
      <c r="J47" s="24">
        <v>0</v>
      </c>
      <c r="K47" s="24">
        <v>-11646</v>
      </c>
      <c r="L47" s="24">
        <v>0</v>
      </c>
      <c r="M47" s="24">
        <v>-6358.7</v>
      </c>
      <c r="N47" s="24">
        <v>-4145.65</v>
      </c>
      <c r="O47" s="24">
        <f t="shared" si="17"/>
        <v>-121215.29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3500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-210112.01</v>
      </c>
      <c r="C57" s="24">
        <v>-158893.08</v>
      </c>
      <c r="D57" s="24">
        <v>-146220.54</v>
      </c>
      <c r="E57" s="24">
        <v>-33980.16</v>
      </c>
      <c r="F57" s="24">
        <v>-149019.6</v>
      </c>
      <c r="G57" s="24">
        <v>-184441.39</v>
      </c>
      <c r="H57" s="24">
        <v>-150399.78</v>
      </c>
      <c r="I57" s="24">
        <v>-44065.69</v>
      </c>
      <c r="J57" s="24">
        <v>-177982.42</v>
      </c>
      <c r="K57" s="24">
        <v>-148022.09</v>
      </c>
      <c r="L57" s="24">
        <v>-183649</v>
      </c>
      <c r="M57" s="24">
        <v>-82083.85</v>
      </c>
      <c r="N57" s="24">
        <v>-47200.46</v>
      </c>
      <c r="O57" s="24">
        <f t="shared" si="17"/>
        <v>-1716070.07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31430.45</v>
      </c>
      <c r="C59" s="27">
        <v>4152.37</v>
      </c>
      <c r="D59" s="27">
        <v>118718.52</v>
      </c>
      <c r="E59" s="27">
        <v>67189.62</v>
      </c>
      <c r="F59" s="27">
        <v>161329.64</v>
      </c>
      <c r="G59" s="27">
        <v>253763.27</v>
      </c>
      <c r="H59" s="27">
        <v>125961.27</v>
      </c>
      <c r="I59" s="27">
        <v>16241.81</v>
      </c>
      <c r="J59" s="27">
        <v>118281.81</v>
      </c>
      <c r="K59" s="27">
        <v>25031.07</v>
      </c>
      <c r="L59" s="27">
        <v>207917.18</v>
      </c>
      <c r="M59" s="27">
        <v>1912.39</v>
      </c>
      <c r="N59" s="27">
        <v>50356.72</v>
      </c>
      <c r="O59" s="24">
        <f t="shared" si="17"/>
        <v>1182286.1199999999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796153.4951220602</v>
      </c>
      <c r="C61" s="29">
        <f t="shared" si="21"/>
        <v>593470.6216305002</v>
      </c>
      <c r="D61" s="29">
        <f t="shared" si="21"/>
        <v>619224.54511295</v>
      </c>
      <c r="E61" s="29">
        <f t="shared" si="21"/>
        <v>110917.9939248</v>
      </c>
      <c r="F61" s="29">
        <f t="shared" si="21"/>
        <v>691623.59684235</v>
      </c>
      <c r="G61" s="29">
        <f t="shared" si="21"/>
        <v>861968.8936000001</v>
      </c>
      <c r="H61" s="29">
        <f t="shared" si="21"/>
        <v>658850.9252</v>
      </c>
      <c r="I61" s="29">
        <f t="shared" si="21"/>
        <v>166681.619711</v>
      </c>
      <c r="J61" s="29">
        <f>+J36+J42</f>
        <v>761795.1209174</v>
      </c>
      <c r="K61" s="29">
        <f>+K36+K42</f>
        <v>548616.5788233</v>
      </c>
      <c r="L61" s="29">
        <f>+L36+L42</f>
        <v>838745.7800531199</v>
      </c>
      <c r="M61" s="29">
        <f t="shared" si="21"/>
        <v>321222.01428691996</v>
      </c>
      <c r="N61" s="29">
        <f t="shared" si="21"/>
        <v>208510.28493120003</v>
      </c>
      <c r="O61" s="29">
        <f>SUM(B61:N61)</f>
        <v>7177781.4701556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796153.5</v>
      </c>
      <c r="C64" s="36">
        <f aca="true" t="shared" si="22" ref="C64:N64">SUM(C65:C78)</f>
        <v>593470.61</v>
      </c>
      <c r="D64" s="36">
        <f t="shared" si="22"/>
        <v>619224.5399999999</v>
      </c>
      <c r="E64" s="36">
        <f t="shared" si="22"/>
        <v>110918</v>
      </c>
      <c r="F64" s="36">
        <f t="shared" si="22"/>
        <v>691623.6</v>
      </c>
      <c r="G64" s="36">
        <f t="shared" si="22"/>
        <v>861968.89</v>
      </c>
      <c r="H64" s="36">
        <f t="shared" si="22"/>
        <v>658850.93</v>
      </c>
      <c r="I64" s="36">
        <f t="shared" si="22"/>
        <v>166681.62</v>
      </c>
      <c r="J64" s="36">
        <f t="shared" si="22"/>
        <v>761795.1199999999</v>
      </c>
      <c r="K64" s="36">
        <f t="shared" si="22"/>
        <v>548616.58</v>
      </c>
      <c r="L64" s="36">
        <f t="shared" si="22"/>
        <v>838745.78</v>
      </c>
      <c r="M64" s="36">
        <f t="shared" si="22"/>
        <v>321222.02</v>
      </c>
      <c r="N64" s="36">
        <f t="shared" si="22"/>
        <v>208510.29</v>
      </c>
      <c r="O64" s="29">
        <f>SUM(O65:O78)</f>
        <v>7177781.480000001</v>
      </c>
    </row>
    <row r="65" spans="1:16" ht="18.75" customHeight="1">
      <c r="A65" s="17" t="s">
        <v>69</v>
      </c>
      <c r="B65" s="36">
        <v>173165.07</v>
      </c>
      <c r="C65" s="36">
        <v>169186.93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342352</v>
      </c>
      <c r="P65"/>
    </row>
    <row r="66" spans="1:16" ht="18.75" customHeight="1">
      <c r="A66" s="17" t="s">
        <v>70</v>
      </c>
      <c r="B66" s="36">
        <v>622988.43</v>
      </c>
      <c r="C66" s="36">
        <v>424283.68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1047272.1100000001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619224.5399999999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619224.5399999999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110918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110918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691623.6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691623.6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861968.89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861968.89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658850.93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658850.93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166681.62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166681.62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761795.1199999999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761795.1199999999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548616.58</v>
      </c>
      <c r="L74" s="35">
        <v>0</v>
      </c>
      <c r="M74" s="35">
        <v>0</v>
      </c>
      <c r="N74" s="35">
        <v>0</v>
      </c>
      <c r="O74" s="29">
        <f t="shared" si="23"/>
        <v>548616.58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838745.78</v>
      </c>
      <c r="M75" s="35">
        <v>0</v>
      </c>
      <c r="N75" s="60">
        <v>0</v>
      </c>
      <c r="O75" s="26">
        <f t="shared" si="23"/>
        <v>838745.78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321222.02</v>
      </c>
      <c r="N76" s="35">
        <v>0</v>
      </c>
      <c r="O76" s="29">
        <f t="shared" si="23"/>
        <v>321222.02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208510.29</v>
      </c>
      <c r="O77" s="26">
        <f t="shared" si="23"/>
        <v>208510.29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3">
        <v>2.334412655338293</v>
      </c>
      <c r="C82" s="43">
        <v>2.5063791087794964</v>
      </c>
      <c r="D82" s="43">
        <v>0</v>
      </c>
      <c r="E82" s="43">
        <v>0</v>
      </c>
      <c r="F82" s="35">
        <v>0</v>
      </c>
      <c r="G82" s="35">
        <v>0</v>
      </c>
      <c r="H82" s="43">
        <v>0</v>
      </c>
      <c r="I82" s="43">
        <v>0</v>
      </c>
      <c r="J82" s="43">
        <v>0</v>
      </c>
      <c r="K82" s="43">
        <v>0</v>
      </c>
      <c r="L82" s="35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82</v>
      </c>
      <c r="B83" s="43">
        <v>2.0468268835718386</v>
      </c>
      <c r="C83" s="43">
        <v>2.0976416106443065</v>
      </c>
      <c r="D83" s="43">
        <v>0</v>
      </c>
      <c r="E83" s="43">
        <v>0</v>
      </c>
      <c r="F83" s="35">
        <v>0</v>
      </c>
      <c r="G83" s="35">
        <v>0</v>
      </c>
      <c r="H83" s="43">
        <v>0</v>
      </c>
      <c r="I83" s="43">
        <v>0</v>
      </c>
      <c r="J83" s="43">
        <v>0</v>
      </c>
      <c r="K83" s="43">
        <v>0</v>
      </c>
      <c r="L83" s="35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83</v>
      </c>
      <c r="B84" s="43">
        <v>0</v>
      </c>
      <c r="C84" s="43">
        <v>0</v>
      </c>
      <c r="D84" s="22">
        <f>(D$37+D$38+D$39)/D$7</f>
        <v>1.8684098052623657</v>
      </c>
      <c r="E84" s="43">
        <v>0</v>
      </c>
      <c r="F84" s="35">
        <v>0</v>
      </c>
      <c r="G84" s="35">
        <v>0</v>
      </c>
      <c r="H84" s="43">
        <v>0</v>
      </c>
      <c r="I84" s="43">
        <v>0</v>
      </c>
      <c r="J84" s="43">
        <v>0</v>
      </c>
      <c r="K84" s="43">
        <v>0</v>
      </c>
      <c r="L84" s="35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84</v>
      </c>
      <c r="B85" s="43">
        <v>0</v>
      </c>
      <c r="C85" s="43">
        <v>0</v>
      </c>
      <c r="D85" s="43">
        <v>0</v>
      </c>
      <c r="E85" s="22">
        <f>(E$37+E$38+E$39)/E$7</f>
        <v>2.7723444046568506</v>
      </c>
      <c r="F85" s="35">
        <v>0</v>
      </c>
      <c r="G85" s="35">
        <v>0</v>
      </c>
      <c r="H85" s="43">
        <v>0</v>
      </c>
      <c r="I85" s="43">
        <v>0</v>
      </c>
      <c r="J85" s="43">
        <v>0</v>
      </c>
      <c r="K85" s="43">
        <v>0</v>
      </c>
      <c r="L85" s="35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85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2.181402340464989</v>
      </c>
      <c r="G86" s="35">
        <v>0</v>
      </c>
      <c r="H86" s="43">
        <v>0</v>
      </c>
      <c r="I86" s="43">
        <v>0</v>
      </c>
      <c r="J86" s="43">
        <v>0</v>
      </c>
      <c r="K86" s="43">
        <v>0</v>
      </c>
      <c r="L86" s="35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35">
        <v>0</v>
      </c>
      <c r="G87" s="43">
        <f>(G$37+G$38+G$39)/G$7</f>
        <v>1.7299239036332879</v>
      </c>
      <c r="H87" s="43">
        <v>0</v>
      </c>
      <c r="I87" s="43">
        <v>0</v>
      </c>
      <c r="J87" s="43">
        <v>0</v>
      </c>
      <c r="K87" s="43">
        <v>0</v>
      </c>
      <c r="L87" s="35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5">
        <v>0</v>
      </c>
      <c r="G88" s="35">
        <v>0</v>
      </c>
      <c r="H88" s="43">
        <f>(H$37+H$38+H$39)/H$7</f>
        <v>2.0911085947295662</v>
      </c>
      <c r="I88" s="43">
        <v>0</v>
      </c>
      <c r="J88" s="43">
        <v>0</v>
      </c>
      <c r="K88" s="43">
        <v>0</v>
      </c>
      <c r="L88" s="35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5">
        <v>0</v>
      </c>
      <c r="G89" s="35">
        <v>0</v>
      </c>
      <c r="H89" s="43">
        <v>0</v>
      </c>
      <c r="I89" s="43">
        <f>(I$37+I$38+I$39)/I$7</f>
        <v>2.13887473208241</v>
      </c>
      <c r="J89" s="43">
        <v>0</v>
      </c>
      <c r="K89" s="43">
        <v>0</v>
      </c>
      <c r="L89" s="35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5">
        <v>0</v>
      </c>
      <c r="G90" s="35">
        <v>0</v>
      </c>
      <c r="H90" s="43">
        <v>0</v>
      </c>
      <c r="I90" s="43">
        <v>0</v>
      </c>
      <c r="J90" s="43">
        <f>(J$37+J$38+J$39)/J$7</f>
        <v>2.054310956640981</v>
      </c>
      <c r="K90" s="43">
        <v>0</v>
      </c>
      <c r="L90" s="35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5">
        <v>0</v>
      </c>
      <c r="G91" s="35">
        <v>0</v>
      </c>
      <c r="H91" s="43">
        <v>0</v>
      </c>
      <c r="I91" s="43">
        <v>0</v>
      </c>
      <c r="J91" s="43">
        <v>0</v>
      </c>
      <c r="K91" s="43">
        <f>(K$37+K$38+K$39)/K$7</f>
        <v>2.411797998356804</v>
      </c>
      <c r="L91" s="35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5">
        <v>0</v>
      </c>
      <c r="G92" s="35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2.310900892860707</v>
      </c>
      <c r="M92" s="43">
        <v>0</v>
      </c>
      <c r="N92" s="43">
        <v>0</v>
      </c>
      <c r="O92" s="26"/>
      <c r="X92"/>
    </row>
    <row r="93" spans="1:25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5">
        <v>0</v>
      </c>
      <c r="G93" s="35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2.9024481450820443</v>
      </c>
      <c r="N93" s="43">
        <v>0</v>
      </c>
      <c r="O93" s="61"/>
      <c r="Y93"/>
    </row>
    <row r="94" spans="1:26" ht="18.75" customHeight="1">
      <c r="A94" s="34" t="s">
        <v>93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8">
        <f>(N$37+N$38+N$39)/N$7</f>
        <v>2.5146671827544913</v>
      </c>
      <c r="O94" s="49"/>
      <c r="P94"/>
      <c r="Z94"/>
    </row>
    <row r="95" spans="1:14" ht="21" customHeight="1">
      <c r="A95" s="66" t="s">
        <v>103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 customHeight="1">
      <c r="A96" s="66" t="s">
        <v>111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8"/>
    </row>
    <row r="97" spans="1:14" ht="15.75">
      <c r="A97" s="66" t="s">
        <v>110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8"/>
    </row>
    <row r="98" spans="1:14" ht="15.75">
      <c r="A98" s="69" t="s">
        <v>109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8:9" ht="14.25">
      <c r="H99" s="40"/>
      <c r="I99" s="40"/>
    </row>
    <row r="101" spans="8:12" ht="14.25">
      <c r="H101" s="41"/>
      <c r="I101" s="41"/>
      <c r="J101" s="42"/>
      <c r="K101" s="42"/>
      <c r="L101" s="42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2018-03-08T20:02:27Z</dcterms:modified>
  <cp:category/>
  <cp:version/>
  <cp:contentType/>
  <cp:contentStatus/>
</cp:coreProperties>
</file>